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 Analysis\AC &amp; Hosp\Updated HHSC CHAT Modelling\UC Modeling\UC - Option H\"/>
    </mc:Choice>
  </mc:AlternateContent>
  <bookViews>
    <workbookView xWindow="-15" yWindow="4905" windowWidth="12240" windowHeight="4110" tabRatio="769"/>
  </bookViews>
  <sheets>
    <sheet name="1. UC Assumptions" sheetId="5" r:id="rId1"/>
    <sheet name="2. UC Pool Allocations by Type" sheetId="4" r:id="rId2"/>
    <sheet name="3.  UC Calculations by Hospital" sheetId="1" r:id="rId3"/>
    <sheet name="YTD State Payments" sheetId="27" r:id="rId4"/>
    <sheet name="IGT Commitments By TPI" sheetId="25" state="hidden" r:id="rId5"/>
    <sheet name="IGT Commitment by Affiliation" sheetId="26" state="hidden" r:id="rId6"/>
    <sheet name="Recoupments" sheetId="13" state="hidden" r:id="rId7"/>
    <sheet name="Removed from UC-Negative Costs" sheetId="8" r:id="rId8"/>
    <sheet name="Removed from UC-Missing Docs" sheetId="9" state="hidden" r:id="rId9"/>
    <sheet name="Removed at provider's request" sheetId="10" state="hidden" r:id="rId10"/>
    <sheet name="2015 DSH Assumptions" sheetId="15" state="hidden" r:id="rId11"/>
    <sheet name="Total DSH IGT Paid" sheetId="20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2" hidden="1">'3.  UC Calculations by Hospital'!$A$2:$BY$342</definedName>
    <definedName name="_xlnm._FilterDatabase" localSheetId="5" hidden="1">'IGT Commitment by Affiliation'!$A$1:$H$490</definedName>
    <definedName name="_xlnm._FilterDatabase" localSheetId="4" hidden="1">'IGT Commitments By TPI'!$A$1:$M$352</definedName>
  </definedNames>
  <calcPr calcId="171027"/>
</workbook>
</file>

<file path=xl/calcChain.xml><?xml version="1.0" encoding="utf-8"?>
<calcChain xmlns="http://schemas.openxmlformats.org/spreadsheetml/2006/main">
  <c r="H14" i="5" l="1"/>
  <c r="C11" i="5" l="1"/>
  <c r="J15" i="4" s="1"/>
  <c r="C10" i="5"/>
  <c r="J14" i="4" s="1"/>
  <c r="C5" i="5" l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14" i="1"/>
  <c r="AC15" i="1"/>
  <c r="AC4" i="1"/>
  <c r="AC5" i="1"/>
  <c r="AC6" i="1"/>
  <c r="AC7" i="1"/>
  <c r="AC8" i="1"/>
  <c r="AC9" i="1"/>
  <c r="AC10" i="1"/>
  <c r="AC11" i="1"/>
  <c r="AC12" i="1"/>
  <c r="AC13" i="1"/>
  <c r="AC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AE16" i="1" s="1"/>
  <c r="U17" i="1"/>
  <c r="AE17" i="1" s="1"/>
  <c r="U18" i="1"/>
  <c r="AE18" i="1" s="1"/>
  <c r="U19" i="1"/>
  <c r="AE19" i="1" s="1"/>
  <c r="U20" i="1"/>
  <c r="AE20" i="1" s="1"/>
  <c r="U21" i="1"/>
  <c r="AE21" i="1" s="1"/>
  <c r="U22" i="1"/>
  <c r="AE22" i="1" s="1"/>
  <c r="U23" i="1"/>
  <c r="AE23" i="1" s="1"/>
  <c r="U24" i="1"/>
  <c r="AE24" i="1" s="1"/>
  <c r="U25" i="1"/>
  <c r="AE25" i="1" s="1"/>
  <c r="U26" i="1"/>
  <c r="AE26" i="1" s="1"/>
  <c r="U27" i="1"/>
  <c r="AE27" i="1" s="1"/>
  <c r="U28" i="1"/>
  <c r="AE28" i="1" s="1"/>
  <c r="U29" i="1"/>
  <c r="AE29" i="1" s="1"/>
  <c r="U30" i="1"/>
  <c r="AE30" i="1" s="1"/>
  <c r="U31" i="1"/>
  <c r="AE31" i="1" s="1"/>
  <c r="U32" i="1"/>
  <c r="AE32" i="1" s="1"/>
  <c r="U33" i="1"/>
  <c r="AE33" i="1" s="1"/>
  <c r="U34" i="1"/>
  <c r="AE34" i="1" s="1"/>
  <c r="U35" i="1"/>
  <c r="AE35" i="1" s="1"/>
  <c r="U36" i="1"/>
  <c r="AE36" i="1" s="1"/>
  <c r="U37" i="1"/>
  <c r="AE37" i="1" s="1"/>
  <c r="U38" i="1"/>
  <c r="AE38" i="1" s="1"/>
  <c r="U39" i="1"/>
  <c r="AE39" i="1" s="1"/>
  <c r="U40" i="1"/>
  <c r="AE40" i="1" s="1"/>
  <c r="U41" i="1"/>
  <c r="AE41" i="1" s="1"/>
  <c r="U42" i="1"/>
  <c r="AE42" i="1" s="1"/>
  <c r="U43" i="1"/>
  <c r="AE43" i="1" s="1"/>
  <c r="U44" i="1"/>
  <c r="AE44" i="1" s="1"/>
  <c r="U45" i="1"/>
  <c r="AE45" i="1" s="1"/>
  <c r="U46" i="1"/>
  <c r="AE46" i="1" s="1"/>
  <c r="U47" i="1"/>
  <c r="AE47" i="1" s="1"/>
  <c r="U48" i="1"/>
  <c r="AE48" i="1" s="1"/>
  <c r="U49" i="1"/>
  <c r="AE49" i="1" s="1"/>
  <c r="U50" i="1"/>
  <c r="AE50" i="1" s="1"/>
  <c r="U51" i="1"/>
  <c r="AE51" i="1" s="1"/>
  <c r="U52" i="1"/>
  <c r="AE52" i="1" s="1"/>
  <c r="U53" i="1"/>
  <c r="AE53" i="1" s="1"/>
  <c r="U54" i="1"/>
  <c r="AE54" i="1" s="1"/>
  <c r="U55" i="1"/>
  <c r="AE55" i="1" s="1"/>
  <c r="U56" i="1"/>
  <c r="AE56" i="1" s="1"/>
  <c r="U57" i="1"/>
  <c r="AE57" i="1" s="1"/>
  <c r="U58" i="1"/>
  <c r="AE58" i="1" s="1"/>
  <c r="U59" i="1"/>
  <c r="AE59" i="1" s="1"/>
  <c r="U60" i="1"/>
  <c r="AE60" i="1" s="1"/>
  <c r="U61" i="1"/>
  <c r="AE61" i="1" s="1"/>
  <c r="U62" i="1"/>
  <c r="U63" i="1"/>
  <c r="AE63" i="1" s="1"/>
  <c r="U64" i="1"/>
  <c r="AE64" i="1" s="1"/>
  <c r="U65" i="1"/>
  <c r="AE65" i="1" s="1"/>
  <c r="U66" i="1"/>
  <c r="U67" i="1"/>
  <c r="AE67" i="1" s="1"/>
  <c r="U68" i="1"/>
  <c r="AE68" i="1" s="1"/>
  <c r="U69" i="1"/>
  <c r="AE69" i="1" s="1"/>
  <c r="U70" i="1"/>
  <c r="AE70" i="1" s="1"/>
  <c r="U71" i="1"/>
  <c r="AE71" i="1" s="1"/>
  <c r="U72" i="1"/>
  <c r="AE72" i="1" s="1"/>
  <c r="U73" i="1"/>
  <c r="AE73" i="1" s="1"/>
  <c r="U74" i="1"/>
  <c r="AE74" i="1" s="1"/>
  <c r="U75" i="1"/>
  <c r="AE75" i="1" s="1"/>
  <c r="U76" i="1"/>
  <c r="AE76" i="1" s="1"/>
  <c r="U77" i="1"/>
  <c r="AE77" i="1" s="1"/>
  <c r="U78" i="1"/>
  <c r="AE78" i="1" s="1"/>
  <c r="U79" i="1"/>
  <c r="AE79" i="1" s="1"/>
  <c r="U80" i="1"/>
  <c r="AE80" i="1" s="1"/>
  <c r="U81" i="1"/>
  <c r="AE81" i="1" s="1"/>
  <c r="U82" i="1"/>
  <c r="AE82" i="1" s="1"/>
  <c r="U83" i="1"/>
  <c r="AE83" i="1" s="1"/>
  <c r="U84" i="1"/>
  <c r="AE84" i="1" s="1"/>
  <c r="U85" i="1"/>
  <c r="AE85" i="1" s="1"/>
  <c r="U86" i="1"/>
  <c r="AE86" i="1" s="1"/>
  <c r="U87" i="1"/>
  <c r="AE87" i="1" s="1"/>
  <c r="U88" i="1"/>
  <c r="AE88" i="1" s="1"/>
  <c r="U89" i="1"/>
  <c r="AE89" i="1" s="1"/>
  <c r="U90" i="1"/>
  <c r="AE90" i="1" s="1"/>
  <c r="U91" i="1"/>
  <c r="AE91" i="1" s="1"/>
  <c r="U92" i="1"/>
  <c r="AE92" i="1" s="1"/>
  <c r="U93" i="1"/>
  <c r="AE93" i="1" s="1"/>
  <c r="U94" i="1"/>
  <c r="AE94" i="1" s="1"/>
  <c r="U95" i="1"/>
  <c r="AE95" i="1" s="1"/>
  <c r="U96" i="1"/>
  <c r="AE96" i="1" s="1"/>
  <c r="U97" i="1"/>
  <c r="AE97" i="1" s="1"/>
  <c r="U98" i="1"/>
  <c r="AE98" i="1" s="1"/>
  <c r="U99" i="1"/>
  <c r="AE99" i="1" s="1"/>
  <c r="U100" i="1"/>
  <c r="AE100" i="1" s="1"/>
  <c r="U101" i="1"/>
  <c r="AE101" i="1" s="1"/>
  <c r="U102" i="1"/>
  <c r="AE102" i="1" s="1"/>
  <c r="U103" i="1"/>
  <c r="AE103" i="1" s="1"/>
  <c r="U104" i="1"/>
  <c r="AE104" i="1" s="1"/>
  <c r="U105" i="1"/>
  <c r="AE105" i="1" s="1"/>
  <c r="U106" i="1"/>
  <c r="AE106" i="1" s="1"/>
  <c r="U107" i="1"/>
  <c r="AE107" i="1" s="1"/>
  <c r="U108" i="1"/>
  <c r="AE108" i="1" s="1"/>
  <c r="U109" i="1"/>
  <c r="AE109" i="1" s="1"/>
  <c r="U110" i="1"/>
  <c r="AE110" i="1" s="1"/>
  <c r="U111" i="1"/>
  <c r="AE111" i="1" s="1"/>
  <c r="U112" i="1"/>
  <c r="AE112" i="1" s="1"/>
  <c r="U113" i="1"/>
  <c r="AE113" i="1" s="1"/>
  <c r="U114" i="1"/>
  <c r="AE114" i="1" s="1"/>
  <c r="U115" i="1"/>
  <c r="AE115" i="1" s="1"/>
  <c r="U116" i="1"/>
  <c r="AE116" i="1" s="1"/>
  <c r="U117" i="1"/>
  <c r="AE117" i="1" s="1"/>
  <c r="U118" i="1"/>
  <c r="AE118" i="1" s="1"/>
  <c r="U119" i="1"/>
  <c r="AE119" i="1" s="1"/>
  <c r="U120" i="1"/>
  <c r="AE120" i="1" s="1"/>
  <c r="U121" i="1"/>
  <c r="AE121" i="1" s="1"/>
  <c r="U122" i="1"/>
  <c r="AE122" i="1" s="1"/>
  <c r="U123" i="1"/>
  <c r="AE123" i="1" s="1"/>
  <c r="U124" i="1"/>
  <c r="AE124" i="1" s="1"/>
  <c r="U125" i="1"/>
  <c r="AE125" i="1" s="1"/>
  <c r="U126" i="1"/>
  <c r="AE126" i="1" s="1"/>
  <c r="U127" i="1"/>
  <c r="AE127" i="1" s="1"/>
  <c r="U128" i="1"/>
  <c r="AE128" i="1" s="1"/>
  <c r="U129" i="1"/>
  <c r="AE129" i="1" s="1"/>
  <c r="U130" i="1"/>
  <c r="AE130" i="1" s="1"/>
  <c r="U131" i="1"/>
  <c r="AE131" i="1" s="1"/>
  <c r="U132" i="1"/>
  <c r="AE132" i="1" s="1"/>
  <c r="U133" i="1"/>
  <c r="AE133" i="1" s="1"/>
  <c r="U134" i="1"/>
  <c r="AE134" i="1" s="1"/>
  <c r="U135" i="1"/>
  <c r="AE135" i="1" s="1"/>
  <c r="U136" i="1"/>
  <c r="AE136" i="1" s="1"/>
  <c r="U137" i="1"/>
  <c r="AE137" i="1" s="1"/>
  <c r="U138" i="1"/>
  <c r="AE138" i="1" s="1"/>
  <c r="U139" i="1"/>
  <c r="AE139" i="1" s="1"/>
  <c r="U140" i="1"/>
  <c r="AE140" i="1" s="1"/>
  <c r="U141" i="1"/>
  <c r="AE141" i="1" s="1"/>
  <c r="U142" i="1"/>
  <c r="AE142" i="1" s="1"/>
  <c r="U143" i="1"/>
  <c r="AE143" i="1" s="1"/>
  <c r="U144" i="1"/>
  <c r="AE144" i="1" s="1"/>
  <c r="U145" i="1"/>
  <c r="AE145" i="1" s="1"/>
  <c r="U146" i="1"/>
  <c r="AE146" i="1" s="1"/>
  <c r="U147" i="1"/>
  <c r="AE147" i="1" s="1"/>
  <c r="U148" i="1"/>
  <c r="AE148" i="1" s="1"/>
  <c r="U149" i="1"/>
  <c r="AE149" i="1" s="1"/>
  <c r="U150" i="1"/>
  <c r="AE150" i="1" s="1"/>
  <c r="U151" i="1"/>
  <c r="AE151" i="1" s="1"/>
  <c r="U152" i="1"/>
  <c r="AE152" i="1" s="1"/>
  <c r="U153" i="1"/>
  <c r="AE153" i="1" s="1"/>
  <c r="U154" i="1"/>
  <c r="AE154" i="1" s="1"/>
  <c r="U155" i="1"/>
  <c r="AE155" i="1" s="1"/>
  <c r="U156" i="1"/>
  <c r="AE156" i="1" s="1"/>
  <c r="U157" i="1"/>
  <c r="AE157" i="1" s="1"/>
  <c r="U158" i="1"/>
  <c r="AE158" i="1" s="1"/>
  <c r="U159" i="1"/>
  <c r="AE159" i="1" s="1"/>
  <c r="U160" i="1"/>
  <c r="AE160" i="1" s="1"/>
  <c r="U161" i="1"/>
  <c r="AE161" i="1" s="1"/>
  <c r="U162" i="1"/>
  <c r="AE162" i="1" s="1"/>
  <c r="U163" i="1"/>
  <c r="AE163" i="1" s="1"/>
  <c r="U164" i="1"/>
  <c r="AE164" i="1" s="1"/>
  <c r="U165" i="1"/>
  <c r="AE165" i="1" s="1"/>
  <c r="U166" i="1"/>
  <c r="AE166" i="1" s="1"/>
  <c r="U167" i="1"/>
  <c r="AE167" i="1" s="1"/>
  <c r="U168" i="1"/>
  <c r="AE168" i="1" s="1"/>
  <c r="U169" i="1"/>
  <c r="AE169" i="1" s="1"/>
  <c r="U170" i="1"/>
  <c r="AE170" i="1" s="1"/>
  <c r="U171" i="1"/>
  <c r="AE171" i="1" s="1"/>
  <c r="U172" i="1"/>
  <c r="AE172" i="1" s="1"/>
  <c r="U173" i="1"/>
  <c r="AE173" i="1" s="1"/>
  <c r="U174" i="1"/>
  <c r="AE174" i="1" s="1"/>
  <c r="U175" i="1"/>
  <c r="AE175" i="1" s="1"/>
  <c r="U176" i="1"/>
  <c r="AE176" i="1" s="1"/>
  <c r="U177" i="1"/>
  <c r="AE177" i="1" s="1"/>
  <c r="U178" i="1"/>
  <c r="AE178" i="1" s="1"/>
  <c r="U179" i="1"/>
  <c r="AE179" i="1" s="1"/>
  <c r="U180" i="1"/>
  <c r="AE180" i="1" s="1"/>
  <c r="U181" i="1"/>
  <c r="AE181" i="1" s="1"/>
  <c r="U182" i="1"/>
  <c r="AE182" i="1" s="1"/>
  <c r="U183" i="1"/>
  <c r="AE183" i="1" s="1"/>
  <c r="U184" i="1"/>
  <c r="AE184" i="1" s="1"/>
  <c r="U185" i="1"/>
  <c r="AE185" i="1" s="1"/>
  <c r="U186" i="1"/>
  <c r="AE186" i="1" s="1"/>
  <c r="U187" i="1"/>
  <c r="AE187" i="1" s="1"/>
  <c r="U188" i="1"/>
  <c r="AE188" i="1" s="1"/>
  <c r="U189" i="1"/>
  <c r="AE189" i="1" s="1"/>
  <c r="U190" i="1"/>
  <c r="AE190" i="1" s="1"/>
  <c r="U191" i="1"/>
  <c r="AE191" i="1" s="1"/>
  <c r="U192" i="1"/>
  <c r="AE192" i="1" s="1"/>
  <c r="U193" i="1"/>
  <c r="AE193" i="1" s="1"/>
  <c r="U194" i="1"/>
  <c r="AE194" i="1" s="1"/>
  <c r="U195" i="1"/>
  <c r="AE195" i="1" s="1"/>
  <c r="U196" i="1"/>
  <c r="AE196" i="1" s="1"/>
  <c r="U197" i="1"/>
  <c r="AE197" i="1" s="1"/>
  <c r="U198" i="1"/>
  <c r="AE198" i="1" s="1"/>
  <c r="U199" i="1"/>
  <c r="AE199" i="1" s="1"/>
  <c r="U200" i="1"/>
  <c r="AE200" i="1" s="1"/>
  <c r="U201" i="1"/>
  <c r="AE201" i="1" s="1"/>
  <c r="U202" i="1"/>
  <c r="AE202" i="1" s="1"/>
  <c r="U203" i="1"/>
  <c r="AE203" i="1" s="1"/>
  <c r="U204" i="1"/>
  <c r="AE204" i="1" s="1"/>
  <c r="U205" i="1"/>
  <c r="AE205" i="1" s="1"/>
  <c r="U206" i="1"/>
  <c r="AE206" i="1" s="1"/>
  <c r="U207" i="1"/>
  <c r="AE207" i="1" s="1"/>
  <c r="U208" i="1"/>
  <c r="AE208" i="1" s="1"/>
  <c r="U209" i="1"/>
  <c r="AE209" i="1" s="1"/>
  <c r="U210" i="1"/>
  <c r="AE210" i="1" s="1"/>
  <c r="U211" i="1"/>
  <c r="AE211" i="1" s="1"/>
  <c r="U212" i="1"/>
  <c r="AE212" i="1" s="1"/>
  <c r="U213" i="1"/>
  <c r="AE213" i="1" s="1"/>
  <c r="U214" i="1"/>
  <c r="AE214" i="1" s="1"/>
  <c r="U215" i="1"/>
  <c r="AE215" i="1" s="1"/>
  <c r="U216" i="1"/>
  <c r="AE216" i="1" s="1"/>
  <c r="U217" i="1"/>
  <c r="AE217" i="1" s="1"/>
  <c r="U218" i="1"/>
  <c r="AE218" i="1" s="1"/>
  <c r="U219" i="1"/>
  <c r="AE219" i="1" s="1"/>
  <c r="U220" i="1"/>
  <c r="AE220" i="1" s="1"/>
  <c r="U221" i="1"/>
  <c r="AE221" i="1" s="1"/>
  <c r="U222" i="1"/>
  <c r="AE222" i="1" s="1"/>
  <c r="U223" i="1"/>
  <c r="AE223" i="1" s="1"/>
  <c r="U224" i="1"/>
  <c r="AE224" i="1" s="1"/>
  <c r="U225" i="1"/>
  <c r="AE225" i="1" s="1"/>
  <c r="U226" i="1"/>
  <c r="AE226" i="1" s="1"/>
  <c r="U227" i="1"/>
  <c r="AE227" i="1" s="1"/>
  <c r="U228" i="1"/>
  <c r="AE228" i="1" s="1"/>
  <c r="U229" i="1"/>
  <c r="AE229" i="1" s="1"/>
  <c r="U230" i="1"/>
  <c r="AE230" i="1" s="1"/>
  <c r="U231" i="1"/>
  <c r="AE231" i="1" s="1"/>
  <c r="U232" i="1"/>
  <c r="AE232" i="1" s="1"/>
  <c r="U233" i="1"/>
  <c r="AE233" i="1" s="1"/>
  <c r="U234" i="1"/>
  <c r="AE234" i="1" s="1"/>
  <c r="U235" i="1"/>
  <c r="AE235" i="1" s="1"/>
  <c r="U236" i="1"/>
  <c r="AE236" i="1" s="1"/>
  <c r="U237" i="1"/>
  <c r="AE237" i="1" s="1"/>
  <c r="U238" i="1"/>
  <c r="AE238" i="1" s="1"/>
  <c r="U239" i="1"/>
  <c r="AE239" i="1" s="1"/>
  <c r="U240" i="1"/>
  <c r="AE240" i="1" s="1"/>
  <c r="U241" i="1"/>
  <c r="AE241" i="1" s="1"/>
  <c r="U242" i="1"/>
  <c r="AE242" i="1" s="1"/>
  <c r="U243" i="1"/>
  <c r="AE243" i="1" s="1"/>
  <c r="U244" i="1"/>
  <c r="AE244" i="1" s="1"/>
  <c r="U245" i="1"/>
  <c r="AE245" i="1" s="1"/>
  <c r="U246" i="1"/>
  <c r="AE246" i="1" s="1"/>
  <c r="U247" i="1"/>
  <c r="AE247" i="1" s="1"/>
  <c r="U248" i="1"/>
  <c r="AE248" i="1" s="1"/>
  <c r="U249" i="1"/>
  <c r="AE249" i="1" s="1"/>
  <c r="U250" i="1"/>
  <c r="AE250" i="1" s="1"/>
  <c r="U251" i="1"/>
  <c r="AE251" i="1" s="1"/>
  <c r="U252" i="1"/>
  <c r="AE252" i="1" s="1"/>
  <c r="U253" i="1"/>
  <c r="AE253" i="1" s="1"/>
  <c r="U254" i="1"/>
  <c r="AE254" i="1" s="1"/>
  <c r="U255" i="1"/>
  <c r="AE255" i="1" s="1"/>
  <c r="U256" i="1"/>
  <c r="AE256" i="1" s="1"/>
  <c r="U257" i="1"/>
  <c r="AE257" i="1" s="1"/>
  <c r="U258" i="1"/>
  <c r="AE258" i="1" s="1"/>
  <c r="U259" i="1"/>
  <c r="AE259" i="1" s="1"/>
  <c r="U260" i="1"/>
  <c r="AE260" i="1" s="1"/>
  <c r="U261" i="1"/>
  <c r="AE261" i="1" s="1"/>
  <c r="U262" i="1"/>
  <c r="AE262" i="1" s="1"/>
  <c r="U263" i="1"/>
  <c r="AE263" i="1" s="1"/>
  <c r="U264" i="1"/>
  <c r="AE264" i="1" s="1"/>
  <c r="U265" i="1"/>
  <c r="AE265" i="1" s="1"/>
  <c r="U266" i="1"/>
  <c r="AE266" i="1" s="1"/>
  <c r="U267" i="1"/>
  <c r="AE267" i="1" s="1"/>
  <c r="U268" i="1"/>
  <c r="AE268" i="1" s="1"/>
  <c r="U269" i="1"/>
  <c r="AE269" i="1" s="1"/>
  <c r="U270" i="1"/>
  <c r="AE270" i="1" s="1"/>
  <c r="U271" i="1"/>
  <c r="AE271" i="1" s="1"/>
  <c r="U272" i="1"/>
  <c r="AE272" i="1" s="1"/>
  <c r="U273" i="1"/>
  <c r="AE273" i="1" s="1"/>
  <c r="U274" i="1"/>
  <c r="AE274" i="1" s="1"/>
  <c r="U275" i="1"/>
  <c r="AE275" i="1" s="1"/>
  <c r="U276" i="1"/>
  <c r="AE276" i="1" s="1"/>
  <c r="U277" i="1"/>
  <c r="AE277" i="1" s="1"/>
  <c r="U278" i="1"/>
  <c r="AE278" i="1" s="1"/>
  <c r="U279" i="1"/>
  <c r="AE279" i="1" s="1"/>
  <c r="U280" i="1"/>
  <c r="AE280" i="1" s="1"/>
  <c r="U281" i="1"/>
  <c r="AE281" i="1" s="1"/>
  <c r="U282" i="1"/>
  <c r="AE282" i="1" s="1"/>
  <c r="U283" i="1"/>
  <c r="AE283" i="1" s="1"/>
  <c r="U284" i="1"/>
  <c r="AE284" i="1" s="1"/>
  <c r="U285" i="1"/>
  <c r="AE285" i="1" s="1"/>
  <c r="U286" i="1"/>
  <c r="AE286" i="1" s="1"/>
  <c r="U287" i="1"/>
  <c r="AE287" i="1" s="1"/>
  <c r="U288" i="1"/>
  <c r="AE288" i="1" s="1"/>
  <c r="U289" i="1"/>
  <c r="AE289" i="1" s="1"/>
  <c r="U290" i="1"/>
  <c r="AE290" i="1" s="1"/>
  <c r="U291" i="1"/>
  <c r="AE291" i="1" s="1"/>
  <c r="U292" i="1"/>
  <c r="AE292" i="1" s="1"/>
  <c r="U293" i="1"/>
  <c r="AE293" i="1" s="1"/>
  <c r="U294" i="1"/>
  <c r="AE294" i="1" s="1"/>
  <c r="U295" i="1"/>
  <c r="AE295" i="1" s="1"/>
  <c r="U296" i="1"/>
  <c r="AE296" i="1" s="1"/>
  <c r="U297" i="1"/>
  <c r="AE297" i="1" s="1"/>
  <c r="U298" i="1"/>
  <c r="AE298" i="1" s="1"/>
  <c r="U299" i="1"/>
  <c r="AE299" i="1" s="1"/>
  <c r="U300" i="1"/>
  <c r="AE300" i="1" s="1"/>
  <c r="U301" i="1"/>
  <c r="AE301" i="1" s="1"/>
  <c r="U302" i="1"/>
  <c r="AE302" i="1" s="1"/>
  <c r="U303" i="1"/>
  <c r="AE303" i="1" s="1"/>
  <c r="U304" i="1"/>
  <c r="AE304" i="1" s="1"/>
  <c r="U305" i="1"/>
  <c r="AE305" i="1" s="1"/>
  <c r="U306" i="1"/>
  <c r="AE306" i="1" s="1"/>
  <c r="U307" i="1"/>
  <c r="AE307" i="1" s="1"/>
  <c r="U308" i="1"/>
  <c r="AE308" i="1" s="1"/>
  <c r="U309" i="1"/>
  <c r="AE309" i="1" s="1"/>
  <c r="U310" i="1"/>
  <c r="AE310" i="1" s="1"/>
  <c r="U311" i="1"/>
  <c r="AE311" i="1" s="1"/>
  <c r="U312" i="1"/>
  <c r="AE312" i="1" s="1"/>
  <c r="U313" i="1"/>
  <c r="AE313" i="1" s="1"/>
  <c r="U314" i="1"/>
  <c r="AE314" i="1" s="1"/>
  <c r="U315" i="1"/>
  <c r="AE315" i="1" s="1"/>
  <c r="U316" i="1"/>
  <c r="AE316" i="1" s="1"/>
  <c r="U317" i="1"/>
  <c r="AE317" i="1" s="1"/>
  <c r="U318" i="1"/>
  <c r="AE318" i="1" s="1"/>
  <c r="U319" i="1"/>
  <c r="AE319" i="1" s="1"/>
  <c r="U320" i="1"/>
  <c r="AE320" i="1" s="1"/>
  <c r="U321" i="1"/>
  <c r="AE321" i="1" s="1"/>
  <c r="U322" i="1"/>
  <c r="AE322" i="1" s="1"/>
  <c r="U323" i="1"/>
  <c r="AE323" i="1" s="1"/>
  <c r="U324" i="1"/>
  <c r="AE324" i="1" s="1"/>
  <c r="U325" i="1"/>
  <c r="AE325" i="1" s="1"/>
  <c r="U326" i="1"/>
  <c r="AE326" i="1" s="1"/>
  <c r="U327" i="1"/>
  <c r="AE327" i="1" s="1"/>
  <c r="U328" i="1"/>
  <c r="AE328" i="1" s="1"/>
  <c r="U329" i="1"/>
  <c r="AE329" i="1" s="1"/>
  <c r="U330" i="1"/>
  <c r="AE330" i="1" s="1"/>
  <c r="U331" i="1"/>
  <c r="AE331" i="1" s="1"/>
  <c r="U332" i="1"/>
  <c r="AE332" i="1" s="1"/>
  <c r="U333" i="1"/>
  <c r="AE333" i="1" s="1"/>
  <c r="U334" i="1"/>
  <c r="AE334" i="1" s="1"/>
  <c r="U335" i="1"/>
  <c r="AE335" i="1" s="1"/>
  <c r="U336" i="1"/>
  <c r="AE336" i="1" s="1"/>
  <c r="U337" i="1"/>
  <c r="AE337" i="1" s="1"/>
  <c r="U338" i="1"/>
  <c r="AE338" i="1" s="1"/>
  <c r="M341" i="1"/>
  <c r="M1" i="1"/>
  <c r="AE15" i="1" l="1"/>
  <c r="AE11" i="1"/>
  <c r="AE7" i="1"/>
  <c r="AE66" i="1"/>
  <c r="AE13" i="1"/>
  <c r="AE9" i="1"/>
  <c r="AE5" i="1"/>
  <c r="AE12" i="1"/>
  <c r="AE8" i="1"/>
  <c r="AE4" i="1"/>
  <c r="AE62" i="1"/>
  <c r="AE14" i="1"/>
  <c r="AE10" i="1"/>
  <c r="AE6" i="1"/>
  <c r="AH13" i="1"/>
  <c r="AI13" i="1"/>
  <c r="AJ13" i="1"/>
  <c r="AK13" i="1"/>
  <c r="AL13" i="1"/>
  <c r="AM13" i="1"/>
  <c r="AO13" i="1"/>
  <c r="AP13" i="1" s="1"/>
  <c r="AT13" i="1" s="1"/>
  <c r="AQ13" i="1"/>
  <c r="AR13" i="1"/>
  <c r="AY13" i="1"/>
  <c r="BE13" i="1"/>
  <c r="BG13" i="1"/>
  <c r="BI13" i="1"/>
  <c r="BL13" i="1"/>
  <c r="BM13" i="1"/>
  <c r="BN13" i="1"/>
  <c r="BO13" i="1"/>
  <c r="BP13" i="1"/>
  <c r="BQ13" i="1"/>
  <c r="J13" i="1"/>
  <c r="V13" i="1"/>
  <c r="W13" i="1"/>
  <c r="P13" i="1"/>
  <c r="AG13" i="1" l="1"/>
  <c r="Z7" i="27"/>
  <c r="Z12" i="27"/>
  <c r="Z15" i="27"/>
  <c r="Y3" i="27"/>
  <c r="Z3" i="27" s="1"/>
  <c r="Y4" i="27"/>
  <c r="Z4" i="27" s="1"/>
  <c r="Y5" i="27"/>
  <c r="Z5" i="27" s="1"/>
  <c r="Y6" i="27"/>
  <c r="Z6" i="27" s="1"/>
  <c r="Y8" i="27"/>
  <c r="Z8" i="27" s="1"/>
  <c r="Y9" i="27"/>
  <c r="Z9" i="27" s="1"/>
  <c r="Y10" i="27"/>
  <c r="Z10" i="27" s="1"/>
  <c r="Y11" i="27"/>
  <c r="Z11" i="27" s="1"/>
  <c r="Y13" i="27"/>
  <c r="Z13" i="27" s="1"/>
  <c r="Y14" i="27"/>
  <c r="Z14" i="27" s="1"/>
  <c r="Y16" i="27"/>
  <c r="Z16" i="27" s="1"/>
  <c r="Y2" i="27"/>
  <c r="Z2" i="27" s="1"/>
  <c r="AZ13" i="1" l="1"/>
  <c r="BA13" i="1" s="1"/>
  <c r="BB13" i="1" s="1"/>
  <c r="W17" i="27" l="1"/>
  <c r="AX1" i="1" l="1"/>
  <c r="U339" i="1" l="1"/>
  <c r="U340" i="1"/>
  <c r="D5" i="4" l="1"/>
  <c r="H487" i="26"/>
  <c r="M493" i="26" l="1"/>
  <c r="F487" i="26" l="1"/>
  <c r="F490" i="26" s="1"/>
  <c r="M352" i="25" l="1"/>
  <c r="AY332" i="1" l="1"/>
  <c r="BD332" i="1"/>
  <c r="BF332" i="1"/>
  <c r="BH332" i="1"/>
  <c r="BK332" i="1"/>
  <c r="BL332" i="1"/>
  <c r="BM332" i="1"/>
  <c r="BN332" i="1"/>
  <c r="BP332" i="1"/>
  <c r="BQ332" i="1"/>
  <c r="AY333" i="1"/>
  <c r="BD333" i="1"/>
  <c r="BF333" i="1"/>
  <c r="BH333" i="1"/>
  <c r="BK333" i="1"/>
  <c r="BL333" i="1"/>
  <c r="BM333" i="1"/>
  <c r="BN333" i="1"/>
  <c r="BP333" i="1"/>
  <c r="BQ333" i="1"/>
  <c r="AY334" i="1"/>
  <c r="BD334" i="1"/>
  <c r="BF334" i="1"/>
  <c r="BH334" i="1"/>
  <c r="BK334" i="1"/>
  <c r="BL334" i="1"/>
  <c r="BM334" i="1"/>
  <c r="BN334" i="1"/>
  <c r="BP334" i="1"/>
  <c r="BQ334" i="1"/>
  <c r="AY335" i="1"/>
  <c r="BD335" i="1"/>
  <c r="BF335" i="1"/>
  <c r="BH335" i="1"/>
  <c r="BK335" i="1"/>
  <c r="BL335" i="1"/>
  <c r="BM335" i="1"/>
  <c r="BN335" i="1"/>
  <c r="BP335" i="1"/>
  <c r="BQ335" i="1"/>
  <c r="AY336" i="1"/>
  <c r="BD336" i="1"/>
  <c r="BF336" i="1"/>
  <c r="BH336" i="1"/>
  <c r="BK336" i="1"/>
  <c r="BL336" i="1"/>
  <c r="BM336" i="1"/>
  <c r="BN336" i="1"/>
  <c r="BP336" i="1"/>
  <c r="BQ336" i="1"/>
  <c r="AG332" i="1"/>
  <c r="AH332" i="1"/>
  <c r="AI332" i="1"/>
  <c r="AJ332" i="1"/>
  <c r="AL332" i="1"/>
  <c r="AM332" i="1"/>
  <c r="AO332" i="1"/>
  <c r="AP332" i="1" s="1"/>
  <c r="AQ332" i="1"/>
  <c r="AR332" i="1"/>
  <c r="AT332" i="1"/>
  <c r="AU332" i="1"/>
  <c r="V332" i="1"/>
  <c r="W33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K3" i="25" l="1"/>
  <c r="L3" i="25" s="1"/>
  <c r="K4" i="25"/>
  <c r="L4" i="25" s="1"/>
  <c r="K5" i="25"/>
  <c r="L5" i="25" s="1"/>
  <c r="K6" i="25"/>
  <c r="L6" i="25" s="1"/>
  <c r="K7" i="25"/>
  <c r="L7" i="25" s="1"/>
  <c r="K8" i="25"/>
  <c r="L8" i="25" s="1"/>
  <c r="K9" i="25"/>
  <c r="L9" i="25" s="1"/>
  <c r="K10" i="25"/>
  <c r="L10" i="25" s="1"/>
  <c r="K11" i="25"/>
  <c r="L11" i="25" s="1"/>
  <c r="K12" i="25"/>
  <c r="L12" i="25" s="1"/>
  <c r="K13" i="25"/>
  <c r="L13" i="25" s="1"/>
  <c r="K14" i="25"/>
  <c r="L14" i="25" s="1"/>
  <c r="K15" i="25"/>
  <c r="L15" i="25" s="1"/>
  <c r="K16" i="25"/>
  <c r="L16" i="25" s="1"/>
  <c r="K17" i="25"/>
  <c r="L17" i="25" s="1"/>
  <c r="K18" i="25"/>
  <c r="L18" i="25" s="1"/>
  <c r="K19" i="25"/>
  <c r="L19" i="25" s="1"/>
  <c r="K20" i="25"/>
  <c r="L20" i="25" s="1"/>
  <c r="K21" i="25"/>
  <c r="L21" i="25" s="1"/>
  <c r="K22" i="25"/>
  <c r="L22" i="25" s="1"/>
  <c r="K23" i="25"/>
  <c r="L23" i="25" s="1"/>
  <c r="K24" i="25"/>
  <c r="L24" i="25" s="1"/>
  <c r="K25" i="25"/>
  <c r="L25" i="25" s="1"/>
  <c r="K26" i="25"/>
  <c r="L26" i="25" s="1"/>
  <c r="K27" i="25"/>
  <c r="L27" i="25" s="1"/>
  <c r="K28" i="25"/>
  <c r="L28" i="25" s="1"/>
  <c r="K29" i="25"/>
  <c r="L29" i="25" s="1"/>
  <c r="K30" i="25"/>
  <c r="L30" i="25" s="1"/>
  <c r="K31" i="25"/>
  <c r="L31" i="25" s="1"/>
  <c r="K32" i="25"/>
  <c r="L32" i="25" s="1"/>
  <c r="K33" i="25"/>
  <c r="K34" i="25"/>
  <c r="K35" i="25"/>
  <c r="K36" i="25"/>
  <c r="L36" i="25" s="1"/>
  <c r="K37" i="25"/>
  <c r="L37" i="25" s="1"/>
  <c r="K38" i="25"/>
  <c r="L38" i="25" s="1"/>
  <c r="K39" i="25"/>
  <c r="L39" i="25" s="1"/>
  <c r="K40" i="25"/>
  <c r="L40" i="25" s="1"/>
  <c r="K41" i="25"/>
  <c r="L41" i="25" s="1"/>
  <c r="K42" i="25"/>
  <c r="L42" i="25" s="1"/>
  <c r="K43" i="25"/>
  <c r="L43" i="25" s="1"/>
  <c r="K44" i="25"/>
  <c r="L44" i="25" s="1"/>
  <c r="K45" i="25"/>
  <c r="L45" i="25" s="1"/>
  <c r="K46" i="25"/>
  <c r="L46" i="25" s="1"/>
  <c r="K47" i="25"/>
  <c r="L47" i="25" s="1"/>
  <c r="K48" i="25"/>
  <c r="L48" i="25" s="1"/>
  <c r="K49" i="25"/>
  <c r="L49" i="25" s="1"/>
  <c r="K50" i="25"/>
  <c r="L50" i="25" s="1"/>
  <c r="K51" i="25"/>
  <c r="L51" i="25" s="1"/>
  <c r="K52" i="25"/>
  <c r="L52" i="25" s="1"/>
  <c r="K53" i="25"/>
  <c r="L53" i="25" s="1"/>
  <c r="K54" i="25"/>
  <c r="L54" i="25" s="1"/>
  <c r="K55" i="25"/>
  <c r="L55" i="25" s="1"/>
  <c r="K56" i="25"/>
  <c r="L56" i="25" s="1"/>
  <c r="K57" i="25"/>
  <c r="L57" i="25" s="1"/>
  <c r="K58" i="25"/>
  <c r="L58" i="25" s="1"/>
  <c r="K59" i="25"/>
  <c r="L59" i="25" s="1"/>
  <c r="K60" i="25"/>
  <c r="L60" i="25" s="1"/>
  <c r="K61" i="25"/>
  <c r="L61" i="25" s="1"/>
  <c r="K62" i="25"/>
  <c r="L62" i="25" s="1"/>
  <c r="K63" i="25"/>
  <c r="L63" i="25" s="1"/>
  <c r="K64" i="25"/>
  <c r="L64" i="25" s="1"/>
  <c r="K65" i="25"/>
  <c r="L65" i="25" s="1"/>
  <c r="K66" i="25"/>
  <c r="L66" i="25" s="1"/>
  <c r="K67" i="25"/>
  <c r="L67" i="25" s="1"/>
  <c r="K68" i="25"/>
  <c r="L68" i="25" s="1"/>
  <c r="K69" i="25"/>
  <c r="L69" i="25" s="1"/>
  <c r="K70" i="25"/>
  <c r="L70" i="25" s="1"/>
  <c r="K71" i="25"/>
  <c r="L71" i="25" s="1"/>
  <c r="K72" i="25"/>
  <c r="L72" i="25" s="1"/>
  <c r="K73" i="25"/>
  <c r="L73" i="25" s="1"/>
  <c r="K74" i="25"/>
  <c r="L74" i="25" s="1"/>
  <c r="K75" i="25"/>
  <c r="L75" i="25" s="1"/>
  <c r="K76" i="25"/>
  <c r="L76" i="25" s="1"/>
  <c r="K77" i="25"/>
  <c r="L77" i="25" s="1"/>
  <c r="K78" i="25"/>
  <c r="L78" i="25" s="1"/>
  <c r="K79" i="25"/>
  <c r="L79" i="25" s="1"/>
  <c r="K80" i="25"/>
  <c r="L80" i="25" s="1"/>
  <c r="K81" i="25"/>
  <c r="L81" i="25" s="1"/>
  <c r="K82" i="25"/>
  <c r="L82" i="25" s="1"/>
  <c r="K83" i="25"/>
  <c r="L83" i="25" s="1"/>
  <c r="K84" i="25"/>
  <c r="L84" i="25" s="1"/>
  <c r="K85" i="25"/>
  <c r="L85" i="25" s="1"/>
  <c r="K86" i="25"/>
  <c r="L86" i="25" s="1"/>
  <c r="K87" i="25"/>
  <c r="L87" i="25" s="1"/>
  <c r="K88" i="25"/>
  <c r="L88" i="25" s="1"/>
  <c r="K89" i="25"/>
  <c r="L89" i="25" s="1"/>
  <c r="K90" i="25"/>
  <c r="L90" i="25" s="1"/>
  <c r="K91" i="25"/>
  <c r="L91" i="25" s="1"/>
  <c r="K92" i="25"/>
  <c r="L92" i="25" s="1"/>
  <c r="K93" i="25"/>
  <c r="L93" i="25" s="1"/>
  <c r="K94" i="25"/>
  <c r="L94" i="25" s="1"/>
  <c r="K95" i="25"/>
  <c r="L95" i="25" s="1"/>
  <c r="K96" i="25"/>
  <c r="L96" i="25" s="1"/>
  <c r="K97" i="25"/>
  <c r="L97" i="25" s="1"/>
  <c r="K98" i="25"/>
  <c r="L98" i="25" s="1"/>
  <c r="K99" i="25"/>
  <c r="L99" i="25" s="1"/>
  <c r="K100" i="25"/>
  <c r="L100" i="25" s="1"/>
  <c r="K101" i="25"/>
  <c r="L101" i="25" s="1"/>
  <c r="K102" i="25"/>
  <c r="L102" i="25" s="1"/>
  <c r="K103" i="25"/>
  <c r="L103" i="25" s="1"/>
  <c r="K104" i="25"/>
  <c r="L104" i="25" s="1"/>
  <c r="K105" i="25"/>
  <c r="L105" i="25" s="1"/>
  <c r="K106" i="25"/>
  <c r="L106" i="25" s="1"/>
  <c r="K107" i="25"/>
  <c r="L107" i="25" s="1"/>
  <c r="K108" i="25"/>
  <c r="L108" i="25" s="1"/>
  <c r="K109" i="25"/>
  <c r="L109" i="25" s="1"/>
  <c r="K110" i="25"/>
  <c r="L110" i="25" s="1"/>
  <c r="K111" i="25"/>
  <c r="L111" i="25" s="1"/>
  <c r="K112" i="25"/>
  <c r="L112" i="25" s="1"/>
  <c r="K113" i="25"/>
  <c r="K114" i="25"/>
  <c r="K115" i="25"/>
  <c r="L115" i="25" s="1"/>
  <c r="K116" i="25"/>
  <c r="L116" i="25" s="1"/>
  <c r="K117" i="25"/>
  <c r="L117" i="25" s="1"/>
  <c r="K118" i="25"/>
  <c r="L118" i="25" s="1"/>
  <c r="K119" i="25"/>
  <c r="L119" i="25" s="1"/>
  <c r="K120" i="25"/>
  <c r="L120" i="25" s="1"/>
  <c r="K121" i="25"/>
  <c r="L121" i="25" s="1"/>
  <c r="K122" i="25"/>
  <c r="L122" i="25" s="1"/>
  <c r="K123" i="25"/>
  <c r="L123" i="25" s="1"/>
  <c r="K124" i="25"/>
  <c r="L124" i="25" s="1"/>
  <c r="K125" i="25"/>
  <c r="L125" i="25" s="1"/>
  <c r="K126" i="25"/>
  <c r="L126" i="25" s="1"/>
  <c r="K127" i="25"/>
  <c r="L127" i="25" s="1"/>
  <c r="K128" i="25"/>
  <c r="L128" i="25" s="1"/>
  <c r="K129" i="25"/>
  <c r="L129" i="25" s="1"/>
  <c r="K130" i="25"/>
  <c r="L130" i="25" s="1"/>
  <c r="K131" i="25"/>
  <c r="L131" i="25" s="1"/>
  <c r="K132" i="25"/>
  <c r="L132" i="25" s="1"/>
  <c r="K133" i="25"/>
  <c r="L133" i="25" s="1"/>
  <c r="K134" i="25"/>
  <c r="L134" i="25" s="1"/>
  <c r="K135" i="25"/>
  <c r="L135" i="25" s="1"/>
  <c r="K136" i="25"/>
  <c r="L136" i="25" s="1"/>
  <c r="K137" i="25"/>
  <c r="L137" i="25" s="1"/>
  <c r="K138" i="25"/>
  <c r="L138" i="25" s="1"/>
  <c r="K139" i="25"/>
  <c r="L139" i="25" s="1"/>
  <c r="K140" i="25"/>
  <c r="L140" i="25" s="1"/>
  <c r="K141" i="25"/>
  <c r="L141" i="25" s="1"/>
  <c r="K142" i="25"/>
  <c r="L142" i="25" s="1"/>
  <c r="K143" i="25"/>
  <c r="L143" i="25" s="1"/>
  <c r="K144" i="25"/>
  <c r="L144" i="25" s="1"/>
  <c r="K145" i="25"/>
  <c r="L145" i="25" s="1"/>
  <c r="K146" i="25"/>
  <c r="L146" i="25" s="1"/>
  <c r="K147" i="25"/>
  <c r="L147" i="25" s="1"/>
  <c r="K148" i="25"/>
  <c r="L148" i="25" s="1"/>
  <c r="K149" i="25"/>
  <c r="L149" i="25" s="1"/>
  <c r="K150" i="25"/>
  <c r="L150" i="25" s="1"/>
  <c r="K151" i="25"/>
  <c r="L151" i="25" s="1"/>
  <c r="K152" i="25"/>
  <c r="L152" i="25" s="1"/>
  <c r="K153" i="25"/>
  <c r="L153" i="25" s="1"/>
  <c r="K154" i="25"/>
  <c r="L154" i="25" s="1"/>
  <c r="K155" i="25"/>
  <c r="L155" i="25" s="1"/>
  <c r="K156" i="25"/>
  <c r="L156" i="25" s="1"/>
  <c r="K157" i="25"/>
  <c r="L157" i="25" s="1"/>
  <c r="K158" i="25"/>
  <c r="L158" i="25" s="1"/>
  <c r="K159" i="25"/>
  <c r="L159" i="25" s="1"/>
  <c r="K160" i="25"/>
  <c r="L160" i="25" s="1"/>
  <c r="K161" i="25"/>
  <c r="L161" i="25" s="1"/>
  <c r="K162" i="25"/>
  <c r="L162" i="25" s="1"/>
  <c r="K163" i="25"/>
  <c r="L163" i="25" s="1"/>
  <c r="K164" i="25"/>
  <c r="L164" i="25" s="1"/>
  <c r="K165" i="25"/>
  <c r="L165" i="25" s="1"/>
  <c r="K166" i="25"/>
  <c r="L166" i="25" s="1"/>
  <c r="K167" i="25"/>
  <c r="L167" i="25" s="1"/>
  <c r="K168" i="25"/>
  <c r="L168" i="25" s="1"/>
  <c r="K169" i="25"/>
  <c r="L169" i="25" s="1"/>
  <c r="K170" i="25"/>
  <c r="L170" i="25" s="1"/>
  <c r="K171" i="25"/>
  <c r="L171" i="25" s="1"/>
  <c r="K172" i="25"/>
  <c r="L172" i="25" s="1"/>
  <c r="K173" i="25"/>
  <c r="L173" i="25" s="1"/>
  <c r="K174" i="25"/>
  <c r="L174" i="25" s="1"/>
  <c r="K175" i="25"/>
  <c r="L175" i="25" s="1"/>
  <c r="K176" i="25"/>
  <c r="L176" i="25" s="1"/>
  <c r="K177" i="25"/>
  <c r="L177" i="25" s="1"/>
  <c r="K178" i="25"/>
  <c r="L178" i="25" s="1"/>
  <c r="K179" i="25"/>
  <c r="K180" i="25"/>
  <c r="L180" i="25" s="1"/>
  <c r="K181" i="25"/>
  <c r="L181" i="25" s="1"/>
  <c r="K182" i="25"/>
  <c r="L182" i="25" s="1"/>
  <c r="K183" i="25"/>
  <c r="L183" i="25" s="1"/>
  <c r="K184" i="25"/>
  <c r="L184" i="25" s="1"/>
  <c r="K185" i="25"/>
  <c r="L185" i="25" s="1"/>
  <c r="K186" i="25"/>
  <c r="K187" i="25"/>
  <c r="L187" i="25" s="1"/>
  <c r="K188" i="25"/>
  <c r="L188" i="25" s="1"/>
  <c r="K189" i="25"/>
  <c r="L189" i="25" s="1"/>
  <c r="K190" i="25"/>
  <c r="L190" i="25" s="1"/>
  <c r="K191" i="25"/>
  <c r="L191" i="25" s="1"/>
  <c r="K192" i="25"/>
  <c r="L192" i="25" s="1"/>
  <c r="K193" i="25"/>
  <c r="L193" i="25" s="1"/>
  <c r="K194" i="25"/>
  <c r="L194" i="25" s="1"/>
  <c r="K195" i="25"/>
  <c r="L195" i="25" s="1"/>
  <c r="K196" i="25"/>
  <c r="L196" i="25" s="1"/>
  <c r="K197" i="25"/>
  <c r="L197" i="25" s="1"/>
  <c r="K198" i="25"/>
  <c r="L198" i="25" s="1"/>
  <c r="K199" i="25"/>
  <c r="L199" i="25" s="1"/>
  <c r="K200" i="25"/>
  <c r="L200" i="25" s="1"/>
  <c r="K201" i="25"/>
  <c r="L201" i="25" s="1"/>
  <c r="K202" i="25"/>
  <c r="L202" i="25" s="1"/>
  <c r="K203" i="25"/>
  <c r="L203" i="25" s="1"/>
  <c r="K204" i="25"/>
  <c r="L204" i="25" s="1"/>
  <c r="K205" i="25"/>
  <c r="L205" i="25" s="1"/>
  <c r="K206" i="25"/>
  <c r="L206" i="25" s="1"/>
  <c r="K207" i="25"/>
  <c r="L207" i="25" s="1"/>
  <c r="K208" i="25"/>
  <c r="L208" i="25" s="1"/>
  <c r="K209" i="25"/>
  <c r="L209" i="25" s="1"/>
  <c r="K210" i="25"/>
  <c r="L210" i="25" s="1"/>
  <c r="K211" i="25"/>
  <c r="L211" i="25" s="1"/>
  <c r="K212" i="25"/>
  <c r="L212" i="25" s="1"/>
  <c r="K213" i="25"/>
  <c r="L213" i="25" s="1"/>
  <c r="K214" i="25"/>
  <c r="L214" i="25" s="1"/>
  <c r="K215" i="25"/>
  <c r="L215" i="25" s="1"/>
  <c r="K216" i="25"/>
  <c r="L216" i="25" s="1"/>
  <c r="K217" i="25"/>
  <c r="L217" i="25" s="1"/>
  <c r="K218" i="25"/>
  <c r="L218" i="25" s="1"/>
  <c r="K219" i="25"/>
  <c r="L219" i="25" s="1"/>
  <c r="K220" i="25"/>
  <c r="K221" i="25"/>
  <c r="L221" i="25" s="1"/>
  <c r="K222" i="25"/>
  <c r="L222" i="25" s="1"/>
  <c r="K223" i="25"/>
  <c r="L223" i="25" s="1"/>
  <c r="K224" i="25"/>
  <c r="L224" i="25" s="1"/>
  <c r="K225" i="25"/>
  <c r="L225" i="25" s="1"/>
  <c r="K226" i="25"/>
  <c r="L226" i="25" s="1"/>
  <c r="K227" i="25"/>
  <c r="L227" i="25" s="1"/>
  <c r="K228" i="25"/>
  <c r="L228" i="25" s="1"/>
  <c r="K229" i="25"/>
  <c r="L229" i="25" s="1"/>
  <c r="K230" i="25"/>
  <c r="L230" i="25" s="1"/>
  <c r="K231" i="25"/>
  <c r="K232" i="25"/>
  <c r="L232" i="25" s="1"/>
  <c r="K233" i="25"/>
  <c r="L233" i="25" s="1"/>
  <c r="K234" i="25"/>
  <c r="L234" i="25" s="1"/>
  <c r="K235" i="25"/>
  <c r="L235" i="25" s="1"/>
  <c r="K236" i="25"/>
  <c r="L236" i="25" s="1"/>
  <c r="K237" i="25"/>
  <c r="L237" i="25" s="1"/>
  <c r="K238" i="25"/>
  <c r="L238" i="25" s="1"/>
  <c r="K239" i="25"/>
  <c r="L239" i="25" s="1"/>
  <c r="K240" i="25"/>
  <c r="K241" i="25"/>
  <c r="L241" i="25" s="1"/>
  <c r="K242" i="25"/>
  <c r="L242" i="25" s="1"/>
  <c r="K243" i="25"/>
  <c r="L243" i="25" s="1"/>
  <c r="K244" i="25"/>
  <c r="L244" i="25" s="1"/>
  <c r="K245" i="25"/>
  <c r="L245" i="25" s="1"/>
  <c r="K246" i="25"/>
  <c r="L246" i="25" s="1"/>
  <c r="K247" i="25"/>
  <c r="L247" i="25" s="1"/>
  <c r="K248" i="25"/>
  <c r="L248" i="25" s="1"/>
  <c r="K249" i="25"/>
  <c r="L249" i="25" s="1"/>
  <c r="K250" i="25"/>
  <c r="L250" i="25" s="1"/>
  <c r="K251" i="25"/>
  <c r="L251" i="25" s="1"/>
  <c r="K252" i="25"/>
  <c r="L252" i="25" s="1"/>
  <c r="K253" i="25"/>
  <c r="L253" i="25" s="1"/>
  <c r="K254" i="25"/>
  <c r="L254" i="25" s="1"/>
  <c r="K255" i="25"/>
  <c r="L255" i="25" s="1"/>
  <c r="K256" i="25"/>
  <c r="L256" i="25" s="1"/>
  <c r="K257" i="25"/>
  <c r="L257" i="25" s="1"/>
  <c r="K258" i="25"/>
  <c r="L258" i="25" s="1"/>
  <c r="K259" i="25"/>
  <c r="L259" i="25" s="1"/>
  <c r="K260" i="25"/>
  <c r="L260" i="25" s="1"/>
  <c r="K261" i="25"/>
  <c r="L261" i="25" s="1"/>
  <c r="K262" i="25"/>
  <c r="L262" i="25" s="1"/>
  <c r="K263" i="25"/>
  <c r="L263" i="25" s="1"/>
  <c r="K264" i="25"/>
  <c r="L264" i="25" s="1"/>
  <c r="K265" i="25"/>
  <c r="L265" i="25" s="1"/>
  <c r="K266" i="25"/>
  <c r="L266" i="25" s="1"/>
  <c r="K267" i="25"/>
  <c r="L267" i="25" s="1"/>
  <c r="K268" i="25"/>
  <c r="L268" i="25" s="1"/>
  <c r="K269" i="25"/>
  <c r="L269" i="25" s="1"/>
  <c r="K270" i="25"/>
  <c r="L270" i="25" s="1"/>
  <c r="K271" i="25"/>
  <c r="L271" i="25" s="1"/>
  <c r="K272" i="25"/>
  <c r="L272" i="25" s="1"/>
  <c r="K273" i="25"/>
  <c r="L273" i="25" s="1"/>
  <c r="K274" i="25"/>
  <c r="L274" i="25" s="1"/>
  <c r="K275" i="25"/>
  <c r="L275" i="25" s="1"/>
  <c r="K276" i="25"/>
  <c r="L276" i="25" s="1"/>
  <c r="K277" i="25"/>
  <c r="L277" i="25" s="1"/>
  <c r="K278" i="25"/>
  <c r="L278" i="25" s="1"/>
  <c r="K279" i="25"/>
  <c r="L279" i="25" s="1"/>
  <c r="K280" i="25"/>
  <c r="L280" i="25" s="1"/>
  <c r="K281" i="25"/>
  <c r="L281" i="25" s="1"/>
  <c r="K282" i="25"/>
  <c r="K283" i="25"/>
  <c r="L283" i="25" s="1"/>
  <c r="K284" i="25"/>
  <c r="L284" i="25" s="1"/>
  <c r="K285" i="25"/>
  <c r="L285" i="25" s="1"/>
  <c r="K286" i="25"/>
  <c r="L286" i="25" s="1"/>
  <c r="K287" i="25"/>
  <c r="L287" i="25" s="1"/>
  <c r="K288" i="25"/>
  <c r="L288" i="25" s="1"/>
  <c r="K289" i="25"/>
  <c r="L289" i="25" s="1"/>
  <c r="K290" i="25"/>
  <c r="L290" i="25" s="1"/>
  <c r="K291" i="25"/>
  <c r="L291" i="25" s="1"/>
  <c r="K292" i="25"/>
  <c r="L292" i="25" s="1"/>
  <c r="K293" i="25"/>
  <c r="L293" i="25" s="1"/>
  <c r="K294" i="25"/>
  <c r="L294" i="25" s="1"/>
  <c r="K295" i="25"/>
  <c r="L295" i="25" s="1"/>
  <c r="K296" i="25"/>
  <c r="L296" i="25" s="1"/>
  <c r="K297" i="25"/>
  <c r="L297" i="25" s="1"/>
  <c r="K298" i="25"/>
  <c r="L298" i="25" s="1"/>
  <c r="K299" i="25"/>
  <c r="L299" i="25" s="1"/>
  <c r="K300" i="25"/>
  <c r="L300" i="25" s="1"/>
  <c r="K301" i="25"/>
  <c r="L301" i="25" s="1"/>
  <c r="K302" i="25"/>
  <c r="L302" i="25" s="1"/>
  <c r="K303" i="25"/>
  <c r="L303" i="25" s="1"/>
  <c r="K304" i="25"/>
  <c r="L304" i="25" s="1"/>
  <c r="K305" i="25"/>
  <c r="L305" i="25" s="1"/>
  <c r="K306" i="25"/>
  <c r="L306" i="25" s="1"/>
  <c r="K307" i="25"/>
  <c r="L307" i="25" s="1"/>
  <c r="K308" i="25"/>
  <c r="L308" i="25" s="1"/>
  <c r="K309" i="25"/>
  <c r="L309" i="25" s="1"/>
  <c r="K310" i="25"/>
  <c r="L310" i="25" s="1"/>
  <c r="K311" i="25"/>
  <c r="L311" i="25" s="1"/>
  <c r="K312" i="25"/>
  <c r="L312" i="25" s="1"/>
  <c r="K313" i="25"/>
  <c r="L313" i="25" s="1"/>
  <c r="K314" i="25"/>
  <c r="L314" i="25" s="1"/>
  <c r="K315" i="25"/>
  <c r="L315" i="25" s="1"/>
  <c r="K316" i="25"/>
  <c r="L316" i="25" s="1"/>
  <c r="K317" i="25"/>
  <c r="L317" i="25" s="1"/>
  <c r="K318" i="25"/>
  <c r="L318" i="25" s="1"/>
  <c r="K319" i="25"/>
  <c r="L319" i="25" s="1"/>
  <c r="K320" i="25"/>
  <c r="L320" i="25" s="1"/>
  <c r="K321" i="25"/>
  <c r="L321" i="25" s="1"/>
  <c r="K322" i="25"/>
  <c r="L322" i="25" s="1"/>
  <c r="K323" i="25"/>
  <c r="L323" i="25" s="1"/>
  <c r="K324" i="25"/>
  <c r="L324" i="25" s="1"/>
  <c r="K325" i="25"/>
  <c r="L325" i="25" s="1"/>
  <c r="K326" i="25"/>
  <c r="L326" i="25" s="1"/>
  <c r="K327" i="25"/>
  <c r="L327" i="25" s="1"/>
  <c r="K328" i="25"/>
  <c r="L328" i="25" s="1"/>
  <c r="K329" i="25"/>
  <c r="L329" i="25" s="1"/>
  <c r="K330" i="25"/>
  <c r="L330" i="25" s="1"/>
  <c r="K331" i="25"/>
  <c r="L331" i="25" s="1"/>
  <c r="K332" i="25"/>
  <c r="L332" i="25" s="1"/>
  <c r="K333" i="25"/>
  <c r="L333" i="25" s="1"/>
  <c r="K334" i="25"/>
  <c r="L334" i="25" s="1"/>
  <c r="K335" i="25"/>
  <c r="L335" i="25" s="1"/>
  <c r="K336" i="25"/>
  <c r="L336" i="25" s="1"/>
  <c r="K337" i="25"/>
  <c r="L337" i="25" s="1"/>
  <c r="K338" i="25"/>
  <c r="L338" i="25" s="1"/>
  <c r="K339" i="25"/>
  <c r="L339" i="25" s="1"/>
  <c r="K340" i="25"/>
  <c r="L340" i="25" s="1"/>
  <c r="K341" i="25"/>
  <c r="L341" i="25" s="1"/>
  <c r="K342" i="25"/>
  <c r="K344" i="25"/>
  <c r="L344" i="25" s="1"/>
  <c r="K345" i="25"/>
  <c r="L345" i="25" s="1"/>
  <c r="K346" i="25"/>
  <c r="L346" i="25" s="1"/>
  <c r="K347" i="25"/>
  <c r="L347" i="25" s="1"/>
  <c r="K348" i="25"/>
  <c r="K349" i="25"/>
  <c r="L349" i="25" s="1"/>
  <c r="K350" i="25"/>
  <c r="L350" i="25" s="1"/>
  <c r="K351" i="25"/>
  <c r="L351" i="25" s="1"/>
  <c r="K2" i="25"/>
  <c r="AZ332" i="1" l="1"/>
  <c r="AK332" i="1"/>
  <c r="K352" i="25"/>
  <c r="L2" i="25"/>
  <c r="L352" i="25" l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4" i="1"/>
  <c r="BY5" i="1"/>
  <c r="BY6" i="1"/>
  <c r="BY7" i="1"/>
  <c r="BY8" i="1"/>
  <c r="BY9" i="1"/>
  <c r="BY10" i="1"/>
  <c r="BY11" i="1"/>
  <c r="BY12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3" i="1"/>
  <c r="BE269" i="1" l="1"/>
  <c r="BG269" i="1"/>
  <c r="BI269" i="1"/>
  <c r="BL269" i="1"/>
  <c r="BM269" i="1"/>
  <c r="BN269" i="1"/>
  <c r="BO269" i="1"/>
  <c r="BP269" i="1"/>
  <c r="BQ269" i="1"/>
  <c r="BE270" i="1"/>
  <c r="BG270" i="1"/>
  <c r="BI270" i="1"/>
  <c r="BL270" i="1"/>
  <c r="BM270" i="1"/>
  <c r="BN270" i="1"/>
  <c r="BO270" i="1"/>
  <c r="BP270" i="1"/>
  <c r="BQ270" i="1"/>
  <c r="AY269" i="1"/>
  <c r="AY270" i="1"/>
  <c r="AO269" i="1"/>
  <c r="AP269" i="1" s="1"/>
  <c r="AT269" i="1" s="1"/>
  <c r="AQ269" i="1"/>
  <c r="AR269" i="1"/>
  <c r="AO270" i="1"/>
  <c r="AP270" i="1" s="1"/>
  <c r="AT270" i="1" s="1"/>
  <c r="AQ270" i="1"/>
  <c r="AR270" i="1"/>
  <c r="AH269" i="1"/>
  <c r="AI269" i="1"/>
  <c r="AJ269" i="1"/>
  <c r="AK269" i="1"/>
  <c r="AL269" i="1"/>
  <c r="AM269" i="1"/>
  <c r="V269" i="1"/>
  <c r="W269" i="1"/>
  <c r="V270" i="1"/>
  <c r="W270" i="1"/>
  <c r="V271" i="1"/>
  <c r="P269" i="1"/>
  <c r="P270" i="1"/>
  <c r="P271" i="1"/>
  <c r="BE171" i="1"/>
  <c r="BG171" i="1"/>
  <c r="BI171" i="1"/>
  <c r="BL171" i="1"/>
  <c r="BM171" i="1"/>
  <c r="BN171" i="1"/>
  <c r="BO171" i="1"/>
  <c r="BP171" i="1"/>
  <c r="BQ171" i="1"/>
  <c r="BD172" i="1"/>
  <c r="BE172" i="1"/>
  <c r="BF172" i="1"/>
  <c r="BG172" i="1"/>
  <c r="BH172" i="1"/>
  <c r="BI172" i="1"/>
  <c r="BK172" i="1"/>
  <c r="BM172" i="1"/>
  <c r="BN172" i="1"/>
  <c r="BO172" i="1"/>
  <c r="BP172" i="1"/>
  <c r="BQ172" i="1"/>
  <c r="BE173" i="1"/>
  <c r="BG173" i="1"/>
  <c r="BI173" i="1"/>
  <c r="BL173" i="1"/>
  <c r="BM173" i="1"/>
  <c r="BN173" i="1"/>
  <c r="BO173" i="1"/>
  <c r="BP173" i="1"/>
  <c r="BQ173" i="1"/>
  <c r="AY171" i="1"/>
  <c r="AO171" i="1"/>
  <c r="AP171" i="1" s="1"/>
  <c r="AT171" i="1" s="1"/>
  <c r="AQ171" i="1"/>
  <c r="AR171" i="1"/>
  <c r="AR172" i="1"/>
  <c r="AT172" i="1"/>
  <c r="AU172" i="1"/>
  <c r="AO173" i="1"/>
  <c r="AP173" i="1" s="1"/>
  <c r="AT173" i="1" s="1"/>
  <c r="AQ173" i="1"/>
  <c r="AR173" i="1"/>
  <c r="AH171" i="1"/>
  <c r="AI171" i="1"/>
  <c r="AJ171" i="1"/>
  <c r="AK171" i="1"/>
  <c r="AL171" i="1"/>
  <c r="AM171" i="1"/>
  <c r="V171" i="1"/>
  <c r="W171" i="1"/>
  <c r="P171" i="1"/>
  <c r="J148" i="1"/>
  <c r="P148" i="1"/>
  <c r="AR148" i="1" l="1"/>
  <c r="AT148" i="1"/>
  <c r="AU148" i="1"/>
  <c r="AR149" i="1"/>
  <c r="AT149" i="1"/>
  <c r="AU149" i="1"/>
  <c r="AQ150" i="1"/>
  <c r="AR150" i="1"/>
  <c r="AG148" i="1"/>
  <c r="AI148" i="1"/>
  <c r="AJ148" i="1"/>
  <c r="AK148" i="1"/>
  <c r="AL148" i="1"/>
  <c r="AM148" i="1"/>
  <c r="AG149" i="1"/>
  <c r="AI149" i="1"/>
  <c r="AJ149" i="1"/>
  <c r="AK149" i="1"/>
  <c r="AL149" i="1"/>
  <c r="AM149" i="1"/>
  <c r="AH150" i="1"/>
  <c r="AI150" i="1"/>
  <c r="AJ150" i="1"/>
  <c r="AK150" i="1"/>
  <c r="AL150" i="1"/>
  <c r="AM150" i="1"/>
  <c r="AO150" i="1"/>
  <c r="AP150" i="1" s="1"/>
  <c r="AT150" i="1" s="1"/>
  <c r="V148" i="1"/>
  <c r="BD148" i="1"/>
  <c r="BE148" i="1"/>
  <c r="BF148" i="1"/>
  <c r="BG148" i="1"/>
  <c r="BH148" i="1"/>
  <c r="BI148" i="1"/>
  <c r="BK148" i="1"/>
  <c r="BM148" i="1"/>
  <c r="BN148" i="1"/>
  <c r="BO148" i="1"/>
  <c r="BP148" i="1"/>
  <c r="BQ148" i="1"/>
  <c r="BD149" i="1"/>
  <c r="BE149" i="1"/>
  <c r="BF149" i="1"/>
  <c r="BG149" i="1"/>
  <c r="BH149" i="1"/>
  <c r="BI149" i="1"/>
  <c r="BK149" i="1"/>
  <c r="BM149" i="1"/>
  <c r="BN149" i="1"/>
  <c r="BO149" i="1"/>
  <c r="BP149" i="1"/>
  <c r="BQ149" i="1"/>
  <c r="BE150" i="1"/>
  <c r="BG150" i="1"/>
  <c r="BI150" i="1"/>
  <c r="BL150" i="1"/>
  <c r="BM150" i="1"/>
  <c r="BN150" i="1"/>
  <c r="BO150" i="1"/>
  <c r="BP150" i="1"/>
  <c r="BQ150" i="1"/>
  <c r="BD151" i="1"/>
  <c r="BE151" i="1"/>
  <c r="BF151" i="1"/>
  <c r="BG151" i="1"/>
  <c r="BH151" i="1"/>
  <c r="BI151" i="1"/>
  <c r="BK151" i="1"/>
  <c r="BM151" i="1"/>
  <c r="BN151" i="1"/>
  <c r="BO151" i="1"/>
  <c r="BP151" i="1"/>
  <c r="BQ151" i="1"/>
  <c r="BE152" i="1"/>
  <c r="BG152" i="1"/>
  <c r="BI152" i="1"/>
  <c r="BL152" i="1"/>
  <c r="BM152" i="1"/>
  <c r="BN152" i="1"/>
  <c r="BO152" i="1"/>
  <c r="BP152" i="1"/>
  <c r="BQ152" i="1"/>
  <c r="AY148" i="1"/>
  <c r="AZ149" i="1" l="1"/>
  <c r="AZ150" i="1"/>
  <c r="AZ148" i="1"/>
  <c r="W148" i="1"/>
  <c r="AH148" i="1" l="1"/>
  <c r="C8" i="20"/>
  <c r="AY4" i="1" l="1"/>
  <c r="AY5" i="1"/>
  <c r="AY6" i="1"/>
  <c r="AY7" i="1"/>
  <c r="AY8" i="1"/>
  <c r="AY9" i="1"/>
  <c r="AY10" i="1"/>
  <c r="AY11" i="1"/>
  <c r="AY12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7" i="1"/>
  <c r="AY338" i="1"/>
  <c r="AY339" i="1"/>
  <c r="AY340" i="1"/>
  <c r="AY3" i="1"/>
  <c r="C18" i="5"/>
  <c r="C20" i="5" s="1"/>
  <c r="AU4" i="1"/>
  <c r="AU14" i="1"/>
  <c r="AU15" i="1"/>
  <c r="AU21" i="1"/>
  <c r="AU26" i="1"/>
  <c r="AU27" i="1"/>
  <c r="AU28" i="1"/>
  <c r="AU29" i="1"/>
  <c r="AU30" i="1"/>
  <c r="AU31" i="1"/>
  <c r="AU33" i="1"/>
  <c r="AU34" i="1"/>
  <c r="AU35" i="1"/>
  <c r="AU37" i="1"/>
  <c r="AU42" i="1"/>
  <c r="AU45" i="1"/>
  <c r="AU46" i="1"/>
  <c r="AU47" i="1"/>
  <c r="AU48" i="1"/>
  <c r="AU49" i="1"/>
  <c r="AU51" i="1"/>
  <c r="AU53" i="1"/>
  <c r="AU54" i="1"/>
  <c r="AU55" i="1"/>
  <c r="AU58" i="1"/>
  <c r="AU59" i="1"/>
  <c r="AU60" i="1"/>
  <c r="AU61" i="1"/>
  <c r="AU64" i="1"/>
  <c r="AU68" i="1"/>
  <c r="AU72" i="1"/>
  <c r="AU73" i="1"/>
  <c r="AU76" i="1"/>
  <c r="AU77" i="1"/>
  <c r="AU79" i="1"/>
  <c r="AU84" i="1"/>
  <c r="AU87" i="1"/>
  <c r="AU88" i="1"/>
  <c r="AU89" i="1"/>
  <c r="AU91" i="1"/>
  <c r="AU93" i="1"/>
  <c r="AU94" i="1"/>
  <c r="AU95" i="1"/>
  <c r="AU97" i="1"/>
  <c r="AU98" i="1"/>
  <c r="AU104" i="1"/>
  <c r="AU106" i="1"/>
  <c r="AU108" i="1"/>
  <c r="AU109" i="1"/>
  <c r="AU111" i="1"/>
  <c r="AU112" i="1"/>
  <c r="AU113" i="1"/>
  <c r="AU116" i="1"/>
  <c r="AU117" i="1"/>
  <c r="AU118" i="1"/>
  <c r="AU119" i="1"/>
  <c r="AU120" i="1"/>
  <c r="AU121" i="1"/>
  <c r="AU124" i="1"/>
  <c r="AU125" i="1"/>
  <c r="AU126" i="1"/>
  <c r="AU128" i="1"/>
  <c r="AU130" i="1"/>
  <c r="AU133" i="1"/>
  <c r="AU134" i="1"/>
  <c r="AU136" i="1"/>
  <c r="AU137" i="1"/>
  <c r="AU139" i="1"/>
  <c r="AU141" i="1"/>
  <c r="AU142" i="1"/>
  <c r="AU143" i="1"/>
  <c r="AU145" i="1"/>
  <c r="AU146" i="1"/>
  <c r="AU151" i="1"/>
  <c r="AU153" i="1"/>
  <c r="AU155" i="1"/>
  <c r="AU156" i="1"/>
  <c r="AU157" i="1"/>
  <c r="AU158" i="1"/>
  <c r="AU160" i="1"/>
  <c r="AU161" i="1"/>
  <c r="AU162" i="1"/>
  <c r="AU163" i="1"/>
  <c r="AU164" i="1"/>
  <c r="AU165" i="1"/>
  <c r="AU166" i="1"/>
  <c r="AU168" i="1"/>
  <c r="AU169" i="1"/>
  <c r="AU170" i="1"/>
  <c r="AU174" i="1"/>
  <c r="AU175" i="1"/>
  <c r="AU176" i="1"/>
  <c r="AU177" i="1"/>
  <c r="AU178" i="1"/>
  <c r="AU179" i="1"/>
  <c r="AU180" i="1"/>
  <c r="AU182" i="1"/>
  <c r="AU183" i="1"/>
  <c r="AU186" i="1"/>
  <c r="AU189" i="1"/>
  <c r="AU190" i="1"/>
  <c r="AU191" i="1"/>
  <c r="AU192" i="1"/>
  <c r="AU193" i="1"/>
  <c r="AU194" i="1"/>
  <c r="AU195" i="1"/>
  <c r="AU196" i="1"/>
  <c r="AU197" i="1"/>
  <c r="AU199" i="1"/>
  <c r="AU200" i="1"/>
  <c r="AU201" i="1"/>
  <c r="AU202" i="1"/>
  <c r="AU203" i="1"/>
  <c r="AU204" i="1"/>
  <c r="AU205" i="1"/>
  <c r="AU209" i="1"/>
  <c r="AU210" i="1"/>
  <c r="AU212" i="1"/>
  <c r="AU215" i="1"/>
  <c r="AU216" i="1"/>
  <c r="AU218" i="1"/>
  <c r="AU219" i="1"/>
  <c r="AU221" i="1"/>
  <c r="AU222" i="1"/>
  <c r="AU224" i="1"/>
  <c r="AU225" i="1"/>
  <c r="AU226" i="1"/>
  <c r="AU229" i="1"/>
  <c r="AU230" i="1"/>
  <c r="AU231" i="1"/>
  <c r="AU232" i="1"/>
  <c r="AU235" i="1"/>
  <c r="AU240" i="1"/>
  <c r="AU241" i="1"/>
  <c r="AU244" i="1"/>
  <c r="AU245" i="1"/>
  <c r="AU246" i="1"/>
  <c r="AU248" i="1"/>
  <c r="AU250" i="1"/>
  <c r="AU257" i="1"/>
  <c r="AU260" i="1"/>
  <c r="AU261" i="1"/>
  <c r="AU262" i="1"/>
  <c r="AU263" i="1"/>
  <c r="AU264" i="1"/>
  <c r="AU266" i="1"/>
  <c r="AU271" i="1"/>
  <c r="AU279" i="1"/>
  <c r="AU280" i="1"/>
  <c r="AU281" i="1"/>
  <c r="AU283" i="1"/>
  <c r="AU286" i="1"/>
  <c r="AU289" i="1"/>
  <c r="AU290" i="1"/>
  <c r="AU291" i="1"/>
  <c r="AU292" i="1"/>
  <c r="AU293" i="1"/>
  <c r="AU296" i="1"/>
  <c r="AU298" i="1"/>
  <c r="AU306" i="1"/>
  <c r="AU307" i="1"/>
  <c r="AU310" i="1"/>
  <c r="AU312" i="1"/>
  <c r="AU314" i="1"/>
  <c r="AU316" i="1"/>
  <c r="AU317" i="1"/>
  <c r="AU319" i="1"/>
  <c r="AU322" i="1"/>
  <c r="AU323" i="1"/>
  <c r="AU324" i="1"/>
  <c r="AU325" i="1"/>
  <c r="AU326" i="1"/>
  <c r="AU327" i="1"/>
  <c r="AU328" i="1"/>
  <c r="AU329" i="1"/>
  <c r="AU330" i="1"/>
  <c r="AU331" i="1"/>
  <c r="AU333" i="1"/>
  <c r="AU334" i="1"/>
  <c r="AU335" i="1"/>
  <c r="AU336" i="1"/>
  <c r="AU337" i="1"/>
  <c r="AU338" i="1"/>
  <c r="AU339" i="1"/>
  <c r="AU340" i="1"/>
  <c r="AU3" i="1"/>
  <c r="AT14" i="1"/>
  <c r="AT26" i="1"/>
  <c r="AT27" i="1"/>
  <c r="AT29" i="1"/>
  <c r="AT30" i="1"/>
  <c r="AT31" i="1"/>
  <c r="AT34" i="1"/>
  <c r="AT35" i="1"/>
  <c r="AT37" i="1"/>
  <c r="AT42" i="1"/>
  <c r="AT45" i="1"/>
  <c r="AT46" i="1"/>
  <c r="AT47" i="1"/>
  <c r="AT48" i="1"/>
  <c r="AT49" i="1"/>
  <c r="AT54" i="1"/>
  <c r="AT59" i="1"/>
  <c r="AT61" i="1"/>
  <c r="AT68" i="1"/>
  <c r="AT76" i="1"/>
  <c r="AT79" i="1"/>
  <c r="AT84" i="1"/>
  <c r="AT87" i="1"/>
  <c r="AT89" i="1"/>
  <c r="AT94" i="1"/>
  <c r="AT95" i="1"/>
  <c r="AT98" i="1"/>
  <c r="AT104" i="1"/>
  <c r="AT106" i="1"/>
  <c r="AT108" i="1"/>
  <c r="AT109" i="1"/>
  <c r="AT111" i="1"/>
  <c r="AT112" i="1"/>
  <c r="AT113" i="1"/>
  <c r="AT116" i="1"/>
  <c r="AT118" i="1"/>
  <c r="AT119" i="1"/>
  <c r="AT120" i="1"/>
  <c r="AT121" i="1"/>
  <c r="AT124" i="1"/>
  <c r="AT125" i="1"/>
  <c r="AT126" i="1"/>
  <c r="AT128" i="1"/>
  <c r="AT133" i="1"/>
  <c r="AT134" i="1"/>
  <c r="AT142" i="1"/>
  <c r="AT143" i="1"/>
  <c r="AT146" i="1"/>
  <c r="AT151" i="1"/>
  <c r="AT153" i="1"/>
  <c r="AT156" i="1"/>
  <c r="AT158" i="1"/>
  <c r="AT160" i="1"/>
  <c r="AT161" i="1"/>
  <c r="AT163" i="1"/>
  <c r="AT164" i="1"/>
  <c r="AT165" i="1"/>
  <c r="AT166" i="1"/>
  <c r="AT168" i="1"/>
  <c r="AT169" i="1"/>
  <c r="AT174" i="1"/>
  <c r="AT177" i="1"/>
  <c r="AT179" i="1"/>
  <c r="AT180" i="1"/>
  <c r="AT183" i="1"/>
  <c r="AT186" i="1"/>
  <c r="AT190" i="1"/>
  <c r="AT191" i="1"/>
  <c r="AT193" i="1"/>
  <c r="AT194" i="1"/>
  <c r="AT195" i="1"/>
  <c r="AT196" i="1"/>
  <c r="AT197" i="1"/>
  <c r="AT199" i="1"/>
  <c r="AT200" i="1"/>
  <c r="AT201" i="1"/>
  <c r="AT202" i="1"/>
  <c r="AT203" i="1"/>
  <c r="AT209" i="1"/>
  <c r="AT210" i="1"/>
  <c r="AT212" i="1"/>
  <c r="AT215" i="1"/>
  <c r="AT218" i="1"/>
  <c r="AT219" i="1"/>
  <c r="AT222" i="1"/>
  <c r="AT224" i="1"/>
  <c r="AT226" i="1"/>
  <c r="AT229" i="1"/>
  <c r="AT230" i="1"/>
  <c r="AT231" i="1"/>
  <c r="AT232" i="1"/>
  <c r="AT240" i="1"/>
  <c r="AT250" i="1"/>
  <c r="AT260" i="1"/>
  <c r="AT261" i="1"/>
  <c r="AT271" i="1"/>
  <c r="AT280" i="1"/>
  <c r="AT290" i="1"/>
  <c r="AT291" i="1"/>
  <c r="AT292" i="1"/>
  <c r="AT298" i="1"/>
  <c r="AT310" i="1"/>
  <c r="AT312" i="1"/>
  <c r="AT316" i="1"/>
  <c r="AT319" i="1"/>
  <c r="AT322" i="1"/>
  <c r="AT323" i="1"/>
  <c r="AT324" i="1"/>
  <c r="AT325" i="1"/>
  <c r="AT326" i="1"/>
  <c r="AT327" i="1"/>
  <c r="AT328" i="1"/>
  <c r="AT329" i="1"/>
  <c r="AT330" i="1"/>
  <c r="AT331" i="1"/>
  <c r="AT333" i="1"/>
  <c r="AT334" i="1"/>
  <c r="AT335" i="1"/>
  <c r="AT336" i="1"/>
  <c r="AT337" i="1"/>
  <c r="AT338" i="1"/>
  <c r="AT339" i="1"/>
  <c r="AT340" i="1"/>
  <c r="AR4" i="1"/>
  <c r="AR5" i="1"/>
  <c r="AR6" i="1"/>
  <c r="AR7" i="1"/>
  <c r="AR8" i="1"/>
  <c r="AR9" i="1"/>
  <c r="AR10" i="1"/>
  <c r="AR11" i="1"/>
  <c r="AR12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7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70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2" i="1"/>
  <c r="AR193" i="1"/>
  <c r="AR194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9" i="1"/>
  <c r="AR220" i="1"/>
  <c r="AR221" i="1"/>
  <c r="AR223" i="1"/>
  <c r="AR224" i="1"/>
  <c r="AR225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3" i="1"/>
  <c r="AR334" i="1"/>
  <c r="AR335" i="1"/>
  <c r="AR336" i="1"/>
  <c r="AR337" i="1"/>
  <c r="AR338" i="1"/>
  <c r="AR339" i="1"/>
  <c r="AR340" i="1"/>
  <c r="AR3" i="1"/>
  <c r="AQ4" i="1"/>
  <c r="AQ5" i="1"/>
  <c r="AQ6" i="1"/>
  <c r="AQ7" i="1"/>
  <c r="AQ8" i="1"/>
  <c r="AQ9" i="1"/>
  <c r="AQ10" i="1"/>
  <c r="AQ11" i="1"/>
  <c r="AQ12" i="1"/>
  <c r="AQ15" i="1"/>
  <c r="AQ16" i="1"/>
  <c r="AQ17" i="1"/>
  <c r="AQ18" i="1"/>
  <c r="AQ19" i="1"/>
  <c r="AQ20" i="1"/>
  <c r="AQ21" i="1"/>
  <c r="AQ22" i="1"/>
  <c r="AQ23" i="1"/>
  <c r="AQ24" i="1"/>
  <c r="AQ25" i="1"/>
  <c r="AQ28" i="1"/>
  <c r="AQ32" i="1"/>
  <c r="AQ33" i="1"/>
  <c r="AQ36" i="1"/>
  <c r="AQ38" i="1"/>
  <c r="AQ39" i="1"/>
  <c r="AQ40" i="1"/>
  <c r="AQ41" i="1"/>
  <c r="AQ43" i="1"/>
  <c r="AQ44" i="1"/>
  <c r="AQ50" i="1"/>
  <c r="AQ51" i="1"/>
  <c r="AQ52" i="1"/>
  <c r="AQ53" i="1"/>
  <c r="AQ55" i="1"/>
  <c r="AQ56" i="1"/>
  <c r="AQ57" i="1"/>
  <c r="AQ58" i="1"/>
  <c r="AQ60" i="1"/>
  <c r="AQ62" i="1"/>
  <c r="AQ63" i="1"/>
  <c r="AQ64" i="1"/>
  <c r="AQ65" i="1"/>
  <c r="AQ66" i="1"/>
  <c r="AQ67" i="1"/>
  <c r="AQ69" i="1"/>
  <c r="AQ70" i="1"/>
  <c r="AQ71" i="1"/>
  <c r="AQ72" i="1"/>
  <c r="AQ73" i="1"/>
  <c r="AQ74" i="1"/>
  <c r="AQ75" i="1"/>
  <c r="AQ77" i="1"/>
  <c r="AQ80" i="1"/>
  <c r="AQ81" i="1"/>
  <c r="AQ82" i="1"/>
  <c r="AQ83" i="1"/>
  <c r="AQ85" i="1"/>
  <c r="AQ86" i="1"/>
  <c r="AQ88" i="1"/>
  <c r="AQ90" i="1"/>
  <c r="AQ91" i="1"/>
  <c r="AQ92" i="1"/>
  <c r="AQ93" i="1"/>
  <c r="AQ96" i="1"/>
  <c r="AQ97" i="1"/>
  <c r="AQ99" i="1"/>
  <c r="AQ100" i="1"/>
  <c r="AQ101" i="1"/>
  <c r="AQ102" i="1"/>
  <c r="AQ103" i="1"/>
  <c r="AQ105" i="1"/>
  <c r="AQ107" i="1"/>
  <c r="AQ110" i="1"/>
  <c r="AQ114" i="1"/>
  <c r="AQ115" i="1"/>
  <c r="AQ117" i="1"/>
  <c r="AQ122" i="1"/>
  <c r="AQ123" i="1"/>
  <c r="AQ127" i="1"/>
  <c r="AQ129" i="1"/>
  <c r="AQ130" i="1"/>
  <c r="AQ131" i="1"/>
  <c r="AQ132" i="1"/>
  <c r="AQ134" i="1"/>
  <c r="AQ135" i="1"/>
  <c r="AQ136" i="1"/>
  <c r="AQ137" i="1"/>
  <c r="AQ138" i="1"/>
  <c r="AQ139" i="1"/>
  <c r="AQ140" i="1"/>
  <c r="AQ141" i="1"/>
  <c r="AQ142" i="1"/>
  <c r="AQ144" i="1"/>
  <c r="AQ145" i="1"/>
  <c r="AQ147" i="1"/>
  <c r="AQ152" i="1"/>
  <c r="AQ154" i="1"/>
  <c r="AQ155" i="1"/>
  <c r="AQ157" i="1"/>
  <c r="AQ159" i="1"/>
  <c r="AQ162" i="1"/>
  <c r="AQ167" i="1"/>
  <c r="AQ170" i="1"/>
  <c r="AQ175" i="1"/>
  <c r="AQ176" i="1"/>
  <c r="AQ177" i="1"/>
  <c r="AQ178" i="1"/>
  <c r="AQ181" i="1"/>
  <c r="AQ182" i="1"/>
  <c r="AQ184" i="1"/>
  <c r="AQ185" i="1"/>
  <c r="AQ187" i="1"/>
  <c r="AQ188" i="1"/>
  <c r="AQ189" i="1"/>
  <c r="AQ192" i="1"/>
  <c r="AQ193" i="1"/>
  <c r="AQ198" i="1"/>
  <c r="AQ204" i="1"/>
  <c r="AQ205" i="1"/>
  <c r="AQ206" i="1"/>
  <c r="AQ207" i="1"/>
  <c r="AQ208" i="1"/>
  <c r="AQ211" i="1"/>
  <c r="AQ213" i="1"/>
  <c r="AQ214" i="1"/>
  <c r="AQ215" i="1"/>
  <c r="AQ216" i="1"/>
  <c r="AQ217" i="1"/>
  <c r="AQ220" i="1"/>
  <c r="AQ221" i="1"/>
  <c r="AQ223" i="1"/>
  <c r="AQ225" i="1"/>
  <c r="AQ227" i="1"/>
  <c r="AQ228" i="1"/>
  <c r="AQ232" i="1"/>
  <c r="AQ233" i="1"/>
  <c r="AQ234" i="1"/>
  <c r="AQ235" i="1"/>
  <c r="AQ236" i="1"/>
  <c r="AQ237" i="1"/>
  <c r="AQ238" i="1"/>
  <c r="AQ239" i="1"/>
  <c r="AQ241" i="1"/>
  <c r="AQ242" i="1"/>
  <c r="AQ243" i="1"/>
  <c r="AQ244" i="1"/>
  <c r="AQ245" i="1"/>
  <c r="AQ246" i="1"/>
  <c r="AQ247" i="1"/>
  <c r="AQ248" i="1"/>
  <c r="AQ249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5" i="1"/>
  <c r="AQ266" i="1"/>
  <c r="AQ267" i="1"/>
  <c r="AQ268" i="1"/>
  <c r="AQ272" i="1"/>
  <c r="AQ273" i="1"/>
  <c r="AQ274" i="1"/>
  <c r="AQ275" i="1"/>
  <c r="AQ276" i="1"/>
  <c r="AQ277" i="1"/>
  <c r="AQ278" i="1"/>
  <c r="AQ279" i="1"/>
  <c r="AQ281" i="1"/>
  <c r="AQ282" i="1"/>
  <c r="AQ283" i="1"/>
  <c r="AQ284" i="1"/>
  <c r="AQ285" i="1"/>
  <c r="AQ286" i="1"/>
  <c r="AQ287" i="1"/>
  <c r="AQ288" i="1"/>
  <c r="AQ289" i="1"/>
  <c r="AQ293" i="1"/>
  <c r="AQ294" i="1"/>
  <c r="AQ295" i="1"/>
  <c r="AQ296" i="1"/>
  <c r="AQ297" i="1"/>
  <c r="AQ299" i="1"/>
  <c r="AQ300" i="1"/>
  <c r="AQ301" i="1"/>
  <c r="AQ302" i="1"/>
  <c r="AQ303" i="1"/>
  <c r="AQ304" i="1"/>
  <c r="AQ305" i="1"/>
  <c r="AQ306" i="1"/>
  <c r="AQ307" i="1"/>
  <c r="AQ308" i="1"/>
  <c r="AQ309" i="1"/>
  <c r="AQ311" i="1"/>
  <c r="AQ313" i="1"/>
  <c r="AQ314" i="1"/>
  <c r="AQ315" i="1"/>
  <c r="AQ317" i="1"/>
  <c r="AQ318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3" i="1"/>
  <c r="AQ334" i="1"/>
  <c r="AQ335" i="1"/>
  <c r="AQ336" i="1"/>
  <c r="AQ337" i="1"/>
  <c r="AQ338" i="1"/>
  <c r="AQ339" i="1"/>
  <c r="AQ340" i="1"/>
  <c r="AQ3" i="1"/>
  <c r="W4" i="1"/>
  <c r="W5" i="1"/>
  <c r="W6" i="1"/>
  <c r="W7" i="1"/>
  <c r="W8" i="1"/>
  <c r="W9" i="1"/>
  <c r="W10" i="1"/>
  <c r="W11" i="1"/>
  <c r="W12" i="1"/>
  <c r="W15" i="1"/>
  <c r="W16" i="1"/>
  <c r="W17" i="1"/>
  <c r="W18" i="1"/>
  <c r="W19" i="1"/>
  <c r="W20" i="1"/>
  <c r="W21" i="1"/>
  <c r="W22" i="1"/>
  <c r="W23" i="1"/>
  <c r="W24" i="1"/>
  <c r="W25" i="1"/>
  <c r="W28" i="1"/>
  <c r="W32" i="1"/>
  <c r="W33" i="1"/>
  <c r="W36" i="1"/>
  <c r="W38" i="1"/>
  <c r="W39" i="1"/>
  <c r="W40" i="1"/>
  <c r="W41" i="1"/>
  <c r="W43" i="1"/>
  <c r="W44" i="1"/>
  <c r="W50" i="1"/>
  <c r="W51" i="1"/>
  <c r="W52" i="1"/>
  <c r="W53" i="1"/>
  <c r="W55" i="1"/>
  <c r="W56" i="1"/>
  <c r="W57" i="1"/>
  <c r="W58" i="1"/>
  <c r="W60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7" i="1"/>
  <c r="W78" i="1"/>
  <c r="W80" i="1"/>
  <c r="W81" i="1"/>
  <c r="W82" i="1"/>
  <c r="W83" i="1"/>
  <c r="W85" i="1"/>
  <c r="W86" i="1"/>
  <c r="W88" i="1"/>
  <c r="W90" i="1"/>
  <c r="W91" i="1"/>
  <c r="W92" i="1"/>
  <c r="W93" i="1"/>
  <c r="W96" i="1"/>
  <c r="W97" i="1"/>
  <c r="W99" i="1"/>
  <c r="W100" i="1"/>
  <c r="W101" i="1"/>
  <c r="W102" i="1"/>
  <c r="W103" i="1"/>
  <c r="W105" i="1"/>
  <c r="W107" i="1"/>
  <c r="W110" i="1"/>
  <c r="W114" i="1"/>
  <c r="W115" i="1"/>
  <c r="W117" i="1"/>
  <c r="W122" i="1"/>
  <c r="W123" i="1"/>
  <c r="W127" i="1"/>
  <c r="W129" i="1"/>
  <c r="W130" i="1"/>
  <c r="W131" i="1"/>
  <c r="W132" i="1"/>
  <c r="W134" i="1"/>
  <c r="W135" i="1"/>
  <c r="W136" i="1"/>
  <c r="W137" i="1"/>
  <c r="W138" i="1"/>
  <c r="W139" i="1"/>
  <c r="W140" i="1"/>
  <c r="W141" i="1"/>
  <c r="W142" i="1"/>
  <c r="W144" i="1"/>
  <c r="W145" i="1"/>
  <c r="W146" i="1"/>
  <c r="W147" i="1"/>
  <c r="W150" i="1"/>
  <c r="W152" i="1"/>
  <c r="W154" i="1"/>
  <c r="W155" i="1"/>
  <c r="W157" i="1"/>
  <c r="W159" i="1"/>
  <c r="W162" i="1"/>
  <c r="W167" i="1"/>
  <c r="W169" i="1"/>
  <c r="W170" i="1"/>
  <c r="W173" i="1"/>
  <c r="W175" i="1"/>
  <c r="W176" i="1"/>
  <c r="W177" i="1"/>
  <c r="W178" i="1"/>
  <c r="W181" i="1"/>
  <c r="W182" i="1"/>
  <c r="W184" i="1"/>
  <c r="W185" i="1"/>
  <c r="W187" i="1"/>
  <c r="W188" i="1"/>
  <c r="W189" i="1"/>
  <c r="W191" i="1"/>
  <c r="W192" i="1"/>
  <c r="W193" i="1"/>
  <c r="W195" i="1"/>
  <c r="W198" i="1"/>
  <c r="W204" i="1"/>
  <c r="W205" i="1"/>
  <c r="W206" i="1"/>
  <c r="W207" i="1"/>
  <c r="W208" i="1"/>
  <c r="W211" i="1"/>
  <c r="W213" i="1"/>
  <c r="W214" i="1"/>
  <c r="W215" i="1"/>
  <c r="W216" i="1"/>
  <c r="W217" i="1"/>
  <c r="W218" i="1"/>
  <c r="W220" i="1"/>
  <c r="W221" i="1"/>
  <c r="W222" i="1"/>
  <c r="W223" i="1"/>
  <c r="W225" i="1"/>
  <c r="W226" i="1"/>
  <c r="W227" i="1"/>
  <c r="W228" i="1"/>
  <c r="W232" i="1"/>
  <c r="W233" i="1"/>
  <c r="W234" i="1"/>
  <c r="W235" i="1"/>
  <c r="W236" i="1"/>
  <c r="W237" i="1"/>
  <c r="W238" i="1"/>
  <c r="W239" i="1"/>
  <c r="W241" i="1"/>
  <c r="W242" i="1"/>
  <c r="W243" i="1"/>
  <c r="W244" i="1"/>
  <c r="W245" i="1"/>
  <c r="W246" i="1"/>
  <c r="W247" i="1"/>
  <c r="W248" i="1"/>
  <c r="W249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5" i="1"/>
  <c r="W266" i="1"/>
  <c r="W267" i="1"/>
  <c r="W268" i="1"/>
  <c r="W272" i="1"/>
  <c r="W273" i="1"/>
  <c r="W274" i="1"/>
  <c r="W275" i="1"/>
  <c r="W276" i="1"/>
  <c r="W277" i="1"/>
  <c r="W278" i="1"/>
  <c r="W279" i="1"/>
  <c r="W281" i="1"/>
  <c r="W282" i="1"/>
  <c r="W283" i="1"/>
  <c r="W284" i="1"/>
  <c r="W285" i="1"/>
  <c r="W286" i="1"/>
  <c r="W287" i="1"/>
  <c r="W288" i="1"/>
  <c r="W289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1" i="1"/>
  <c r="W313" i="1"/>
  <c r="W314" i="1"/>
  <c r="W315" i="1"/>
  <c r="W317" i="1"/>
  <c r="W318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3" i="1"/>
  <c r="W334" i="1"/>
  <c r="W335" i="1"/>
  <c r="W336" i="1"/>
  <c r="W337" i="1"/>
  <c r="W338" i="1"/>
  <c r="W339" i="1"/>
  <c r="W340" i="1"/>
  <c r="W3" i="1"/>
  <c r="V5" i="1"/>
  <c r="V6" i="1"/>
  <c r="V7" i="1"/>
  <c r="V8" i="1"/>
  <c r="V9" i="1"/>
  <c r="V10" i="1"/>
  <c r="V11" i="1"/>
  <c r="V12" i="1"/>
  <c r="V14" i="1"/>
  <c r="V16" i="1"/>
  <c r="V17" i="1"/>
  <c r="V18" i="1"/>
  <c r="V19" i="1"/>
  <c r="V20" i="1"/>
  <c r="V22" i="1"/>
  <c r="V23" i="1"/>
  <c r="V24" i="1"/>
  <c r="V25" i="1"/>
  <c r="V26" i="1"/>
  <c r="V27" i="1"/>
  <c r="V29" i="1"/>
  <c r="V30" i="1"/>
  <c r="V31" i="1"/>
  <c r="V32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2" i="1"/>
  <c r="V54" i="1"/>
  <c r="V56" i="1"/>
  <c r="V57" i="1"/>
  <c r="V59" i="1"/>
  <c r="V61" i="1"/>
  <c r="V62" i="1"/>
  <c r="V63" i="1"/>
  <c r="V65" i="1"/>
  <c r="V66" i="1"/>
  <c r="V67" i="1"/>
  <c r="V68" i="1"/>
  <c r="V69" i="1"/>
  <c r="V70" i="1"/>
  <c r="V71" i="1"/>
  <c r="V74" i="1"/>
  <c r="V75" i="1"/>
  <c r="V76" i="1"/>
  <c r="V78" i="1"/>
  <c r="V79" i="1"/>
  <c r="V80" i="1"/>
  <c r="V81" i="1"/>
  <c r="V82" i="1"/>
  <c r="V83" i="1"/>
  <c r="V84" i="1"/>
  <c r="V85" i="1"/>
  <c r="V86" i="1"/>
  <c r="V87" i="1"/>
  <c r="V89" i="1"/>
  <c r="V90" i="1"/>
  <c r="V92" i="1"/>
  <c r="V94" i="1"/>
  <c r="V95" i="1"/>
  <c r="V96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1" i="1"/>
  <c r="V132" i="1"/>
  <c r="V133" i="1"/>
  <c r="V134" i="1"/>
  <c r="V135" i="1"/>
  <c r="V138" i="1"/>
  <c r="V140" i="1"/>
  <c r="V142" i="1"/>
  <c r="V143" i="1"/>
  <c r="V144" i="1"/>
  <c r="V146" i="1"/>
  <c r="V147" i="1"/>
  <c r="V149" i="1"/>
  <c r="V150" i="1"/>
  <c r="V151" i="1"/>
  <c r="V152" i="1"/>
  <c r="V153" i="1"/>
  <c r="V154" i="1"/>
  <c r="V156" i="1"/>
  <c r="V158" i="1"/>
  <c r="V159" i="1"/>
  <c r="V160" i="1"/>
  <c r="V161" i="1"/>
  <c r="V163" i="1"/>
  <c r="V164" i="1"/>
  <c r="V165" i="1"/>
  <c r="V166" i="1"/>
  <c r="V167" i="1"/>
  <c r="V168" i="1"/>
  <c r="V169" i="1"/>
  <c r="V172" i="1"/>
  <c r="V173" i="1"/>
  <c r="V174" i="1"/>
  <c r="V177" i="1"/>
  <c r="V179" i="1"/>
  <c r="V180" i="1"/>
  <c r="V181" i="1"/>
  <c r="V183" i="1"/>
  <c r="V184" i="1"/>
  <c r="V185" i="1"/>
  <c r="V186" i="1"/>
  <c r="V187" i="1"/>
  <c r="V188" i="1"/>
  <c r="V190" i="1"/>
  <c r="V191" i="1"/>
  <c r="V193" i="1"/>
  <c r="V194" i="1"/>
  <c r="V195" i="1"/>
  <c r="V196" i="1"/>
  <c r="V197" i="1"/>
  <c r="V198" i="1"/>
  <c r="V199" i="1"/>
  <c r="V200" i="1"/>
  <c r="V201" i="1"/>
  <c r="V202" i="1"/>
  <c r="V203" i="1"/>
  <c r="V206" i="1"/>
  <c r="V207" i="1"/>
  <c r="V208" i="1"/>
  <c r="V209" i="1"/>
  <c r="V210" i="1"/>
  <c r="V211" i="1"/>
  <c r="V212" i="1"/>
  <c r="V213" i="1"/>
  <c r="V214" i="1"/>
  <c r="V215" i="1"/>
  <c r="V217" i="1"/>
  <c r="V218" i="1"/>
  <c r="V219" i="1"/>
  <c r="V220" i="1"/>
  <c r="V222" i="1"/>
  <c r="V223" i="1"/>
  <c r="V224" i="1"/>
  <c r="V226" i="1"/>
  <c r="V227" i="1"/>
  <c r="V228" i="1"/>
  <c r="V229" i="1"/>
  <c r="V230" i="1"/>
  <c r="V231" i="1"/>
  <c r="V232" i="1"/>
  <c r="V233" i="1"/>
  <c r="V234" i="1"/>
  <c r="V236" i="1"/>
  <c r="V237" i="1"/>
  <c r="V238" i="1"/>
  <c r="V239" i="1"/>
  <c r="V240" i="1"/>
  <c r="V242" i="1"/>
  <c r="V243" i="1"/>
  <c r="V247" i="1"/>
  <c r="V249" i="1"/>
  <c r="V250" i="1"/>
  <c r="V251" i="1"/>
  <c r="V252" i="1"/>
  <c r="V253" i="1"/>
  <c r="V254" i="1"/>
  <c r="V255" i="1"/>
  <c r="V256" i="1"/>
  <c r="V258" i="1"/>
  <c r="V259" i="1"/>
  <c r="V260" i="1"/>
  <c r="V261" i="1"/>
  <c r="V265" i="1"/>
  <c r="V267" i="1"/>
  <c r="V268" i="1"/>
  <c r="V272" i="1"/>
  <c r="V273" i="1"/>
  <c r="V274" i="1"/>
  <c r="V275" i="1"/>
  <c r="V276" i="1"/>
  <c r="V277" i="1"/>
  <c r="V278" i="1"/>
  <c r="V280" i="1"/>
  <c r="V282" i="1"/>
  <c r="V284" i="1"/>
  <c r="V285" i="1"/>
  <c r="V287" i="1"/>
  <c r="V288" i="1"/>
  <c r="V290" i="1"/>
  <c r="V291" i="1"/>
  <c r="V292" i="1"/>
  <c r="V294" i="1"/>
  <c r="V295" i="1"/>
  <c r="V297" i="1"/>
  <c r="V298" i="1"/>
  <c r="V299" i="1"/>
  <c r="V300" i="1"/>
  <c r="V301" i="1"/>
  <c r="V302" i="1"/>
  <c r="V303" i="1"/>
  <c r="V304" i="1"/>
  <c r="V305" i="1"/>
  <c r="V308" i="1"/>
  <c r="V309" i="1"/>
  <c r="V310" i="1"/>
  <c r="V311" i="1"/>
  <c r="V312" i="1"/>
  <c r="V313" i="1"/>
  <c r="V315" i="1"/>
  <c r="V316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3" i="1"/>
  <c r="V334" i="1"/>
  <c r="V335" i="1"/>
  <c r="V336" i="1"/>
  <c r="V337" i="1"/>
  <c r="V338" i="1"/>
  <c r="V339" i="1"/>
  <c r="V340" i="1"/>
  <c r="AO5" i="1"/>
  <c r="AO6" i="1"/>
  <c r="AO7" i="1"/>
  <c r="AO8" i="1"/>
  <c r="AO9" i="1"/>
  <c r="AO10" i="1"/>
  <c r="AO11" i="1"/>
  <c r="AO12" i="1"/>
  <c r="AO16" i="1"/>
  <c r="AO17" i="1"/>
  <c r="AO18" i="1"/>
  <c r="AO19" i="1"/>
  <c r="AO20" i="1"/>
  <c r="AO22" i="1"/>
  <c r="AO23" i="1"/>
  <c r="AO24" i="1"/>
  <c r="AO25" i="1"/>
  <c r="AO32" i="1"/>
  <c r="AO36" i="1"/>
  <c r="AO38" i="1"/>
  <c r="AO39" i="1"/>
  <c r="AO40" i="1"/>
  <c r="AO41" i="1"/>
  <c r="AO43" i="1"/>
  <c r="AO44" i="1"/>
  <c r="AO50" i="1"/>
  <c r="AO52" i="1"/>
  <c r="AO56" i="1"/>
  <c r="AO57" i="1"/>
  <c r="AO62" i="1"/>
  <c r="AO63" i="1"/>
  <c r="AO65" i="1"/>
  <c r="AO66" i="1"/>
  <c r="AO67" i="1"/>
  <c r="AO69" i="1"/>
  <c r="AO70" i="1"/>
  <c r="AO71" i="1"/>
  <c r="AO74" i="1"/>
  <c r="AO75" i="1"/>
  <c r="AO78" i="1"/>
  <c r="AO80" i="1"/>
  <c r="AO81" i="1"/>
  <c r="AO82" i="1"/>
  <c r="AO83" i="1"/>
  <c r="AO85" i="1"/>
  <c r="AO86" i="1"/>
  <c r="AO90" i="1"/>
  <c r="AO92" i="1"/>
  <c r="AO96" i="1"/>
  <c r="AO99" i="1"/>
  <c r="AO100" i="1"/>
  <c r="AO101" i="1"/>
  <c r="AO102" i="1"/>
  <c r="AO103" i="1"/>
  <c r="AO105" i="1"/>
  <c r="AO107" i="1"/>
  <c r="AO110" i="1"/>
  <c r="AO114" i="1"/>
  <c r="AO115" i="1"/>
  <c r="AO122" i="1"/>
  <c r="AO123" i="1"/>
  <c r="AO127" i="1"/>
  <c r="AO129" i="1"/>
  <c r="AO131" i="1"/>
  <c r="AO132" i="1"/>
  <c r="AO134" i="1"/>
  <c r="AO135" i="1"/>
  <c r="AO138" i="1"/>
  <c r="AO140" i="1"/>
  <c r="AO142" i="1"/>
  <c r="AO144" i="1"/>
  <c r="AO146" i="1"/>
  <c r="AO147" i="1"/>
  <c r="AO152" i="1"/>
  <c r="AO154" i="1"/>
  <c r="AO159" i="1"/>
  <c r="AO167" i="1"/>
  <c r="AO169" i="1"/>
  <c r="AO177" i="1"/>
  <c r="AO181" i="1"/>
  <c r="AO184" i="1"/>
  <c r="AO185" i="1"/>
  <c r="AO187" i="1"/>
  <c r="AO188" i="1"/>
  <c r="AO191" i="1"/>
  <c r="AO193" i="1"/>
  <c r="AO195" i="1"/>
  <c r="AO198" i="1"/>
  <c r="AO206" i="1"/>
  <c r="AO207" i="1"/>
  <c r="AO208" i="1"/>
  <c r="AO211" i="1"/>
  <c r="AO213" i="1"/>
  <c r="AO214" i="1"/>
  <c r="AO215" i="1"/>
  <c r="AO217" i="1"/>
  <c r="AO218" i="1"/>
  <c r="AO220" i="1"/>
  <c r="AO222" i="1"/>
  <c r="AO223" i="1"/>
  <c r="AO226" i="1"/>
  <c r="AO227" i="1"/>
  <c r="AO228" i="1"/>
  <c r="AO232" i="1"/>
  <c r="AO233" i="1"/>
  <c r="AO234" i="1"/>
  <c r="AO236" i="1"/>
  <c r="AO237" i="1"/>
  <c r="AO238" i="1"/>
  <c r="AO239" i="1"/>
  <c r="AO242" i="1"/>
  <c r="AO243" i="1"/>
  <c r="AO247" i="1"/>
  <c r="AO249" i="1"/>
  <c r="AO251" i="1"/>
  <c r="AO252" i="1"/>
  <c r="AO253" i="1"/>
  <c r="AO254" i="1"/>
  <c r="AO255" i="1"/>
  <c r="AO256" i="1"/>
  <c r="AO258" i="1"/>
  <c r="AO259" i="1"/>
  <c r="AO260" i="1"/>
  <c r="AO261" i="1"/>
  <c r="AO265" i="1"/>
  <c r="AO267" i="1"/>
  <c r="AO268" i="1"/>
  <c r="AO272" i="1"/>
  <c r="AO273" i="1"/>
  <c r="AO274" i="1"/>
  <c r="AO275" i="1"/>
  <c r="AO276" i="1"/>
  <c r="AO277" i="1"/>
  <c r="AO278" i="1"/>
  <c r="AO282" i="1"/>
  <c r="AO284" i="1"/>
  <c r="AO285" i="1"/>
  <c r="AO287" i="1"/>
  <c r="AO288" i="1"/>
  <c r="AO294" i="1"/>
  <c r="AO295" i="1"/>
  <c r="AO297" i="1"/>
  <c r="AO298" i="1"/>
  <c r="AO299" i="1"/>
  <c r="AO300" i="1"/>
  <c r="AO301" i="1"/>
  <c r="AO302" i="1"/>
  <c r="AO303" i="1"/>
  <c r="AO304" i="1"/>
  <c r="AO305" i="1"/>
  <c r="AO308" i="1"/>
  <c r="AO309" i="1"/>
  <c r="AO311" i="1"/>
  <c r="AO313" i="1"/>
  <c r="AO315" i="1"/>
  <c r="AO318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3" i="1"/>
  <c r="AO334" i="1"/>
  <c r="AO335" i="1"/>
  <c r="AO336" i="1"/>
  <c r="AO337" i="1"/>
  <c r="AO338" i="1"/>
  <c r="AO339" i="1"/>
  <c r="AO340" i="1"/>
  <c r="AH270" i="1"/>
  <c r="AI270" i="1"/>
  <c r="AJ270" i="1"/>
  <c r="AK270" i="1"/>
  <c r="AL270" i="1"/>
  <c r="AM270" i="1"/>
  <c r="AG271" i="1"/>
  <c r="AI271" i="1"/>
  <c r="AJ271" i="1"/>
  <c r="AK271" i="1"/>
  <c r="AL271" i="1"/>
  <c r="AM271" i="1"/>
  <c r="AH272" i="1"/>
  <c r="AI272" i="1"/>
  <c r="AJ272" i="1"/>
  <c r="AK272" i="1"/>
  <c r="AL272" i="1"/>
  <c r="AM272" i="1"/>
  <c r="AH273" i="1"/>
  <c r="AI273" i="1"/>
  <c r="AJ273" i="1"/>
  <c r="AK273" i="1"/>
  <c r="AL273" i="1"/>
  <c r="AM273" i="1"/>
  <c r="AH274" i="1"/>
  <c r="AI274" i="1"/>
  <c r="AJ274" i="1"/>
  <c r="AK274" i="1"/>
  <c r="AL274" i="1"/>
  <c r="AM274" i="1"/>
  <c r="AH275" i="1"/>
  <c r="AI275" i="1"/>
  <c r="AJ275" i="1"/>
  <c r="AK275" i="1"/>
  <c r="AL275" i="1"/>
  <c r="AM275" i="1"/>
  <c r="AH276" i="1"/>
  <c r="AI276" i="1"/>
  <c r="AJ276" i="1"/>
  <c r="AK276" i="1"/>
  <c r="AL276" i="1"/>
  <c r="AM276" i="1"/>
  <c r="AH277" i="1"/>
  <c r="AI277" i="1"/>
  <c r="AJ277" i="1"/>
  <c r="AK277" i="1"/>
  <c r="AL277" i="1"/>
  <c r="AM277" i="1"/>
  <c r="AH278" i="1"/>
  <c r="AI278" i="1"/>
  <c r="AJ278" i="1"/>
  <c r="AK278" i="1"/>
  <c r="AL278" i="1"/>
  <c r="AM278" i="1"/>
  <c r="AH279" i="1"/>
  <c r="AI279" i="1"/>
  <c r="AJ279" i="1"/>
  <c r="AK279" i="1"/>
  <c r="AL279" i="1"/>
  <c r="AM279" i="1"/>
  <c r="AG280" i="1"/>
  <c r="AI280" i="1"/>
  <c r="AJ280" i="1"/>
  <c r="AK280" i="1"/>
  <c r="AL280" i="1"/>
  <c r="AM280" i="1"/>
  <c r="AH281" i="1"/>
  <c r="AI281" i="1"/>
  <c r="AJ281" i="1"/>
  <c r="AK281" i="1"/>
  <c r="AL281" i="1"/>
  <c r="AM281" i="1"/>
  <c r="AH282" i="1"/>
  <c r="AI282" i="1"/>
  <c r="AJ282" i="1"/>
  <c r="AK282" i="1"/>
  <c r="AL282" i="1"/>
  <c r="AM282" i="1"/>
  <c r="AH283" i="1"/>
  <c r="AI283" i="1"/>
  <c r="AJ283" i="1"/>
  <c r="AK283" i="1"/>
  <c r="AL283" i="1"/>
  <c r="AM283" i="1"/>
  <c r="AH284" i="1"/>
  <c r="AI284" i="1"/>
  <c r="AJ284" i="1"/>
  <c r="AK284" i="1"/>
  <c r="AL284" i="1"/>
  <c r="AM284" i="1"/>
  <c r="AH285" i="1"/>
  <c r="AI285" i="1"/>
  <c r="AJ285" i="1"/>
  <c r="AK285" i="1"/>
  <c r="AL285" i="1"/>
  <c r="AM285" i="1"/>
  <c r="AH286" i="1"/>
  <c r="AI286" i="1"/>
  <c r="AJ286" i="1"/>
  <c r="AK286" i="1"/>
  <c r="AL286" i="1"/>
  <c r="AM286" i="1"/>
  <c r="AH287" i="1"/>
  <c r="AI287" i="1"/>
  <c r="AJ287" i="1"/>
  <c r="AK287" i="1"/>
  <c r="AL287" i="1"/>
  <c r="AM287" i="1"/>
  <c r="AH288" i="1"/>
  <c r="AI288" i="1"/>
  <c r="AJ288" i="1"/>
  <c r="AK288" i="1"/>
  <c r="AL288" i="1"/>
  <c r="AM288" i="1"/>
  <c r="AH289" i="1"/>
  <c r="AI289" i="1"/>
  <c r="AJ289" i="1"/>
  <c r="AK289" i="1"/>
  <c r="AL289" i="1"/>
  <c r="AM289" i="1"/>
  <c r="AG290" i="1"/>
  <c r="AI290" i="1"/>
  <c r="AJ290" i="1"/>
  <c r="AK290" i="1"/>
  <c r="AL290" i="1"/>
  <c r="AM290" i="1"/>
  <c r="AG291" i="1"/>
  <c r="AI291" i="1"/>
  <c r="AJ291" i="1"/>
  <c r="AK291" i="1"/>
  <c r="AL291" i="1"/>
  <c r="AM291" i="1"/>
  <c r="AG292" i="1"/>
  <c r="AI292" i="1"/>
  <c r="AJ292" i="1"/>
  <c r="AK292" i="1"/>
  <c r="AL292" i="1"/>
  <c r="AM292" i="1"/>
  <c r="AH293" i="1"/>
  <c r="AI293" i="1"/>
  <c r="AJ293" i="1"/>
  <c r="AK293" i="1"/>
  <c r="AL293" i="1"/>
  <c r="AM293" i="1"/>
  <c r="AH294" i="1"/>
  <c r="AI294" i="1"/>
  <c r="AJ294" i="1"/>
  <c r="AK294" i="1"/>
  <c r="AL294" i="1"/>
  <c r="AM294" i="1"/>
  <c r="AH295" i="1"/>
  <c r="AI295" i="1"/>
  <c r="AJ295" i="1"/>
  <c r="AK295" i="1"/>
  <c r="AL295" i="1"/>
  <c r="AM295" i="1"/>
  <c r="AH296" i="1"/>
  <c r="AI296" i="1"/>
  <c r="AJ296" i="1"/>
  <c r="AK296" i="1"/>
  <c r="AL296" i="1"/>
  <c r="AM296" i="1"/>
  <c r="AH297" i="1"/>
  <c r="AI297" i="1"/>
  <c r="AJ297" i="1"/>
  <c r="AK297" i="1"/>
  <c r="AL297" i="1"/>
  <c r="AM297" i="1"/>
  <c r="AG298" i="1"/>
  <c r="AI298" i="1"/>
  <c r="AJ298" i="1"/>
  <c r="AK298" i="1"/>
  <c r="AL298" i="1"/>
  <c r="AM298" i="1"/>
  <c r="AH299" i="1"/>
  <c r="AI299" i="1"/>
  <c r="AJ299" i="1"/>
  <c r="AK299" i="1"/>
  <c r="AL299" i="1"/>
  <c r="AM299" i="1"/>
  <c r="AH300" i="1"/>
  <c r="AI300" i="1"/>
  <c r="AJ300" i="1"/>
  <c r="AK300" i="1"/>
  <c r="AL300" i="1"/>
  <c r="AM300" i="1"/>
  <c r="AH301" i="1"/>
  <c r="AI301" i="1"/>
  <c r="AJ301" i="1"/>
  <c r="AK301" i="1"/>
  <c r="AL301" i="1"/>
  <c r="AM301" i="1"/>
  <c r="AH302" i="1"/>
  <c r="AI302" i="1"/>
  <c r="AJ302" i="1"/>
  <c r="AK302" i="1"/>
  <c r="AL302" i="1"/>
  <c r="AM302" i="1"/>
  <c r="AH303" i="1"/>
  <c r="AI303" i="1"/>
  <c r="AJ303" i="1"/>
  <c r="AK303" i="1"/>
  <c r="AL303" i="1"/>
  <c r="AM303" i="1"/>
  <c r="AH304" i="1"/>
  <c r="AI304" i="1"/>
  <c r="AJ304" i="1"/>
  <c r="AK304" i="1"/>
  <c r="AL304" i="1"/>
  <c r="AM304" i="1"/>
  <c r="AH305" i="1"/>
  <c r="AI305" i="1"/>
  <c r="AJ305" i="1"/>
  <c r="AK305" i="1"/>
  <c r="AL305" i="1"/>
  <c r="AM305" i="1"/>
  <c r="AH306" i="1"/>
  <c r="AI306" i="1"/>
  <c r="AJ306" i="1"/>
  <c r="AK306" i="1"/>
  <c r="AL306" i="1"/>
  <c r="AM306" i="1"/>
  <c r="AH307" i="1"/>
  <c r="AI307" i="1"/>
  <c r="AJ307" i="1"/>
  <c r="AK307" i="1"/>
  <c r="AL307" i="1"/>
  <c r="AM307" i="1"/>
  <c r="AH308" i="1"/>
  <c r="AI308" i="1"/>
  <c r="AJ308" i="1"/>
  <c r="AK308" i="1"/>
  <c r="AL308" i="1"/>
  <c r="AM308" i="1"/>
  <c r="AH309" i="1"/>
  <c r="AI309" i="1"/>
  <c r="AJ309" i="1"/>
  <c r="AK309" i="1"/>
  <c r="AL309" i="1"/>
  <c r="AM309" i="1"/>
  <c r="AG310" i="1"/>
  <c r="AI310" i="1"/>
  <c r="AJ310" i="1"/>
  <c r="AK310" i="1"/>
  <c r="AL310" i="1"/>
  <c r="AM310" i="1"/>
  <c r="AH311" i="1"/>
  <c r="AI311" i="1"/>
  <c r="AJ311" i="1"/>
  <c r="AK311" i="1"/>
  <c r="AL311" i="1"/>
  <c r="AM311" i="1"/>
  <c r="AG312" i="1"/>
  <c r="AI312" i="1"/>
  <c r="AJ312" i="1"/>
  <c r="AK312" i="1"/>
  <c r="AL312" i="1"/>
  <c r="AM312" i="1"/>
  <c r="AH313" i="1"/>
  <c r="AI313" i="1"/>
  <c r="AJ313" i="1"/>
  <c r="AK313" i="1"/>
  <c r="AL313" i="1"/>
  <c r="AM313" i="1"/>
  <c r="AH314" i="1"/>
  <c r="AI314" i="1"/>
  <c r="AJ314" i="1"/>
  <c r="AK314" i="1"/>
  <c r="AL314" i="1"/>
  <c r="AM314" i="1"/>
  <c r="AH315" i="1"/>
  <c r="AI315" i="1"/>
  <c r="AJ315" i="1"/>
  <c r="AK315" i="1"/>
  <c r="AL315" i="1"/>
  <c r="AM315" i="1"/>
  <c r="AG316" i="1"/>
  <c r="AI316" i="1"/>
  <c r="AJ316" i="1"/>
  <c r="AK316" i="1"/>
  <c r="AL316" i="1"/>
  <c r="AM316" i="1"/>
  <c r="AH317" i="1"/>
  <c r="AI317" i="1"/>
  <c r="AJ317" i="1"/>
  <c r="AK317" i="1"/>
  <c r="AL317" i="1"/>
  <c r="AM317" i="1"/>
  <c r="AH318" i="1"/>
  <c r="AI318" i="1"/>
  <c r="AJ318" i="1"/>
  <c r="AK318" i="1"/>
  <c r="AL318" i="1"/>
  <c r="AM318" i="1"/>
  <c r="AG319" i="1"/>
  <c r="AI319" i="1"/>
  <c r="AJ319" i="1"/>
  <c r="AK319" i="1"/>
  <c r="AL319" i="1"/>
  <c r="AM319" i="1"/>
  <c r="AH320" i="1"/>
  <c r="AI320" i="1"/>
  <c r="AJ320" i="1"/>
  <c r="AK320" i="1"/>
  <c r="AL320" i="1"/>
  <c r="AM320" i="1"/>
  <c r="AH321" i="1"/>
  <c r="AI321" i="1"/>
  <c r="AJ321" i="1"/>
  <c r="AK321" i="1"/>
  <c r="AL321" i="1"/>
  <c r="AM321" i="1"/>
  <c r="AG322" i="1"/>
  <c r="AH322" i="1"/>
  <c r="AI322" i="1"/>
  <c r="AJ322" i="1"/>
  <c r="AL322" i="1"/>
  <c r="AM322" i="1"/>
  <c r="AG323" i="1"/>
  <c r="AH323" i="1"/>
  <c r="AI323" i="1"/>
  <c r="AJ323" i="1"/>
  <c r="AL323" i="1"/>
  <c r="AM323" i="1"/>
  <c r="AG324" i="1"/>
  <c r="AH324" i="1"/>
  <c r="AI324" i="1"/>
  <c r="AJ324" i="1"/>
  <c r="AL324" i="1"/>
  <c r="AM324" i="1"/>
  <c r="J8" i="1"/>
  <c r="J9" i="1"/>
  <c r="J14" i="1"/>
  <c r="J16" i="1"/>
  <c r="J20" i="1"/>
  <c r="J22" i="1"/>
  <c r="J25" i="1"/>
  <c r="J26" i="1"/>
  <c r="J27" i="1"/>
  <c r="J28" i="1"/>
  <c r="J30" i="1"/>
  <c r="J33" i="1"/>
  <c r="J34" i="1"/>
  <c r="J37" i="1"/>
  <c r="J38" i="1"/>
  <c r="J42" i="1"/>
  <c r="J49" i="1"/>
  <c r="J50" i="1"/>
  <c r="J51" i="1"/>
  <c r="J53" i="1"/>
  <c r="J54" i="1"/>
  <c r="J55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6" i="1"/>
  <c r="J78" i="1"/>
  <c r="J80" i="1"/>
  <c r="J81" i="1"/>
  <c r="J83" i="1"/>
  <c r="J92" i="1"/>
  <c r="J94" i="1"/>
  <c r="J98" i="1"/>
  <c r="J101" i="1"/>
  <c r="J103" i="1"/>
  <c r="J104" i="1"/>
  <c r="J106" i="1"/>
  <c r="J110" i="1"/>
  <c r="J111" i="1"/>
  <c r="J115" i="1"/>
  <c r="J123" i="1"/>
  <c r="J124" i="1"/>
  <c r="J125" i="1"/>
  <c r="J126" i="1"/>
  <c r="J129" i="1"/>
  <c r="J130" i="1"/>
  <c r="J131" i="1"/>
  <c r="J135" i="1"/>
  <c r="J136" i="1"/>
  <c r="J137" i="1"/>
  <c r="J138" i="1"/>
  <c r="J141" i="1"/>
  <c r="J144" i="1"/>
  <c r="J145" i="1"/>
  <c r="J147" i="1"/>
  <c r="J149" i="1"/>
  <c r="J150" i="1"/>
  <c r="J153" i="1"/>
  <c r="J155" i="1"/>
  <c r="J156" i="1"/>
  <c r="J159" i="1"/>
  <c r="J162" i="1"/>
  <c r="J164" i="1"/>
  <c r="J167" i="1"/>
  <c r="J173" i="1"/>
  <c r="J180" i="1"/>
  <c r="J183" i="1"/>
  <c r="J187" i="1"/>
  <c r="J188" i="1"/>
  <c r="J190" i="1"/>
  <c r="J194" i="1"/>
  <c r="J196" i="1"/>
  <c r="J197" i="1"/>
  <c r="J198" i="1"/>
  <c r="J200" i="1"/>
  <c r="J202" i="1"/>
  <c r="J203" i="1"/>
  <c r="J204" i="1"/>
  <c r="J206" i="1"/>
  <c r="J208" i="1"/>
  <c r="J209" i="1"/>
  <c r="J216" i="1"/>
  <c r="J218" i="1"/>
  <c r="J220" i="1"/>
  <c r="J221" i="1"/>
  <c r="J225" i="1"/>
  <c r="J226" i="1"/>
  <c r="J239" i="1"/>
  <c r="J243" i="1"/>
  <c r="J244" i="1"/>
  <c r="J245" i="1"/>
  <c r="J246" i="1"/>
  <c r="J247" i="1"/>
  <c r="J248" i="1"/>
  <c r="J251" i="1"/>
  <c r="J252" i="1"/>
  <c r="J254" i="1"/>
  <c r="J259" i="1"/>
  <c r="J260" i="1"/>
  <c r="J261" i="1"/>
  <c r="J262" i="1"/>
  <c r="J264" i="1"/>
  <c r="J266" i="1"/>
  <c r="J267" i="1"/>
  <c r="J268" i="1"/>
  <c r="J272" i="1"/>
  <c r="J273" i="1"/>
  <c r="J274" i="1"/>
  <c r="J276" i="1"/>
  <c r="J280" i="1"/>
  <c r="J281" i="1"/>
  <c r="J282" i="1"/>
  <c r="J283" i="1"/>
  <c r="J285" i="1"/>
  <c r="J287" i="1"/>
  <c r="J288" i="1"/>
  <c r="J289" i="1"/>
  <c r="J291" i="1"/>
  <c r="J294" i="1"/>
  <c r="J295" i="1"/>
  <c r="J296" i="1"/>
  <c r="J297" i="1"/>
  <c r="J298" i="1"/>
  <c r="J299" i="1"/>
  <c r="J300" i="1"/>
  <c r="J304" i="1"/>
  <c r="J305" i="1"/>
  <c r="J307" i="1"/>
  <c r="J308" i="1"/>
  <c r="J309" i="1"/>
  <c r="J310" i="1"/>
  <c r="J311" i="1"/>
  <c r="J3" i="1"/>
  <c r="AZ14" i="1" l="1"/>
  <c r="J13" i="4"/>
  <c r="H5" i="15" l="1"/>
  <c r="F4" i="8" l="1"/>
  <c r="F5" i="8"/>
  <c r="F6" i="8"/>
  <c r="F7" i="8"/>
  <c r="F8" i="8"/>
  <c r="F3" i="8"/>
  <c r="BD327" i="1" l="1"/>
  <c r="BF327" i="1"/>
  <c r="BH327" i="1"/>
  <c r="BK327" i="1"/>
  <c r="BL327" i="1"/>
  <c r="BM327" i="1"/>
  <c r="BN327" i="1"/>
  <c r="BP327" i="1"/>
  <c r="BQ327" i="1"/>
  <c r="BD328" i="1"/>
  <c r="BF328" i="1"/>
  <c r="BH328" i="1"/>
  <c r="BK328" i="1"/>
  <c r="BL328" i="1"/>
  <c r="BM328" i="1"/>
  <c r="BN328" i="1"/>
  <c r="BP328" i="1"/>
  <c r="BQ328" i="1"/>
  <c r="BD329" i="1"/>
  <c r="BF329" i="1"/>
  <c r="BH329" i="1"/>
  <c r="BK329" i="1"/>
  <c r="BL329" i="1"/>
  <c r="BM329" i="1"/>
  <c r="BN329" i="1"/>
  <c r="BP329" i="1"/>
  <c r="BQ329" i="1"/>
  <c r="BD330" i="1"/>
  <c r="BF330" i="1"/>
  <c r="BH330" i="1"/>
  <c r="BK330" i="1"/>
  <c r="BL330" i="1"/>
  <c r="BM330" i="1"/>
  <c r="BN330" i="1"/>
  <c r="BP330" i="1"/>
  <c r="BQ330" i="1"/>
  <c r="BD331" i="1"/>
  <c r="BF331" i="1"/>
  <c r="BH331" i="1"/>
  <c r="BK331" i="1"/>
  <c r="BL331" i="1"/>
  <c r="BM331" i="1"/>
  <c r="BN331" i="1"/>
  <c r="BP331" i="1"/>
  <c r="BQ331" i="1"/>
  <c r="BD271" i="1"/>
  <c r="BE271" i="1"/>
  <c r="BF271" i="1"/>
  <c r="BG271" i="1"/>
  <c r="BH271" i="1"/>
  <c r="BI271" i="1"/>
  <c r="BK271" i="1"/>
  <c r="BM271" i="1"/>
  <c r="BN271" i="1"/>
  <c r="BO271" i="1"/>
  <c r="BP271" i="1"/>
  <c r="BQ271" i="1"/>
  <c r="BE272" i="1"/>
  <c r="BG272" i="1"/>
  <c r="BI272" i="1"/>
  <c r="BL272" i="1"/>
  <c r="BM272" i="1"/>
  <c r="BN272" i="1"/>
  <c r="BO272" i="1"/>
  <c r="BP272" i="1"/>
  <c r="BQ272" i="1"/>
  <c r="BE273" i="1"/>
  <c r="BG273" i="1"/>
  <c r="BI273" i="1"/>
  <c r="BL273" i="1"/>
  <c r="BM273" i="1"/>
  <c r="BN273" i="1"/>
  <c r="BO273" i="1"/>
  <c r="BP273" i="1"/>
  <c r="BQ273" i="1"/>
  <c r="BE274" i="1"/>
  <c r="BG274" i="1"/>
  <c r="BI274" i="1"/>
  <c r="BL274" i="1"/>
  <c r="BM274" i="1"/>
  <c r="BN274" i="1"/>
  <c r="BO274" i="1"/>
  <c r="BP274" i="1"/>
  <c r="BQ274" i="1"/>
  <c r="BE275" i="1"/>
  <c r="BG275" i="1"/>
  <c r="BI275" i="1"/>
  <c r="BL275" i="1"/>
  <c r="BM275" i="1"/>
  <c r="BN275" i="1"/>
  <c r="BO275" i="1"/>
  <c r="BP275" i="1"/>
  <c r="BQ275" i="1"/>
  <c r="BE276" i="1"/>
  <c r="BG276" i="1"/>
  <c r="BI276" i="1"/>
  <c r="BL276" i="1"/>
  <c r="BM276" i="1"/>
  <c r="BN276" i="1"/>
  <c r="BO276" i="1"/>
  <c r="BP276" i="1"/>
  <c r="BQ276" i="1"/>
  <c r="BE277" i="1"/>
  <c r="BG277" i="1"/>
  <c r="BI277" i="1"/>
  <c r="BL277" i="1"/>
  <c r="BM277" i="1"/>
  <c r="BN277" i="1"/>
  <c r="BO277" i="1"/>
  <c r="BP277" i="1"/>
  <c r="BQ277" i="1"/>
  <c r="BE278" i="1"/>
  <c r="BG278" i="1"/>
  <c r="BI278" i="1"/>
  <c r="BL278" i="1"/>
  <c r="BM278" i="1"/>
  <c r="BN278" i="1"/>
  <c r="BO278" i="1"/>
  <c r="BP278" i="1"/>
  <c r="BQ278" i="1"/>
  <c r="BE279" i="1"/>
  <c r="BG279" i="1"/>
  <c r="BI279" i="1"/>
  <c r="BL279" i="1"/>
  <c r="BM279" i="1"/>
  <c r="BN279" i="1"/>
  <c r="BO279" i="1"/>
  <c r="BP279" i="1"/>
  <c r="BQ279" i="1"/>
  <c r="BD280" i="1"/>
  <c r="BE280" i="1"/>
  <c r="BF280" i="1"/>
  <c r="BG280" i="1"/>
  <c r="BH280" i="1"/>
  <c r="BI280" i="1"/>
  <c r="BK280" i="1"/>
  <c r="BM280" i="1"/>
  <c r="BN280" i="1"/>
  <c r="BO280" i="1"/>
  <c r="BP280" i="1"/>
  <c r="BQ280" i="1"/>
  <c r="BE281" i="1"/>
  <c r="BG281" i="1"/>
  <c r="BI281" i="1"/>
  <c r="BL281" i="1"/>
  <c r="BM281" i="1"/>
  <c r="BN281" i="1"/>
  <c r="BO281" i="1"/>
  <c r="BP281" i="1"/>
  <c r="BQ281" i="1"/>
  <c r="BE282" i="1"/>
  <c r="BG282" i="1"/>
  <c r="BI282" i="1"/>
  <c r="BL282" i="1"/>
  <c r="BM282" i="1"/>
  <c r="BN282" i="1"/>
  <c r="BO282" i="1"/>
  <c r="BP282" i="1"/>
  <c r="BQ282" i="1"/>
  <c r="BE283" i="1"/>
  <c r="BG283" i="1"/>
  <c r="BI283" i="1"/>
  <c r="BL283" i="1"/>
  <c r="BM283" i="1"/>
  <c r="BN283" i="1"/>
  <c r="BO283" i="1"/>
  <c r="BP283" i="1"/>
  <c r="BQ283" i="1"/>
  <c r="BE284" i="1"/>
  <c r="BG284" i="1"/>
  <c r="BI284" i="1"/>
  <c r="BL284" i="1"/>
  <c r="BM284" i="1"/>
  <c r="BN284" i="1"/>
  <c r="BO284" i="1"/>
  <c r="BP284" i="1"/>
  <c r="BQ284" i="1"/>
  <c r="BE285" i="1"/>
  <c r="BG285" i="1"/>
  <c r="BI285" i="1"/>
  <c r="BL285" i="1"/>
  <c r="BM285" i="1"/>
  <c r="BN285" i="1"/>
  <c r="BO285" i="1"/>
  <c r="BP285" i="1"/>
  <c r="BQ285" i="1"/>
  <c r="BE286" i="1"/>
  <c r="BG286" i="1"/>
  <c r="BI286" i="1"/>
  <c r="BL286" i="1"/>
  <c r="BM286" i="1"/>
  <c r="BN286" i="1"/>
  <c r="BO286" i="1"/>
  <c r="BP286" i="1"/>
  <c r="BQ286" i="1"/>
  <c r="BE287" i="1"/>
  <c r="BG287" i="1"/>
  <c r="BI287" i="1"/>
  <c r="BL287" i="1"/>
  <c r="BM287" i="1"/>
  <c r="BN287" i="1"/>
  <c r="BO287" i="1"/>
  <c r="BP287" i="1"/>
  <c r="BQ287" i="1"/>
  <c r="BE288" i="1"/>
  <c r="BG288" i="1"/>
  <c r="BI288" i="1"/>
  <c r="BL288" i="1"/>
  <c r="BM288" i="1"/>
  <c r="BN288" i="1"/>
  <c r="BO288" i="1"/>
  <c r="BP288" i="1"/>
  <c r="BQ288" i="1"/>
  <c r="BE289" i="1"/>
  <c r="BG289" i="1"/>
  <c r="BI289" i="1"/>
  <c r="BL289" i="1"/>
  <c r="BM289" i="1"/>
  <c r="BN289" i="1"/>
  <c r="BO289" i="1"/>
  <c r="BP289" i="1"/>
  <c r="BQ289" i="1"/>
  <c r="BD290" i="1"/>
  <c r="BE290" i="1"/>
  <c r="BF290" i="1"/>
  <c r="BG290" i="1"/>
  <c r="BH290" i="1"/>
  <c r="BI290" i="1"/>
  <c r="BK290" i="1"/>
  <c r="BM290" i="1"/>
  <c r="BN290" i="1"/>
  <c r="BO290" i="1"/>
  <c r="BP290" i="1"/>
  <c r="BQ290" i="1"/>
  <c r="BD291" i="1"/>
  <c r="BE291" i="1"/>
  <c r="BF291" i="1"/>
  <c r="BG291" i="1"/>
  <c r="BH291" i="1"/>
  <c r="BI291" i="1"/>
  <c r="BK291" i="1"/>
  <c r="BM291" i="1"/>
  <c r="BN291" i="1"/>
  <c r="BO291" i="1"/>
  <c r="BP291" i="1"/>
  <c r="BQ291" i="1"/>
  <c r="BD292" i="1"/>
  <c r="BE292" i="1"/>
  <c r="BF292" i="1"/>
  <c r="BG292" i="1"/>
  <c r="BH292" i="1"/>
  <c r="BI292" i="1"/>
  <c r="BK292" i="1"/>
  <c r="BM292" i="1"/>
  <c r="BN292" i="1"/>
  <c r="BO292" i="1"/>
  <c r="BP292" i="1"/>
  <c r="BQ292" i="1"/>
  <c r="BE293" i="1"/>
  <c r="BG293" i="1"/>
  <c r="BI293" i="1"/>
  <c r="BL293" i="1"/>
  <c r="BM293" i="1"/>
  <c r="BN293" i="1"/>
  <c r="BO293" i="1"/>
  <c r="BP293" i="1"/>
  <c r="BQ293" i="1"/>
  <c r="BE294" i="1"/>
  <c r="BG294" i="1"/>
  <c r="BI294" i="1"/>
  <c r="BL294" i="1"/>
  <c r="BM294" i="1"/>
  <c r="BN294" i="1"/>
  <c r="BO294" i="1"/>
  <c r="BP294" i="1"/>
  <c r="BQ294" i="1"/>
  <c r="BE295" i="1"/>
  <c r="BG295" i="1"/>
  <c r="BI295" i="1"/>
  <c r="BL295" i="1"/>
  <c r="BM295" i="1"/>
  <c r="BN295" i="1"/>
  <c r="BO295" i="1"/>
  <c r="BP295" i="1"/>
  <c r="BQ295" i="1"/>
  <c r="BE296" i="1"/>
  <c r="BG296" i="1"/>
  <c r="BI296" i="1"/>
  <c r="BL296" i="1"/>
  <c r="BM296" i="1"/>
  <c r="BN296" i="1"/>
  <c r="BO296" i="1"/>
  <c r="BP296" i="1"/>
  <c r="BQ296" i="1"/>
  <c r="BE297" i="1"/>
  <c r="BG297" i="1"/>
  <c r="BI297" i="1"/>
  <c r="BL297" i="1"/>
  <c r="BM297" i="1"/>
  <c r="BN297" i="1"/>
  <c r="BO297" i="1"/>
  <c r="BP297" i="1"/>
  <c r="BQ297" i="1"/>
  <c r="BD298" i="1"/>
  <c r="BE298" i="1"/>
  <c r="BF298" i="1"/>
  <c r="BG298" i="1"/>
  <c r="BH298" i="1"/>
  <c r="BI298" i="1"/>
  <c r="BK298" i="1"/>
  <c r="BM298" i="1"/>
  <c r="BN298" i="1"/>
  <c r="BO298" i="1"/>
  <c r="BP298" i="1"/>
  <c r="BQ298" i="1"/>
  <c r="BE299" i="1"/>
  <c r="BG299" i="1"/>
  <c r="BI299" i="1"/>
  <c r="BL299" i="1"/>
  <c r="BM299" i="1"/>
  <c r="BN299" i="1"/>
  <c r="BO299" i="1"/>
  <c r="BP299" i="1"/>
  <c r="BQ299" i="1"/>
  <c r="BE300" i="1"/>
  <c r="BG300" i="1"/>
  <c r="BI300" i="1"/>
  <c r="BL300" i="1"/>
  <c r="BM300" i="1"/>
  <c r="BN300" i="1"/>
  <c r="BO300" i="1"/>
  <c r="BP300" i="1"/>
  <c r="BQ300" i="1"/>
  <c r="BE301" i="1"/>
  <c r="BG301" i="1"/>
  <c r="BI301" i="1"/>
  <c r="BL301" i="1"/>
  <c r="BM301" i="1"/>
  <c r="BN301" i="1"/>
  <c r="BO301" i="1"/>
  <c r="BP301" i="1"/>
  <c r="BQ301" i="1"/>
  <c r="BE302" i="1"/>
  <c r="BG302" i="1"/>
  <c r="BI302" i="1"/>
  <c r="BL302" i="1"/>
  <c r="BM302" i="1"/>
  <c r="BN302" i="1"/>
  <c r="BO302" i="1"/>
  <c r="BP302" i="1"/>
  <c r="BQ302" i="1"/>
  <c r="BE303" i="1"/>
  <c r="BG303" i="1"/>
  <c r="BI303" i="1"/>
  <c r="BL303" i="1"/>
  <c r="BM303" i="1"/>
  <c r="BN303" i="1"/>
  <c r="BO303" i="1"/>
  <c r="BP303" i="1"/>
  <c r="BQ303" i="1"/>
  <c r="BE304" i="1"/>
  <c r="BG304" i="1"/>
  <c r="BI304" i="1"/>
  <c r="BL304" i="1"/>
  <c r="BM304" i="1"/>
  <c r="BN304" i="1"/>
  <c r="BO304" i="1"/>
  <c r="BP304" i="1"/>
  <c r="BQ304" i="1"/>
  <c r="BE305" i="1"/>
  <c r="BG305" i="1"/>
  <c r="BI305" i="1"/>
  <c r="BL305" i="1"/>
  <c r="BM305" i="1"/>
  <c r="BN305" i="1"/>
  <c r="BO305" i="1"/>
  <c r="BP305" i="1"/>
  <c r="BQ305" i="1"/>
  <c r="BE306" i="1"/>
  <c r="BG306" i="1"/>
  <c r="BI306" i="1"/>
  <c r="BL306" i="1"/>
  <c r="BM306" i="1"/>
  <c r="BN306" i="1"/>
  <c r="BO306" i="1"/>
  <c r="BP306" i="1"/>
  <c r="BQ306" i="1"/>
  <c r="BE307" i="1"/>
  <c r="BG307" i="1"/>
  <c r="BI307" i="1"/>
  <c r="BL307" i="1"/>
  <c r="BM307" i="1"/>
  <c r="BN307" i="1"/>
  <c r="BO307" i="1"/>
  <c r="BP307" i="1"/>
  <c r="BQ307" i="1"/>
  <c r="BE308" i="1"/>
  <c r="BG308" i="1"/>
  <c r="BI308" i="1"/>
  <c r="BL308" i="1"/>
  <c r="BM308" i="1"/>
  <c r="BN308" i="1"/>
  <c r="BO308" i="1"/>
  <c r="BP308" i="1"/>
  <c r="BQ308" i="1"/>
  <c r="BE309" i="1"/>
  <c r="BG309" i="1"/>
  <c r="BI309" i="1"/>
  <c r="BL309" i="1"/>
  <c r="BM309" i="1"/>
  <c r="BN309" i="1"/>
  <c r="BO309" i="1"/>
  <c r="BP309" i="1"/>
  <c r="BQ309" i="1"/>
  <c r="BD310" i="1"/>
  <c r="BE310" i="1"/>
  <c r="BF310" i="1"/>
  <c r="BG310" i="1"/>
  <c r="BH310" i="1"/>
  <c r="BI310" i="1"/>
  <c r="BK310" i="1"/>
  <c r="BM310" i="1"/>
  <c r="BN310" i="1"/>
  <c r="BO310" i="1"/>
  <c r="BP310" i="1"/>
  <c r="BQ310" i="1"/>
  <c r="BE311" i="1"/>
  <c r="BG311" i="1"/>
  <c r="BI311" i="1"/>
  <c r="BL311" i="1"/>
  <c r="BM311" i="1"/>
  <c r="BN311" i="1"/>
  <c r="BO311" i="1"/>
  <c r="BP311" i="1"/>
  <c r="BQ311" i="1"/>
  <c r="BD312" i="1"/>
  <c r="BE312" i="1"/>
  <c r="BF312" i="1"/>
  <c r="BG312" i="1"/>
  <c r="BH312" i="1"/>
  <c r="BI312" i="1"/>
  <c r="BK312" i="1"/>
  <c r="BM312" i="1"/>
  <c r="BN312" i="1"/>
  <c r="BO312" i="1"/>
  <c r="BP312" i="1"/>
  <c r="BQ312" i="1"/>
  <c r="BE313" i="1"/>
  <c r="BG313" i="1"/>
  <c r="BI313" i="1"/>
  <c r="BL313" i="1"/>
  <c r="BM313" i="1"/>
  <c r="BN313" i="1"/>
  <c r="BO313" i="1"/>
  <c r="BP313" i="1"/>
  <c r="BQ313" i="1"/>
  <c r="BE314" i="1"/>
  <c r="BG314" i="1"/>
  <c r="BI314" i="1"/>
  <c r="BL314" i="1"/>
  <c r="BM314" i="1"/>
  <c r="BN314" i="1"/>
  <c r="BO314" i="1"/>
  <c r="BP314" i="1"/>
  <c r="BQ314" i="1"/>
  <c r="BE315" i="1"/>
  <c r="BG315" i="1"/>
  <c r="BI315" i="1"/>
  <c r="BL315" i="1"/>
  <c r="BM315" i="1"/>
  <c r="BN315" i="1"/>
  <c r="BO315" i="1"/>
  <c r="BP315" i="1"/>
  <c r="BQ315" i="1"/>
  <c r="BD316" i="1"/>
  <c r="BE316" i="1"/>
  <c r="BF316" i="1"/>
  <c r="BG316" i="1"/>
  <c r="BH316" i="1"/>
  <c r="BI316" i="1"/>
  <c r="BK316" i="1"/>
  <c r="BM316" i="1"/>
  <c r="BN316" i="1"/>
  <c r="BO316" i="1"/>
  <c r="BP316" i="1"/>
  <c r="BQ316" i="1"/>
  <c r="BE317" i="1"/>
  <c r="BG317" i="1"/>
  <c r="BI317" i="1"/>
  <c r="BL317" i="1"/>
  <c r="BM317" i="1"/>
  <c r="BN317" i="1"/>
  <c r="BO317" i="1"/>
  <c r="BP317" i="1"/>
  <c r="BQ317" i="1"/>
  <c r="BE318" i="1"/>
  <c r="BG318" i="1"/>
  <c r="BI318" i="1"/>
  <c r="BL318" i="1"/>
  <c r="BM318" i="1"/>
  <c r="BN318" i="1"/>
  <c r="BO318" i="1"/>
  <c r="BP318" i="1"/>
  <c r="BQ318" i="1"/>
  <c r="BD319" i="1"/>
  <c r="BE319" i="1"/>
  <c r="BF319" i="1"/>
  <c r="BG319" i="1"/>
  <c r="BH319" i="1"/>
  <c r="BI319" i="1"/>
  <c r="BK319" i="1"/>
  <c r="BM319" i="1"/>
  <c r="BN319" i="1"/>
  <c r="BO319" i="1"/>
  <c r="BP319" i="1"/>
  <c r="BQ319" i="1"/>
  <c r="BE320" i="1"/>
  <c r="BG320" i="1"/>
  <c r="BI320" i="1"/>
  <c r="BL320" i="1"/>
  <c r="BM320" i="1"/>
  <c r="BN320" i="1"/>
  <c r="BO320" i="1"/>
  <c r="BP320" i="1"/>
  <c r="BQ320" i="1"/>
  <c r="BE321" i="1"/>
  <c r="BG321" i="1"/>
  <c r="BI321" i="1"/>
  <c r="BL321" i="1"/>
  <c r="BM321" i="1"/>
  <c r="BN321" i="1"/>
  <c r="BO321" i="1"/>
  <c r="BP321" i="1"/>
  <c r="BQ321" i="1"/>
  <c r="BD322" i="1"/>
  <c r="BF322" i="1"/>
  <c r="BH322" i="1"/>
  <c r="BK322" i="1"/>
  <c r="BL322" i="1"/>
  <c r="BM322" i="1"/>
  <c r="BN322" i="1"/>
  <c r="BP322" i="1"/>
  <c r="BQ322" i="1"/>
  <c r="BD323" i="1"/>
  <c r="BF323" i="1"/>
  <c r="BH323" i="1"/>
  <c r="BK323" i="1"/>
  <c r="BL323" i="1"/>
  <c r="BM323" i="1"/>
  <c r="BN323" i="1"/>
  <c r="BP323" i="1"/>
  <c r="BQ323" i="1"/>
  <c r="BD324" i="1"/>
  <c r="BF324" i="1"/>
  <c r="BH324" i="1"/>
  <c r="BK324" i="1"/>
  <c r="BL324" i="1"/>
  <c r="BM324" i="1"/>
  <c r="BN324" i="1"/>
  <c r="BP324" i="1"/>
  <c r="BQ324" i="1"/>
  <c r="BD325" i="1"/>
  <c r="BF325" i="1"/>
  <c r="BH325" i="1"/>
  <c r="BK325" i="1"/>
  <c r="BL325" i="1"/>
  <c r="BM325" i="1"/>
  <c r="BN325" i="1"/>
  <c r="BP325" i="1"/>
  <c r="BQ325" i="1"/>
  <c r="BD326" i="1"/>
  <c r="BF326" i="1"/>
  <c r="BH326" i="1"/>
  <c r="BK326" i="1"/>
  <c r="BL326" i="1"/>
  <c r="BM326" i="1"/>
  <c r="BN326" i="1"/>
  <c r="BP326" i="1"/>
  <c r="BQ326" i="1"/>
  <c r="AP272" i="1"/>
  <c r="AT272" i="1" s="1"/>
  <c r="AP273" i="1"/>
  <c r="AT273" i="1" s="1"/>
  <c r="AP274" i="1"/>
  <c r="AT274" i="1" s="1"/>
  <c r="AP275" i="1"/>
  <c r="AT275" i="1" s="1"/>
  <c r="AP276" i="1"/>
  <c r="AT276" i="1" s="1"/>
  <c r="AP277" i="1"/>
  <c r="AT277" i="1" s="1"/>
  <c r="AP278" i="1"/>
  <c r="AT278" i="1" s="1"/>
  <c r="AP282" i="1"/>
  <c r="AT282" i="1" s="1"/>
  <c r="AP284" i="1"/>
  <c r="AT284" i="1" s="1"/>
  <c r="AP285" i="1"/>
  <c r="AT285" i="1" s="1"/>
  <c r="AP287" i="1"/>
  <c r="AT287" i="1" s="1"/>
  <c r="AP288" i="1"/>
  <c r="AT288" i="1" s="1"/>
  <c r="AP294" i="1"/>
  <c r="AT294" i="1" s="1"/>
  <c r="AP295" i="1"/>
  <c r="AT295" i="1" s="1"/>
  <c r="AP297" i="1"/>
  <c r="AT297" i="1" s="1"/>
  <c r="AP298" i="1"/>
  <c r="AQ298" i="1" s="1"/>
  <c r="AP299" i="1"/>
  <c r="AT299" i="1" s="1"/>
  <c r="AP300" i="1"/>
  <c r="AT300" i="1" s="1"/>
  <c r="AP301" i="1"/>
  <c r="AT301" i="1" s="1"/>
  <c r="AP302" i="1"/>
  <c r="AT302" i="1" s="1"/>
  <c r="AP303" i="1"/>
  <c r="AT303" i="1" s="1"/>
  <c r="AP304" i="1"/>
  <c r="AT304" i="1" s="1"/>
  <c r="AP305" i="1"/>
  <c r="AT305" i="1" s="1"/>
  <c r="AP308" i="1"/>
  <c r="AT308" i="1" s="1"/>
  <c r="AP309" i="1"/>
  <c r="AT309" i="1" s="1"/>
  <c r="AP311" i="1"/>
  <c r="AT311" i="1" s="1"/>
  <c r="AP313" i="1"/>
  <c r="AT313" i="1" s="1"/>
  <c r="AP315" i="1"/>
  <c r="AT315" i="1" s="1"/>
  <c r="AP318" i="1"/>
  <c r="AT318" i="1" s="1"/>
  <c r="AP320" i="1"/>
  <c r="AT320" i="1" s="1"/>
  <c r="AP321" i="1"/>
  <c r="AT321" i="1" s="1"/>
  <c r="AP322" i="1"/>
  <c r="AH4" i="1"/>
  <c r="AI4" i="1"/>
  <c r="AJ4" i="1"/>
  <c r="AK4" i="1"/>
  <c r="AL4" i="1"/>
  <c r="AM4" i="1"/>
  <c r="AH5" i="1"/>
  <c r="AI5" i="1"/>
  <c r="AJ5" i="1"/>
  <c r="AK5" i="1"/>
  <c r="AL5" i="1"/>
  <c r="AM5" i="1"/>
  <c r="AP5" i="1"/>
  <c r="AT5" i="1" s="1"/>
  <c r="AH6" i="1"/>
  <c r="AI6" i="1"/>
  <c r="AJ6" i="1"/>
  <c r="AK6" i="1"/>
  <c r="AL6" i="1"/>
  <c r="AM6" i="1"/>
  <c r="AP6" i="1"/>
  <c r="AT6" i="1" s="1"/>
  <c r="AH7" i="1"/>
  <c r="AI7" i="1"/>
  <c r="AJ7" i="1"/>
  <c r="AK7" i="1"/>
  <c r="AL7" i="1"/>
  <c r="AM7" i="1"/>
  <c r="AP7" i="1"/>
  <c r="AT7" i="1" s="1"/>
  <c r="AH8" i="1"/>
  <c r="AI8" i="1"/>
  <c r="AJ8" i="1"/>
  <c r="AK8" i="1"/>
  <c r="AL8" i="1"/>
  <c r="AM8" i="1"/>
  <c r="AP8" i="1"/>
  <c r="AT8" i="1" s="1"/>
  <c r="AH9" i="1"/>
  <c r="AI9" i="1"/>
  <c r="AJ9" i="1"/>
  <c r="AK9" i="1"/>
  <c r="AL9" i="1"/>
  <c r="AM9" i="1"/>
  <c r="AP9" i="1"/>
  <c r="AT9" i="1" s="1"/>
  <c r="AH10" i="1"/>
  <c r="AI10" i="1"/>
  <c r="AJ10" i="1"/>
  <c r="AK10" i="1"/>
  <c r="AL10" i="1"/>
  <c r="AM10" i="1"/>
  <c r="AP10" i="1"/>
  <c r="AT10" i="1" s="1"/>
  <c r="AH11" i="1"/>
  <c r="AI11" i="1"/>
  <c r="AJ11" i="1"/>
  <c r="AK11" i="1"/>
  <c r="AL11" i="1"/>
  <c r="AM11" i="1"/>
  <c r="AP11" i="1"/>
  <c r="AT11" i="1" s="1"/>
  <c r="AH12" i="1"/>
  <c r="AI12" i="1"/>
  <c r="AJ12" i="1"/>
  <c r="AK12" i="1"/>
  <c r="AL12" i="1"/>
  <c r="AM12" i="1"/>
  <c r="AP12" i="1"/>
  <c r="AT12" i="1" s="1"/>
  <c r="AG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P16" i="1"/>
  <c r="AT16" i="1" s="1"/>
  <c r="AH17" i="1"/>
  <c r="AI17" i="1"/>
  <c r="AJ17" i="1"/>
  <c r="AK17" i="1"/>
  <c r="AL17" i="1"/>
  <c r="AM17" i="1"/>
  <c r="AP17" i="1"/>
  <c r="AT17" i="1" s="1"/>
  <c r="AH18" i="1"/>
  <c r="AI18" i="1"/>
  <c r="AJ18" i="1"/>
  <c r="AK18" i="1"/>
  <c r="AL18" i="1"/>
  <c r="AM18" i="1"/>
  <c r="AP18" i="1"/>
  <c r="AT18" i="1" s="1"/>
  <c r="AH19" i="1"/>
  <c r="AI19" i="1"/>
  <c r="AJ19" i="1"/>
  <c r="AK19" i="1"/>
  <c r="AL19" i="1"/>
  <c r="AM19" i="1"/>
  <c r="AP19" i="1"/>
  <c r="AT19" i="1" s="1"/>
  <c r="AH20" i="1"/>
  <c r="AI20" i="1"/>
  <c r="AJ20" i="1"/>
  <c r="AK20" i="1"/>
  <c r="AL20" i="1"/>
  <c r="AM20" i="1"/>
  <c r="AP20" i="1"/>
  <c r="AT20" i="1" s="1"/>
  <c r="AH21" i="1"/>
  <c r="AI21" i="1"/>
  <c r="AJ21" i="1"/>
  <c r="AK21" i="1"/>
  <c r="AL21" i="1"/>
  <c r="AM21" i="1"/>
  <c r="AH22" i="1"/>
  <c r="AI22" i="1"/>
  <c r="AJ22" i="1"/>
  <c r="AK22" i="1"/>
  <c r="AL22" i="1"/>
  <c r="AM22" i="1"/>
  <c r="AP22" i="1"/>
  <c r="AT22" i="1" s="1"/>
  <c r="AH23" i="1"/>
  <c r="AI23" i="1"/>
  <c r="AJ23" i="1"/>
  <c r="AK23" i="1"/>
  <c r="AL23" i="1"/>
  <c r="AM23" i="1"/>
  <c r="AP23" i="1"/>
  <c r="AT23" i="1" s="1"/>
  <c r="AH24" i="1"/>
  <c r="AI24" i="1"/>
  <c r="AJ24" i="1"/>
  <c r="AK24" i="1"/>
  <c r="AL24" i="1"/>
  <c r="AM24" i="1"/>
  <c r="AP24" i="1"/>
  <c r="AT24" i="1" s="1"/>
  <c r="AH25" i="1"/>
  <c r="AI25" i="1"/>
  <c r="AJ25" i="1"/>
  <c r="AK25" i="1"/>
  <c r="AL25" i="1"/>
  <c r="AM25" i="1"/>
  <c r="AP25" i="1"/>
  <c r="AT25" i="1" s="1"/>
  <c r="AG26" i="1"/>
  <c r="AI26" i="1"/>
  <c r="AJ26" i="1"/>
  <c r="AK26" i="1"/>
  <c r="AL26" i="1"/>
  <c r="AM26" i="1"/>
  <c r="AG27" i="1"/>
  <c r="AI27" i="1"/>
  <c r="AJ27" i="1"/>
  <c r="AK27" i="1"/>
  <c r="AL27" i="1"/>
  <c r="AM27" i="1"/>
  <c r="AH28" i="1"/>
  <c r="AI28" i="1"/>
  <c r="AJ28" i="1"/>
  <c r="AK28" i="1"/>
  <c r="AL28" i="1"/>
  <c r="AM28" i="1"/>
  <c r="AG29" i="1"/>
  <c r="AI29" i="1"/>
  <c r="AJ29" i="1"/>
  <c r="AK29" i="1"/>
  <c r="AL29" i="1"/>
  <c r="AM29" i="1"/>
  <c r="AG30" i="1"/>
  <c r="AI30" i="1"/>
  <c r="AJ30" i="1"/>
  <c r="AK30" i="1"/>
  <c r="AL30" i="1"/>
  <c r="AM30" i="1"/>
  <c r="AG31" i="1"/>
  <c r="AI31" i="1"/>
  <c r="AJ31" i="1"/>
  <c r="AK31" i="1"/>
  <c r="AL31" i="1"/>
  <c r="AM31" i="1"/>
  <c r="AH32" i="1"/>
  <c r="AI32" i="1"/>
  <c r="AJ32" i="1"/>
  <c r="AK32" i="1"/>
  <c r="AL32" i="1"/>
  <c r="AM32" i="1"/>
  <c r="AP32" i="1"/>
  <c r="AT32" i="1" s="1"/>
  <c r="AH33" i="1"/>
  <c r="AI33" i="1"/>
  <c r="AJ33" i="1"/>
  <c r="AK33" i="1"/>
  <c r="AL33" i="1"/>
  <c r="AM33" i="1"/>
  <c r="AG34" i="1"/>
  <c r="AI34" i="1"/>
  <c r="AJ34" i="1"/>
  <c r="AK34" i="1"/>
  <c r="AL34" i="1"/>
  <c r="AM34" i="1"/>
  <c r="AG35" i="1"/>
  <c r="AI35" i="1"/>
  <c r="AJ35" i="1"/>
  <c r="AK35" i="1"/>
  <c r="AL35" i="1"/>
  <c r="AM35" i="1"/>
  <c r="AH36" i="1"/>
  <c r="AI36" i="1"/>
  <c r="AJ36" i="1"/>
  <c r="AK36" i="1"/>
  <c r="AL36" i="1"/>
  <c r="AM36" i="1"/>
  <c r="AP36" i="1"/>
  <c r="AT36" i="1" s="1"/>
  <c r="AG37" i="1"/>
  <c r="AI37" i="1"/>
  <c r="AJ37" i="1"/>
  <c r="AK37" i="1"/>
  <c r="AL37" i="1"/>
  <c r="AM37" i="1"/>
  <c r="AH38" i="1"/>
  <c r="AI38" i="1"/>
  <c r="AJ38" i="1"/>
  <c r="AK38" i="1"/>
  <c r="AL38" i="1"/>
  <c r="AM38" i="1"/>
  <c r="AP38" i="1"/>
  <c r="AT38" i="1" s="1"/>
  <c r="AH39" i="1"/>
  <c r="AI39" i="1"/>
  <c r="AJ39" i="1"/>
  <c r="AK39" i="1"/>
  <c r="AL39" i="1"/>
  <c r="AM39" i="1"/>
  <c r="AP39" i="1"/>
  <c r="AT39" i="1" s="1"/>
  <c r="AH40" i="1"/>
  <c r="AI40" i="1"/>
  <c r="AJ40" i="1"/>
  <c r="AK40" i="1"/>
  <c r="AL40" i="1"/>
  <c r="AM40" i="1"/>
  <c r="AP40" i="1"/>
  <c r="AT40" i="1" s="1"/>
  <c r="AH41" i="1"/>
  <c r="AI41" i="1"/>
  <c r="AJ41" i="1"/>
  <c r="AK41" i="1"/>
  <c r="AL41" i="1"/>
  <c r="AM41" i="1"/>
  <c r="AP41" i="1"/>
  <c r="AT41" i="1" s="1"/>
  <c r="AG42" i="1"/>
  <c r="AI42" i="1"/>
  <c r="AJ42" i="1"/>
  <c r="AK42" i="1"/>
  <c r="AL42" i="1"/>
  <c r="AM42" i="1"/>
  <c r="AH43" i="1"/>
  <c r="AI43" i="1"/>
  <c r="AJ43" i="1"/>
  <c r="AK43" i="1"/>
  <c r="AL43" i="1"/>
  <c r="AM43" i="1"/>
  <c r="AP43" i="1"/>
  <c r="AT43" i="1" s="1"/>
  <c r="AH44" i="1"/>
  <c r="AI44" i="1"/>
  <c r="AJ44" i="1"/>
  <c r="AK44" i="1"/>
  <c r="AL44" i="1"/>
  <c r="AM44" i="1"/>
  <c r="AP44" i="1"/>
  <c r="AT44" i="1" s="1"/>
  <c r="AG45" i="1"/>
  <c r="AI45" i="1"/>
  <c r="AJ45" i="1"/>
  <c r="AK45" i="1"/>
  <c r="AL45" i="1"/>
  <c r="AM45" i="1"/>
  <c r="AG46" i="1"/>
  <c r="AI46" i="1"/>
  <c r="AJ46" i="1"/>
  <c r="AK46" i="1"/>
  <c r="AL46" i="1"/>
  <c r="AM46" i="1"/>
  <c r="AG47" i="1"/>
  <c r="AI47" i="1"/>
  <c r="AJ47" i="1"/>
  <c r="AK47" i="1"/>
  <c r="AL47" i="1"/>
  <c r="AM47" i="1"/>
  <c r="AG48" i="1"/>
  <c r="AI48" i="1"/>
  <c r="AJ48" i="1"/>
  <c r="AK48" i="1"/>
  <c r="AL48" i="1"/>
  <c r="AM48" i="1"/>
  <c r="AG49" i="1"/>
  <c r="AI49" i="1"/>
  <c r="AJ49" i="1"/>
  <c r="AK49" i="1"/>
  <c r="AL49" i="1"/>
  <c r="AM49" i="1"/>
  <c r="AH50" i="1"/>
  <c r="AI50" i="1"/>
  <c r="AJ50" i="1"/>
  <c r="AK50" i="1"/>
  <c r="AL50" i="1"/>
  <c r="AM50" i="1"/>
  <c r="AP50" i="1"/>
  <c r="AT50" i="1" s="1"/>
  <c r="AH51" i="1"/>
  <c r="AI51" i="1"/>
  <c r="AJ51" i="1"/>
  <c r="AK51" i="1"/>
  <c r="AL51" i="1"/>
  <c r="AM51" i="1"/>
  <c r="AH52" i="1"/>
  <c r="AI52" i="1"/>
  <c r="AJ52" i="1"/>
  <c r="AK52" i="1"/>
  <c r="AL52" i="1"/>
  <c r="AM52" i="1"/>
  <c r="AP52" i="1"/>
  <c r="AT52" i="1" s="1"/>
  <c r="AH53" i="1"/>
  <c r="AI53" i="1"/>
  <c r="AJ53" i="1"/>
  <c r="AK53" i="1"/>
  <c r="AL53" i="1"/>
  <c r="AM53" i="1"/>
  <c r="AG54" i="1"/>
  <c r="AI54" i="1"/>
  <c r="AJ54" i="1"/>
  <c r="AK54" i="1"/>
  <c r="AL54" i="1"/>
  <c r="AM54" i="1"/>
  <c r="AH55" i="1"/>
  <c r="AI55" i="1"/>
  <c r="AJ55" i="1"/>
  <c r="AK55" i="1"/>
  <c r="AL55" i="1"/>
  <c r="AM55" i="1"/>
  <c r="AH56" i="1"/>
  <c r="AI56" i="1"/>
  <c r="AJ56" i="1"/>
  <c r="AK56" i="1"/>
  <c r="AL56" i="1"/>
  <c r="AM56" i="1"/>
  <c r="AP56" i="1"/>
  <c r="AT56" i="1" s="1"/>
  <c r="AH57" i="1"/>
  <c r="AI57" i="1"/>
  <c r="AJ57" i="1"/>
  <c r="AK57" i="1"/>
  <c r="AL57" i="1"/>
  <c r="AM57" i="1"/>
  <c r="AP57" i="1"/>
  <c r="AT57" i="1" s="1"/>
  <c r="AH58" i="1"/>
  <c r="AI58" i="1"/>
  <c r="AJ58" i="1"/>
  <c r="AK58" i="1"/>
  <c r="AL58" i="1"/>
  <c r="AM58" i="1"/>
  <c r="AG59" i="1"/>
  <c r="AI59" i="1"/>
  <c r="AJ59" i="1"/>
  <c r="AK59" i="1"/>
  <c r="AL59" i="1"/>
  <c r="AM59" i="1"/>
  <c r="AH60" i="1"/>
  <c r="AI60" i="1"/>
  <c r="AJ60" i="1"/>
  <c r="AK60" i="1"/>
  <c r="AL60" i="1"/>
  <c r="AM60" i="1"/>
  <c r="AG61" i="1"/>
  <c r="AI61" i="1"/>
  <c r="AJ61" i="1"/>
  <c r="AK61" i="1"/>
  <c r="AL61" i="1"/>
  <c r="AM61" i="1"/>
  <c r="AH62" i="1"/>
  <c r="AI62" i="1"/>
  <c r="AJ62" i="1"/>
  <c r="AK62" i="1"/>
  <c r="AL62" i="1"/>
  <c r="AM62" i="1"/>
  <c r="AP62" i="1"/>
  <c r="AT62" i="1" s="1"/>
  <c r="AH63" i="1"/>
  <c r="AI63" i="1"/>
  <c r="AJ63" i="1"/>
  <c r="AK63" i="1"/>
  <c r="AL63" i="1"/>
  <c r="AM63" i="1"/>
  <c r="AP63" i="1"/>
  <c r="AT63" i="1" s="1"/>
  <c r="AH64" i="1"/>
  <c r="AI64" i="1"/>
  <c r="AJ64" i="1"/>
  <c r="AK64" i="1"/>
  <c r="AL64" i="1"/>
  <c r="AM64" i="1"/>
  <c r="AH65" i="1"/>
  <c r="AI65" i="1"/>
  <c r="AJ65" i="1"/>
  <c r="AK65" i="1"/>
  <c r="AL65" i="1"/>
  <c r="AM65" i="1"/>
  <c r="AP65" i="1"/>
  <c r="AT65" i="1" s="1"/>
  <c r="AH66" i="1"/>
  <c r="AI66" i="1"/>
  <c r="AJ66" i="1"/>
  <c r="AK66" i="1"/>
  <c r="AL66" i="1"/>
  <c r="AM66" i="1"/>
  <c r="AP66" i="1"/>
  <c r="AT66" i="1" s="1"/>
  <c r="AH67" i="1"/>
  <c r="AI67" i="1"/>
  <c r="AJ67" i="1"/>
  <c r="AK67" i="1"/>
  <c r="AL67" i="1"/>
  <c r="AM67" i="1"/>
  <c r="AP67" i="1"/>
  <c r="AT67" i="1" s="1"/>
  <c r="AG68" i="1"/>
  <c r="AI68" i="1"/>
  <c r="AJ68" i="1"/>
  <c r="AK68" i="1"/>
  <c r="AL68" i="1"/>
  <c r="AM68" i="1"/>
  <c r="AH69" i="1"/>
  <c r="AI69" i="1"/>
  <c r="AJ69" i="1"/>
  <c r="AK69" i="1"/>
  <c r="AL69" i="1"/>
  <c r="AM69" i="1"/>
  <c r="AP69" i="1"/>
  <c r="AT69" i="1" s="1"/>
  <c r="AH70" i="1"/>
  <c r="AI70" i="1"/>
  <c r="AJ70" i="1"/>
  <c r="AK70" i="1"/>
  <c r="AL70" i="1"/>
  <c r="AM70" i="1"/>
  <c r="AP70" i="1"/>
  <c r="AT70" i="1" s="1"/>
  <c r="AH71" i="1"/>
  <c r="AI71" i="1"/>
  <c r="AJ71" i="1"/>
  <c r="AK71" i="1"/>
  <c r="AL71" i="1"/>
  <c r="AM71" i="1"/>
  <c r="AP71" i="1"/>
  <c r="AT71" i="1" s="1"/>
  <c r="AH72" i="1"/>
  <c r="AI72" i="1"/>
  <c r="AJ72" i="1"/>
  <c r="AK72" i="1"/>
  <c r="AL72" i="1"/>
  <c r="AM72" i="1"/>
  <c r="AH73" i="1"/>
  <c r="AI73" i="1"/>
  <c r="AJ73" i="1"/>
  <c r="AK73" i="1"/>
  <c r="AL73" i="1"/>
  <c r="AM73" i="1"/>
  <c r="AH74" i="1"/>
  <c r="AI74" i="1"/>
  <c r="AJ74" i="1"/>
  <c r="AK74" i="1"/>
  <c r="AL74" i="1"/>
  <c r="AM74" i="1"/>
  <c r="AP74" i="1"/>
  <c r="AT74" i="1" s="1"/>
  <c r="AH75" i="1"/>
  <c r="AI75" i="1"/>
  <c r="AJ75" i="1"/>
  <c r="AK75" i="1"/>
  <c r="AL75" i="1"/>
  <c r="AM75" i="1"/>
  <c r="AP75" i="1"/>
  <c r="AT75" i="1" s="1"/>
  <c r="AG76" i="1"/>
  <c r="AI76" i="1"/>
  <c r="AJ76" i="1"/>
  <c r="AK76" i="1"/>
  <c r="AL76" i="1"/>
  <c r="AM76" i="1"/>
  <c r="AH77" i="1"/>
  <c r="AI77" i="1"/>
  <c r="AJ77" i="1"/>
  <c r="AK77" i="1"/>
  <c r="AL77" i="1"/>
  <c r="AM77" i="1"/>
  <c r="AI78" i="1"/>
  <c r="AJ78" i="1"/>
  <c r="AK78" i="1"/>
  <c r="AL78" i="1"/>
  <c r="AM78" i="1"/>
  <c r="AP78" i="1"/>
  <c r="AG79" i="1"/>
  <c r="AI79" i="1"/>
  <c r="AJ79" i="1"/>
  <c r="AK79" i="1"/>
  <c r="AL79" i="1"/>
  <c r="AM79" i="1"/>
  <c r="AH80" i="1"/>
  <c r="AI80" i="1"/>
  <c r="AJ80" i="1"/>
  <c r="AK80" i="1"/>
  <c r="AL80" i="1"/>
  <c r="AM80" i="1"/>
  <c r="AP80" i="1"/>
  <c r="AT80" i="1" s="1"/>
  <c r="AH81" i="1"/>
  <c r="AI81" i="1"/>
  <c r="AJ81" i="1"/>
  <c r="AK81" i="1"/>
  <c r="AL81" i="1"/>
  <c r="AM81" i="1"/>
  <c r="AP81" i="1"/>
  <c r="AT81" i="1" s="1"/>
  <c r="AH82" i="1"/>
  <c r="AI82" i="1"/>
  <c r="AJ82" i="1"/>
  <c r="AK82" i="1"/>
  <c r="AL82" i="1"/>
  <c r="AM82" i="1"/>
  <c r="AP82" i="1"/>
  <c r="AT82" i="1" s="1"/>
  <c r="AH83" i="1"/>
  <c r="AI83" i="1"/>
  <c r="AJ83" i="1"/>
  <c r="AK83" i="1"/>
  <c r="AL83" i="1"/>
  <c r="AM83" i="1"/>
  <c r="AP83" i="1"/>
  <c r="AT83" i="1" s="1"/>
  <c r="AG84" i="1"/>
  <c r="AI84" i="1"/>
  <c r="AJ84" i="1"/>
  <c r="AK84" i="1"/>
  <c r="AL84" i="1"/>
  <c r="AM84" i="1"/>
  <c r="AH85" i="1"/>
  <c r="AI85" i="1"/>
  <c r="AJ85" i="1"/>
  <c r="AK85" i="1"/>
  <c r="AL85" i="1"/>
  <c r="AM85" i="1"/>
  <c r="AP85" i="1"/>
  <c r="AT85" i="1" s="1"/>
  <c r="AH86" i="1"/>
  <c r="AI86" i="1"/>
  <c r="AJ86" i="1"/>
  <c r="AK86" i="1"/>
  <c r="AL86" i="1"/>
  <c r="AM86" i="1"/>
  <c r="AP86" i="1"/>
  <c r="AT86" i="1" s="1"/>
  <c r="AG87" i="1"/>
  <c r="AI87" i="1"/>
  <c r="AJ87" i="1"/>
  <c r="AK87" i="1"/>
  <c r="AL87" i="1"/>
  <c r="AM87" i="1"/>
  <c r="AH88" i="1"/>
  <c r="AI88" i="1"/>
  <c r="AJ88" i="1"/>
  <c r="AK88" i="1"/>
  <c r="AL88" i="1"/>
  <c r="AM88" i="1"/>
  <c r="AG89" i="1"/>
  <c r="AI89" i="1"/>
  <c r="AJ89" i="1"/>
  <c r="AK89" i="1"/>
  <c r="AL89" i="1"/>
  <c r="AM89" i="1"/>
  <c r="AH90" i="1"/>
  <c r="AI90" i="1"/>
  <c r="AJ90" i="1"/>
  <c r="AK90" i="1"/>
  <c r="AL90" i="1"/>
  <c r="AM90" i="1"/>
  <c r="AP90" i="1"/>
  <c r="AT90" i="1" s="1"/>
  <c r="AH91" i="1"/>
  <c r="AI91" i="1"/>
  <c r="AJ91" i="1"/>
  <c r="AK91" i="1"/>
  <c r="AL91" i="1"/>
  <c r="AM91" i="1"/>
  <c r="AH92" i="1"/>
  <c r="AI92" i="1"/>
  <c r="AJ92" i="1"/>
  <c r="AK92" i="1"/>
  <c r="AL92" i="1"/>
  <c r="AM92" i="1"/>
  <c r="AP92" i="1"/>
  <c r="AT92" i="1" s="1"/>
  <c r="AH93" i="1"/>
  <c r="AI93" i="1"/>
  <c r="AJ93" i="1"/>
  <c r="AK93" i="1"/>
  <c r="AL93" i="1"/>
  <c r="AM93" i="1"/>
  <c r="AG94" i="1"/>
  <c r="AI94" i="1"/>
  <c r="AJ94" i="1"/>
  <c r="AK94" i="1"/>
  <c r="AL94" i="1"/>
  <c r="AM94" i="1"/>
  <c r="AG95" i="1"/>
  <c r="AI95" i="1"/>
  <c r="AJ95" i="1"/>
  <c r="AK95" i="1"/>
  <c r="AL95" i="1"/>
  <c r="AM95" i="1"/>
  <c r="AH96" i="1"/>
  <c r="AI96" i="1"/>
  <c r="AJ96" i="1"/>
  <c r="AK96" i="1"/>
  <c r="AL96" i="1"/>
  <c r="AM96" i="1"/>
  <c r="AP96" i="1"/>
  <c r="AT96" i="1" s="1"/>
  <c r="AH97" i="1"/>
  <c r="AI97" i="1"/>
  <c r="AJ97" i="1"/>
  <c r="AK97" i="1"/>
  <c r="AL97" i="1"/>
  <c r="AM97" i="1"/>
  <c r="AG98" i="1"/>
  <c r="AI98" i="1"/>
  <c r="AJ98" i="1"/>
  <c r="AK98" i="1"/>
  <c r="AL98" i="1"/>
  <c r="AM98" i="1"/>
  <c r="AH99" i="1"/>
  <c r="AI99" i="1"/>
  <c r="AJ99" i="1"/>
  <c r="AK99" i="1"/>
  <c r="AL99" i="1"/>
  <c r="AM99" i="1"/>
  <c r="AP99" i="1"/>
  <c r="AT99" i="1" s="1"/>
  <c r="AH100" i="1"/>
  <c r="AI100" i="1"/>
  <c r="AJ100" i="1"/>
  <c r="AK100" i="1"/>
  <c r="AL100" i="1"/>
  <c r="AM100" i="1"/>
  <c r="AP100" i="1"/>
  <c r="AT100" i="1" s="1"/>
  <c r="AH101" i="1"/>
  <c r="AI101" i="1"/>
  <c r="AJ101" i="1"/>
  <c r="AK101" i="1"/>
  <c r="AL101" i="1"/>
  <c r="AM101" i="1"/>
  <c r="AP101" i="1"/>
  <c r="AT101" i="1" s="1"/>
  <c r="AH102" i="1"/>
  <c r="AI102" i="1"/>
  <c r="AJ102" i="1"/>
  <c r="AK102" i="1"/>
  <c r="AL102" i="1"/>
  <c r="AM102" i="1"/>
  <c r="AP102" i="1"/>
  <c r="AT102" i="1" s="1"/>
  <c r="AH103" i="1"/>
  <c r="AI103" i="1"/>
  <c r="AJ103" i="1"/>
  <c r="AK103" i="1"/>
  <c r="AL103" i="1"/>
  <c r="AM103" i="1"/>
  <c r="AP103" i="1"/>
  <c r="AT103" i="1" s="1"/>
  <c r="AG104" i="1"/>
  <c r="AI104" i="1"/>
  <c r="AJ104" i="1"/>
  <c r="AK104" i="1"/>
  <c r="AL104" i="1"/>
  <c r="AM104" i="1"/>
  <c r="AH105" i="1"/>
  <c r="AI105" i="1"/>
  <c r="AJ105" i="1"/>
  <c r="AK105" i="1"/>
  <c r="AL105" i="1"/>
  <c r="AM105" i="1"/>
  <c r="AP105" i="1"/>
  <c r="AT105" i="1" s="1"/>
  <c r="AG106" i="1"/>
  <c r="AI106" i="1"/>
  <c r="AJ106" i="1"/>
  <c r="AK106" i="1"/>
  <c r="AL106" i="1"/>
  <c r="AM106" i="1"/>
  <c r="AH107" i="1"/>
  <c r="AI107" i="1"/>
  <c r="AJ107" i="1"/>
  <c r="AK107" i="1"/>
  <c r="AL107" i="1"/>
  <c r="AM107" i="1"/>
  <c r="AP107" i="1"/>
  <c r="AT107" i="1" s="1"/>
  <c r="AG108" i="1"/>
  <c r="AI108" i="1"/>
  <c r="AJ108" i="1"/>
  <c r="AK108" i="1"/>
  <c r="AL108" i="1"/>
  <c r="AM108" i="1"/>
  <c r="AG109" i="1"/>
  <c r="AI109" i="1"/>
  <c r="AJ109" i="1"/>
  <c r="AK109" i="1"/>
  <c r="AL109" i="1"/>
  <c r="AM109" i="1"/>
  <c r="AH110" i="1"/>
  <c r="AI110" i="1"/>
  <c r="AJ110" i="1"/>
  <c r="AK110" i="1"/>
  <c r="AL110" i="1"/>
  <c r="AM110" i="1"/>
  <c r="AP110" i="1"/>
  <c r="AT110" i="1" s="1"/>
  <c r="AG111" i="1"/>
  <c r="AI111" i="1"/>
  <c r="AJ111" i="1"/>
  <c r="AK111" i="1"/>
  <c r="AL111" i="1"/>
  <c r="AM111" i="1"/>
  <c r="AG112" i="1"/>
  <c r="AI112" i="1"/>
  <c r="AJ112" i="1"/>
  <c r="AK112" i="1"/>
  <c r="AL112" i="1"/>
  <c r="AM112" i="1"/>
  <c r="AG113" i="1"/>
  <c r="AI113" i="1"/>
  <c r="AJ113" i="1"/>
  <c r="AK113" i="1"/>
  <c r="AL113" i="1"/>
  <c r="AM113" i="1"/>
  <c r="AH114" i="1"/>
  <c r="AI114" i="1"/>
  <c r="AJ114" i="1"/>
  <c r="AK114" i="1"/>
  <c r="AL114" i="1"/>
  <c r="AM114" i="1"/>
  <c r="AP114" i="1"/>
  <c r="AT114" i="1" s="1"/>
  <c r="AH115" i="1"/>
  <c r="AI115" i="1"/>
  <c r="AJ115" i="1"/>
  <c r="AK115" i="1"/>
  <c r="AL115" i="1"/>
  <c r="AM115" i="1"/>
  <c r="AP115" i="1"/>
  <c r="AT115" i="1" s="1"/>
  <c r="AG116" i="1"/>
  <c r="AI116" i="1"/>
  <c r="AJ116" i="1"/>
  <c r="AK116" i="1"/>
  <c r="AL116" i="1"/>
  <c r="AM116" i="1"/>
  <c r="AH117" i="1"/>
  <c r="AI117" i="1"/>
  <c r="AJ117" i="1"/>
  <c r="AK117" i="1"/>
  <c r="AL117" i="1"/>
  <c r="AM117" i="1"/>
  <c r="AG118" i="1"/>
  <c r="AI118" i="1"/>
  <c r="AJ118" i="1"/>
  <c r="AK118" i="1"/>
  <c r="AL118" i="1"/>
  <c r="AM118" i="1"/>
  <c r="AG119" i="1"/>
  <c r="AI119" i="1"/>
  <c r="AJ119" i="1"/>
  <c r="AK119" i="1"/>
  <c r="AL119" i="1"/>
  <c r="AM119" i="1"/>
  <c r="AG120" i="1"/>
  <c r="AI120" i="1"/>
  <c r="AJ120" i="1"/>
  <c r="AK120" i="1"/>
  <c r="AL120" i="1"/>
  <c r="AM120" i="1"/>
  <c r="AG121" i="1"/>
  <c r="AI121" i="1"/>
  <c r="AJ121" i="1"/>
  <c r="AK121" i="1"/>
  <c r="AL121" i="1"/>
  <c r="AM121" i="1"/>
  <c r="AH122" i="1"/>
  <c r="AI122" i="1"/>
  <c r="AJ122" i="1"/>
  <c r="AK122" i="1"/>
  <c r="AL122" i="1"/>
  <c r="AM122" i="1"/>
  <c r="AP122" i="1"/>
  <c r="AT122" i="1" s="1"/>
  <c r="AH123" i="1"/>
  <c r="AI123" i="1"/>
  <c r="AJ123" i="1"/>
  <c r="AK123" i="1"/>
  <c r="AL123" i="1"/>
  <c r="AM123" i="1"/>
  <c r="AP123" i="1"/>
  <c r="AT123" i="1" s="1"/>
  <c r="AG124" i="1"/>
  <c r="AI124" i="1"/>
  <c r="AJ124" i="1"/>
  <c r="AK124" i="1"/>
  <c r="AL124" i="1"/>
  <c r="AM124" i="1"/>
  <c r="AG125" i="1"/>
  <c r="AI125" i="1"/>
  <c r="AJ125" i="1"/>
  <c r="AK125" i="1"/>
  <c r="AL125" i="1"/>
  <c r="AM125" i="1"/>
  <c r="AG126" i="1"/>
  <c r="AI126" i="1"/>
  <c r="AJ126" i="1"/>
  <c r="AK126" i="1"/>
  <c r="AL126" i="1"/>
  <c r="AM126" i="1"/>
  <c r="AH127" i="1"/>
  <c r="AI127" i="1"/>
  <c r="AJ127" i="1"/>
  <c r="AK127" i="1"/>
  <c r="AL127" i="1"/>
  <c r="AM127" i="1"/>
  <c r="AP127" i="1"/>
  <c r="AT127" i="1" s="1"/>
  <c r="AG128" i="1"/>
  <c r="AI128" i="1"/>
  <c r="AJ128" i="1"/>
  <c r="AK128" i="1"/>
  <c r="AL128" i="1"/>
  <c r="AM128" i="1"/>
  <c r="AH129" i="1"/>
  <c r="AI129" i="1"/>
  <c r="AJ129" i="1"/>
  <c r="AK129" i="1"/>
  <c r="AL129" i="1"/>
  <c r="AM129" i="1"/>
  <c r="AP129" i="1"/>
  <c r="AT129" i="1" s="1"/>
  <c r="AH130" i="1"/>
  <c r="AI130" i="1"/>
  <c r="AJ130" i="1"/>
  <c r="AK130" i="1"/>
  <c r="AL130" i="1"/>
  <c r="AM130" i="1"/>
  <c r="AH131" i="1"/>
  <c r="AI131" i="1"/>
  <c r="AJ131" i="1"/>
  <c r="AK131" i="1"/>
  <c r="AL131" i="1"/>
  <c r="AM131" i="1"/>
  <c r="AP131" i="1"/>
  <c r="AT131" i="1" s="1"/>
  <c r="AH132" i="1"/>
  <c r="AI132" i="1"/>
  <c r="AJ132" i="1"/>
  <c r="AK132" i="1"/>
  <c r="AL132" i="1"/>
  <c r="AM132" i="1"/>
  <c r="AP132" i="1"/>
  <c r="AT132" i="1" s="1"/>
  <c r="AG133" i="1"/>
  <c r="AI133" i="1"/>
  <c r="AJ133" i="1"/>
  <c r="AK133" i="1"/>
  <c r="AL133" i="1"/>
  <c r="AM133" i="1"/>
  <c r="AG134" i="1"/>
  <c r="AH134" i="1"/>
  <c r="AI134" i="1"/>
  <c r="AK134" i="1"/>
  <c r="AL134" i="1"/>
  <c r="AM134" i="1"/>
  <c r="AP134" i="1"/>
  <c r="AH135" i="1"/>
  <c r="AI135" i="1"/>
  <c r="AJ135" i="1"/>
  <c r="AK135" i="1"/>
  <c r="AL135" i="1"/>
  <c r="AM135" i="1"/>
  <c r="AP135" i="1"/>
  <c r="AT135" i="1" s="1"/>
  <c r="AH136" i="1"/>
  <c r="AI136" i="1"/>
  <c r="AJ136" i="1"/>
  <c r="AK136" i="1"/>
  <c r="AL136" i="1"/>
  <c r="AM136" i="1"/>
  <c r="AH137" i="1"/>
  <c r="AI137" i="1"/>
  <c r="AJ137" i="1"/>
  <c r="AK137" i="1"/>
  <c r="AL137" i="1"/>
  <c r="AM137" i="1"/>
  <c r="AH138" i="1"/>
  <c r="AI138" i="1"/>
  <c r="AJ138" i="1"/>
  <c r="AK138" i="1"/>
  <c r="AL138" i="1"/>
  <c r="AM138" i="1"/>
  <c r="AP138" i="1"/>
  <c r="AT138" i="1" s="1"/>
  <c r="AH139" i="1"/>
  <c r="AI139" i="1"/>
  <c r="AJ139" i="1"/>
  <c r="AK139" i="1"/>
  <c r="AL139" i="1"/>
  <c r="AM139" i="1"/>
  <c r="AH140" i="1"/>
  <c r="AI140" i="1"/>
  <c r="AJ140" i="1"/>
  <c r="AK140" i="1"/>
  <c r="AL140" i="1"/>
  <c r="AM140" i="1"/>
  <c r="AP140" i="1"/>
  <c r="AT140" i="1" s="1"/>
  <c r="AH141" i="1"/>
  <c r="AI141" i="1"/>
  <c r="AJ141" i="1"/>
  <c r="AK141" i="1"/>
  <c r="AL141" i="1"/>
  <c r="AM141" i="1"/>
  <c r="AG142" i="1"/>
  <c r="AH142" i="1"/>
  <c r="AI142" i="1"/>
  <c r="AK142" i="1"/>
  <c r="AL142" i="1"/>
  <c r="AM142" i="1"/>
  <c r="AP142" i="1"/>
  <c r="AG143" i="1"/>
  <c r="AI143" i="1"/>
  <c r="AJ143" i="1"/>
  <c r="AK143" i="1"/>
  <c r="AL143" i="1"/>
  <c r="AM143" i="1"/>
  <c r="AH144" i="1"/>
  <c r="AI144" i="1"/>
  <c r="AJ144" i="1"/>
  <c r="AK144" i="1"/>
  <c r="AL144" i="1"/>
  <c r="AM144" i="1"/>
  <c r="AP144" i="1"/>
  <c r="AT144" i="1" s="1"/>
  <c r="AH145" i="1"/>
  <c r="AI145" i="1"/>
  <c r="AJ145" i="1"/>
  <c r="AK145" i="1"/>
  <c r="AL145" i="1"/>
  <c r="AM145" i="1"/>
  <c r="AG146" i="1"/>
  <c r="AI146" i="1"/>
  <c r="AJ146" i="1"/>
  <c r="AK146" i="1"/>
  <c r="AL146" i="1"/>
  <c r="AM146" i="1"/>
  <c r="AP146" i="1"/>
  <c r="AQ146" i="1" s="1"/>
  <c r="AH147" i="1"/>
  <c r="AI147" i="1"/>
  <c r="AJ147" i="1"/>
  <c r="AK147" i="1"/>
  <c r="AL147" i="1"/>
  <c r="AM147" i="1"/>
  <c r="AP147" i="1"/>
  <c r="AT147" i="1" s="1"/>
  <c r="AG151" i="1"/>
  <c r="AI151" i="1"/>
  <c r="AJ151" i="1"/>
  <c r="AK151" i="1"/>
  <c r="AL151" i="1"/>
  <c r="AM151" i="1"/>
  <c r="AH152" i="1"/>
  <c r="AI152" i="1"/>
  <c r="AJ152" i="1"/>
  <c r="AK152" i="1"/>
  <c r="AL152" i="1"/>
  <c r="AM152" i="1"/>
  <c r="AP152" i="1"/>
  <c r="AT152" i="1" s="1"/>
  <c r="AG153" i="1"/>
  <c r="AI153" i="1"/>
  <c r="AJ153" i="1"/>
  <c r="AK153" i="1"/>
  <c r="AL153" i="1"/>
  <c r="AM153" i="1"/>
  <c r="AH154" i="1"/>
  <c r="AI154" i="1"/>
  <c r="AJ154" i="1"/>
  <c r="AK154" i="1"/>
  <c r="AL154" i="1"/>
  <c r="AM154" i="1"/>
  <c r="AP154" i="1"/>
  <c r="AT154" i="1" s="1"/>
  <c r="AH155" i="1"/>
  <c r="AI155" i="1"/>
  <c r="AJ155" i="1"/>
  <c r="AK155" i="1"/>
  <c r="AL155" i="1"/>
  <c r="AM155" i="1"/>
  <c r="AG156" i="1"/>
  <c r="AI156" i="1"/>
  <c r="AJ156" i="1"/>
  <c r="AK156" i="1"/>
  <c r="AL156" i="1"/>
  <c r="AM156" i="1"/>
  <c r="AH157" i="1"/>
  <c r="AI157" i="1"/>
  <c r="AJ157" i="1"/>
  <c r="AK157" i="1"/>
  <c r="AL157" i="1"/>
  <c r="AM157" i="1"/>
  <c r="AG158" i="1"/>
  <c r="AI158" i="1"/>
  <c r="AJ158" i="1"/>
  <c r="AK158" i="1"/>
  <c r="AL158" i="1"/>
  <c r="AM158" i="1"/>
  <c r="AH159" i="1"/>
  <c r="AI159" i="1"/>
  <c r="AJ159" i="1"/>
  <c r="AK159" i="1"/>
  <c r="AL159" i="1"/>
  <c r="AM159" i="1"/>
  <c r="AP159" i="1"/>
  <c r="AT159" i="1" s="1"/>
  <c r="AG160" i="1"/>
  <c r="AI160" i="1"/>
  <c r="AJ160" i="1"/>
  <c r="AK160" i="1"/>
  <c r="AL160" i="1"/>
  <c r="AM160" i="1"/>
  <c r="AG161" i="1"/>
  <c r="AI161" i="1"/>
  <c r="AJ161" i="1"/>
  <c r="AK161" i="1"/>
  <c r="AL161" i="1"/>
  <c r="AM161" i="1"/>
  <c r="AH162" i="1"/>
  <c r="AI162" i="1"/>
  <c r="AJ162" i="1"/>
  <c r="AK162" i="1"/>
  <c r="AL162" i="1"/>
  <c r="AM162" i="1"/>
  <c r="AG163" i="1"/>
  <c r="AI163" i="1"/>
  <c r="AJ163" i="1"/>
  <c r="AK163" i="1"/>
  <c r="AL163" i="1"/>
  <c r="AM163" i="1"/>
  <c r="AG164" i="1"/>
  <c r="AI164" i="1"/>
  <c r="AJ164" i="1"/>
  <c r="AK164" i="1"/>
  <c r="AL164" i="1"/>
  <c r="AM164" i="1"/>
  <c r="AG165" i="1"/>
  <c r="AI165" i="1"/>
  <c r="AJ165" i="1"/>
  <c r="AK165" i="1"/>
  <c r="AL165" i="1"/>
  <c r="AM165" i="1"/>
  <c r="AG166" i="1"/>
  <c r="AI166" i="1"/>
  <c r="AJ166" i="1"/>
  <c r="AK166" i="1"/>
  <c r="AL166" i="1"/>
  <c r="AM166" i="1"/>
  <c r="AH167" i="1"/>
  <c r="AI167" i="1"/>
  <c r="AJ167" i="1"/>
  <c r="AK167" i="1"/>
  <c r="AL167" i="1"/>
  <c r="AM167" i="1"/>
  <c r="AP167" i="1"/>
  <c r="AT167" i="1" s="1"/>
  <c r="AG168" i="1"/>
  <c r="AI168" i="1"/>
  <c r="AJ168" i="1"/>
  <c r="AK168" i="1"/>
  <c r="AL168" i="1"/>
  <c r="AM168" i="1"/>
  <c r="AG169" i="1"/>
  <c r="AI169" i="1"/>
  <c r="AJ169" i="1"/>
  <c r="AK169" i="1"/>
  <c r="AL169" i="1"/>
  <c r="AM169" i="1"/>
  <c r="AP169" i="1"/>
  <c r="AQ169" i="1" s="1"/>
  <c r="AH170" i="1"/>
  <c r="AI170" i="1"/>
  <c r="AJ170" i="1"/>
  <c r="AK170" i="1"/>
  <c r="AL170" i="1"/>
  <c r="AM170" i="1"/>
  <c r="AG172" i="1"/>
  <c r="AI172" i="1"/>
  <c r="AJ172" i="1"/>
  <c r="AK172" i="1"/>
  <c r="AL172" i="1"/>
  <c r="AM172" i="1"/>
  <c r="AH173" i="1"/>
  <c r="AI173" i="1"/>
  <c r="AJ173" i="1"/>
  <c r="AK173" i="1"/>
  <c r="AL173" i="1"/>
  <c r="AM173" i="1"/>
  <c r="AG174" i="1"/>
  <c r="AI174" i="1"/>
  <c r="AJ174" i="1"/>
  <c r="AK174" i="1"/>
  <c r="AL174" i="1"/>
  <c r="AM174" i="1"/>
  <c r="AH175" i="1"/>
  <c r="AI175" i="1"/>
  <c r="AJ175" i="1"/>
  <c r="AK175" i="1"/>
  <c r="AL175" i="1"/>
  <c r="AM175" i="1"/>
  <c r="AH176" i="1"/>
  <c r="AI176" i="1"/>
  <c r="AJ176" i="1"/>
  <c r="AK176" i="1"/>
  <c r="AL176" i="1"/>
  <c r="AM176" i="1"/>
  <c r="AG177" i="1"/>
  <c r="AH177" i="1"/>
  <c r="AI177" i="1"/>
  <c r="AK177" i="1"/>
  <c r="AL177" i="1"/>
  <c r="AM177" i="1"/>
  <c r="AP177" i="1"/>
  <c r="AH178" i="1"/>
  <c r="AI178" i="1"/>
  <c r="AJ178" i="1"/>
  <c r="AK178" i="1"/>
  <c r="AL178" i="1"/>
  <c r="AM178" i="1"/>
  <c r="AG179" i="1"/>
  <c r="AI179" i="1"/>
  <c r="AJ179" i="1"/>
  <c r="AK179" i="1"/>
  <c r="AL179" i="1"/>
  <c r="AM179" i="1"/>
  <c r="AG180" i="1"/>
  <c r="AI180" i="1"/>
  <c r="AJ180" i="1"/>
  <c r="AK180" i="1"/>
  <c r="AL180" i="1"/>
  <c r="AM180" i="1"/>
  <c r="AH181" i="1"/>
  <c r="AI181" i="1"/>
  <c r="AJ181" i="1"/>
  <c r="AK181" i="1"/>
  <c r="AL181" i="1"/>
  <c r="AM181" i="1"/>
  <c r="AP181" i="1"/>
  <c r="AT181" i="1" s="1"/>
  <c r="AH182" i="1"/>
  <c r="AI182" i="1"/>
  <c r="AJ182" i="1"/>
  <c r="AK182" i="1"/>
  <c r="AL182" i="1"/>
  <c r="AM182" i="1"/>
  <c r="AG183" i="1"/>
  <c r="AI183" i="1"/>
  <c r="AJ183" i="1"/>
  <c r="AK183" i="1"/>
  <c r="AL183" i="1"/>
  <c r="AM183" i="1"/>
  <c r="AH184" i="1"/>
  <c r="AI184" i="1"/>
  <c r="AJ184" i="1"/>
  <c r="AK184" i="1"/>
  <c r="AL184" i="1"/>
  <c r="AM184" i="1"/>
  <c r="AP184" i="1"/>
  <c r="AT184" i="1" s="1"/>
  <c r="AH185" i="1"/>
  <c r="AI185" i="1"/>
  <c r="AJ185" i="1"/>
  <c r="AK185" i="1"/>
  <c r="AL185" i="1"/>
  <c r="AM185" i="1"/>
  <c r="AP185" i="1"/>
  <c r="AT185" i="1" s="1"/>
  <c r="AG186" i="1"/>
  <c r="AI186" i="1"/>
  <c r="AJ186" i="1"/>
  <c r="AK186" i="1"/>
  <c r="AL186" i="1"/>
  <c r="AM186" i="1"/>
  <c r="AH187" i="1"/>
  <c r="AI187" i="1"/>
  <c r="AJ187" i="1"/>
  <c r="AK187" i="1"/>
  <c r="AL187" i="1"/>
  <c r="AM187" i="1"/>
  <c r="AP187" i="1"/>
  <c r="AT187" i="1" s="1"/>
  <c r="AH188" i="1"/>
  <c r="AI188" i="1"/>
  <c r="AJ188" i="1"/>
  <c r="AK188" i="1"/>
  <c r="AL188" i="1"/>
  <c r="AM188" i="1"/>
  <c r="AP188" i="1"/>
  <c r="AT188" i="1" s="1"/>
  <c r="AH189" i="1"/>
  <c r="AI189" i="1"/>
  <c r="AJ189" i="1"/>
  <c r="AK189" i="1"/>
  <c r="AL189" i="1"/>
  <c r="AM189" i="1"/>
  <c r="AG190" i="1"/>
  <c r="AI190" i="1"/>
  <c r="AJ190" i="1"/>
  <c r="AK190" i="1"/>
  <c r="AL190" i="1"/>
  <c r="AM190" i="1"/>
  <c r="AG191" i="1"/>
  <c r="AI191" i="1"/>
  <c r="AJ191" i="1"/>
  <c r="AK191" i="1"/>
  <c r="AL191" i="1"/>
  <c r="AM191" i="1"/>
  <c r="AP191" i="1"/>
  <c r="AQ191" i="1" s="1"/>
  <c r="AH192" i="1"/>
  <c r="AI192" i="1"/>
  <c r="AJ192" i="1"/>
  <c r="AK192" i="1"/>
  <c r="AL192" i="1"/>
  <c r="AM192" i="1"/>
  <c r="AG193" i="1"/>
  <c r="AH193" i="1"/>
  <c r="AI193" i="1"/>
  <c r="AK193" i="1"/>
  <c r="AL193" i="1"/>
  <c r="AM193" i="1"/>
  <c r="AP193" i="1"/>
  <c r="AG194" i="1"/>
  <c r="AI194" i="1"/>
  <c r="AJ194" i="1"/>
  <c r="AK194" i="1"/>
  <c r="AL194" i="1"/>
  <c r="AM194" i="1"/>
  <c r="AG195" i="1"/>
  <c r="AI195" i="1"/>
  <c r="AJ195" i="1"/>
  <c r="AK195" i="1"/>
  <c r="AL195" i="1"/>
  <c r="AM195" i="1"/>
  <c r="AP195" i="1"/>
  <c r="AQ195" i="1" s="1"/>
  <c r="AG196" i="1"/>
  <c r="AI196" i="1"/>
  <c r="AJ196" i="1"/>
  <c r="AK196" i="1"/>
  <c r="AL196" i="1"/>
  <c r="AM196" i="1"/>
  <c r="AG197" i="1"/>
  <c r="AI197" i="1"/>
  <c r="AJ197" i="1"/>
  <c r="AK197" i="1"/>
  <c r="AL197" i="1"/>
  <c r="AM197" i="1"/>
  <c r="AH198" i="1"/>
  <c r="AI198" i="1"/>
  <c r="AJ198" i="1"/>
  <c r="AK198" i="1"/>
  <c r="AL198" i="1"/>
  <c r="AM198" i="1"/>
  <c r="AP198" i="1"/>
  <c r="AT198" i="1" s="1"/>
  <c r="AG199" i="1"/>
  <c r="AI199" i="1"/>
  <c r="AJ199" i="1"/>
  <c r="AK199" i="1"/>
  <c r="AL199" i="1"/>
  <c r="AM199" i="1"/>
  <c r="AG200" i="1"/>
  <c r="AI200" i="1"/>
  <c r="AJ200" i="1"/>
  <c r="AK200" i="1"/>
  <c r="AL200" i="1"/>
  <c r="AM200" i="1"/>
  <c r="AG201" i="1"/>
  <c r="AI201" i="1"/>
  <c r="AJ201" i="1"/>
  <c r="AK201" i="1"/>
  <c r="AL201" i="1"/>
  <c r="AM201" i="1"/>
  <c r="AG202" i="1"/>
  <c r="AI202" i="1"/>
  <c r="AJ202" i="1"/>
  <c r="AK202" i="1"/>
  <c r="AL202" i="1"/>
  <c r="AM202" i="1"/>
  <c r="AG203" i="1"/>
  <c r="AI203" i="1"/>
  <c r="AJ203" i="1"/>
  <c r="AK203" i="1"/>
  <c r="AL203" i="1"/>
  <c r="AM203" i="1"/>
  <c r="AH204" i="1"/>
  <c r="AI204" i="1"/>
  <c r="AJ204" i="1"/>
  <c r="AK204" i="1"/>
  <c r="AL204" i="1"/>
  <c r="AM204" i="1"/>
  <c r="AH205" i="1"/>
  <c r="AI205" i="1"/>
  <c r="AJ205" i="1"/>
  <c r="AK205" i="1"/>
  <c r="AL205" i="1"/>
  <c r="AM205" i="1"/>
  <c r="AH206" i="1"/>
  <c r="AI206" i="1"/>
  <c r="AJ206" i="1"/>
  <c r="AK206" i="1"/>
  <c r="AL206" i="1"/>
  <c r="AM206" i="1"/>
  <c r="AP206" i="1"/>
  <c r="AT206" i="1" s="1"/>
  <c r="AH207" i="1"/>
  <c r="AI207" i="1"/>
  <c r="AJ207" i="1"/>
  <c r="AK207" i="1"/>
  <c r="AL207" i="1"/>
  <c r="AM207" i="1"/>
  <c r="AP207" i="1"/>
  <c r="AT207" i="1" s="1"/>
  <c r="AH208" i="1"/>
  <c r="AI208" i="1"/>
  <c r="AJ208" i="1"/>
  <c r="AK208" i="1"/>
  <c r="AL208" i="1"/>
  <c r="AM208" i="1"/>
  <c r="AP208" i="1"/>
  <c r="AT208" i="1" s="1"/>
  <c r="AG209" i="1"/>
  <c r="AI209" i="1"/>
  <c r="AJ209" i="1"/>
  <c r="AK209" i="1"/>
  <c r="AL209" i="1"/>
  <c r="AM209" i="1"/>
  <c r="AG210" i="1"/>
  <c r="AI210" i="1"/>
  <c r="AJ210" i="1"/>
  <c r="AK210" i="1"/>
  <c r="AL210" i="1"/>
  <c r="AM210" i="1"/>
  <c r="AH211" i="1"/>
  <c r="AI211" i="1"/>
  <c r="AJ211" i="1"/>
  <c r="AK211" i="1"/>
  <c r="AL211" i="1"/>
  <c r="AM211" i="1"/>
  <c r="AP211" i="1"/>
  <c r="AT211" i="1" s="1"/>
  <c r="AG212" i="1"/>
  <c r="AI212" i="1"/>
  <c r="AJ212" i="1"/>
  <c r="AK212" i="1"/>
  <c r="AL212" i="1"/>
  <c r="AM212" i="1"/>
  <c r="AH213" i="1"/>
  <c r="AI213" i="1"/>
  <c r="AJ213" i="1"/>
  <c r="AK213" i="1"/>
  <c r="AL213" i="1"/>
  <c r="AM213" i="1"/>
  <c r="AP213" i="1"/>
  <c r="AT213" i="1" s="1"/>
  <c r="AH214" i="1"/>
  <c r="AI214" i="1"/>
  <c r="AJ214" i="1"/>
  <c r="AK214" i="1"/>
  <c r="AL214" i="1"/>
  <c r="AM214" i="1"/>
  <c r="AP214" i="1"/>
  <c r="AT214" i="1" s="1"/>
  <c r="AG215" i="1"/>
  <c r="AH215" i="1"/>
  <c r="AI215" i="1"/>
  <c r="AK215" i="1"/>
  <c r="AL215" i="1"/>
  <c r="AM215" i="1"/>
  <c r="AP215" i="1"/>
  <c r="AH216" i="1"/>
  <c r="AI216" i="1"/>
  <c r="AJ216" i="1"/>
  <c r="AK216" i="1"/>
  <c r="AL216" i="1"/>
  <c r="AM216" i="1"/>
  <c r="AH217" i="1"/>
  <c r="AI217" i="1"/>
  <c r="AJ217" i="1"/>
  <c r="AK217" i="1"/>
  <c r="AL217" i="1"/>
  <c r="AM217" i="1"/>
  <c r="AP217" i="1"/>
  <c r="AT217" i="1" s="1"/>
  <c r="AG218" i="1"/>
  <c r="AI218" i="1"/>
  <c r="AJ218" i="1"/>
  <c r="AK218" i="1"/>
  <c r="AL218" i="1"/>
  <c r="AM218" i="1"/>
  <c r="AP218" i="1"/>
  <c r="AQ218" i="1" s="1"/>
  <c r="AG219" i="1"/>
  <c r="AI219" i="1"/>
  <c r="AJ219" i="1"/>
  <c r="AK219" i="1"/>
  <c r="AL219" i="1"/>
  <c r="AM219" i="1"/>
  <c r="AH220" i="1"/>
  <c r="AI220" i="1"/>
  <c r="AJ220" i="1"/>
  <c r="AK220" i="1"/>
  <c r="AL220" i="1"/>
  <c r="AM220" i="1"/>
  <c r="AP220" i="1"/>
  <c r="AT220" i="1" s="1"/>
  <c r="AH221" i="1"/>
  <c r="AI221" i="1"/>
  <c r="AJ221" i="1"/>
  <c r="AK221" i="1"/>
  <c r="AL221" i="1"/>
  <c r="AM221" i="1"/>
  <c r="AG222" i="1"/>
  <c r="AI222" i="1"/>
  <c r="AJ222" i="1"/>
  <c r="AK222" i="1"/>
  <c r="AL222" i="1"/>
  <c r="AM222" i="1"/>
  <c r="AP222" i="1"/>
  <c r="AQ222" i="1" s="1"/>
  <c r="AH223" i="1"/>
  <c r="AI223" i="1"/>
  <c r="AJ223" i="1"/>
  <c r="AK223" i="1"/>
  <c r="AL223" i="1"/>
  <c r="AM223" i="1"/>
  <c r="AP223" i="1"/>
  <c r="AT223" i="1" s="1"/>
  <c r="AG224" i="1"/>
  <c r="AI224" i="1"/>
  <c r="AJ224" i="1"/>
  <c r="AK224" i="1"/>
  <c r="AL224" i="1"/>
  <c r="AM224" i="1"/>
  <c r="AH225" i="1"/>
  <c r="AI225" i="1"/>
  <c r="AJ225" i="1"/>
  <c r="AK225" i="1"/>
  <c r="AL225" i="1"/>
  <c r="AM225" i="1"/>
  <c r="AG226" i="1"/>
  <c r="AI226" i="1"/>
  <c r="AJ226" i="1"/>
  <c r="AK226" i="1"/>
  <c r="AL226" i="1"/>
  <c r="AM226" i="1"/>
  <c r="AP226" i="1"/>
  <c r="AQ226" i="1" s="1"/>
  <c r="AH227" i="1"/>
  <c r="AI227" i="1"/>
  <c r="AJ227" i="1"/>
  <c r="AK227" i="1"/>
  <c r="AL227" i="1"/>
  <c r="AM227" i="1"/>
  <c r="AP227" i="1"/>
  <c r="AT227" i="1" s="1"/>
  <c r="AH228" i="1"/>
  <c r="AI228" i="1"/>
  <c r="AJ228" i="1"/>
  <c r="AK228" i="1"/>
  <c r="AL228" i="1"/>
  <c r="AM228" i="1"/>
  <c r="AP228" i="1"/>
  <c r="AT228" i="1" s="1"/>
  <c r="AG229" i="1"/>
  <c r="AI229" i="1"/>
  <c r="AJ229" i="1"/>
  <c r="AK229" i="1"/>
  <c r="AL229" i="1"/>
  <c r="AM229" i="1"/>
  <c r="AG230" i="1"/>
  <c r="AI230" i="1"/>
  <c r="AJ230" i="1"/>
  <c r="AK230" i="1"/>
  <c r="AL230" i="1"/>
  <c r="AM230" i="1"/>
  <c r="AG231" i="1"/>
  <c r="AI231" i="1"/>
  <c r="AJ231" i="1"/>
  <c r="AK231" i="1"/>
  <c r="AL231" i="1"/>
  <c r="AM231" i="1"/>
  <c r="AG232" i="1"/>
  <c r="AH232" i="1"/>
  <c r="AI232" i="1"/>
  <c r="AK232" i="1"/>
  <c r="AL232" i="1"/>
  <c r="AM232" i="1"/>
  <c r="AP232" i="1"/>
  <c r="AH233" i="1"/>
  <c r="AI233" i="1"/>
  <c r="AJ233" i="1"/>
  <c r="AK233" i="1"/>
  <c r="AL233" i="1"/>
  <c r="AM233" i="1"/>
  <c r="AP233" i="1"/>
  <c r="AT233" i="1" s="1"/>
  <c r="AH234" i="1"/>
  <c r="AI234" i="1"/>
  <c r="AJ234" i="1"/>
  <c r="AK234" i="1"/>
  <c r="AL234" i="1"/>
  <c r="AM234" i="1"/>
  <c r="AP234" i="1"/>
  <c r="AT234" i="1" s="1"/>
  <c r="AH235" i="1"/>
  <c r="AI235" i="1"/>
  <c r="AJ235" i="1"/>
  <c r="AK235" i="1"/>
  <c r="AL235" i="1"/>
  <c r="AM235" i="1"/>
  <c r="AH236" i="1"/>
  <c r="AI236" i="1"/>
  <c r="AJ236" i="1"/>
  <c r="AK236" i="1"/>
  <c r="AL236" i="1"/>
  <c r="AM236" i="1"/>
  <c r="AP236" i="1"/>
  <c r="AT236" i="1" s="1"/>
  <c r="AH237" i="1"/>
  <c r="AI237" i="1"/>
  <c r="AJ237" i="1"/>
  <c r="AK237" i="1"/>
  <c r="AL237" i="1"/>
  <c r="AM237" i="1"/>
  <c r="AP237" i="1"/>
  <c r="AT237" i="1" s="1"/>
  <c r="AH238" i="1"/>
  <c r="AI238" i="1"/>
  <c r="AJ238" i="1"/>
  <c r="AK238" i="1"/>
  <c r="AL238" i="1"/>
  <c r="AM238" i="1"/>
  <c r="AP238" i="1"/>
  <c r="AT238" i="1" s="1"/>
  <c r="AH239" i="1"/>
  <c r="AI239" i="1"/>
  <c r="AJ239" i="1"/>
  <c r="AK239" i="1"/>
  <c r="AL239" i="1"/>
  <c r="AM239" i="1"/>
  <c r="AP239" i="1"/>
  <c r="AT239" i="1" s="1"/>
  <c r="AG240" i="1"/>
  <c r="AI240" i="1"/>
  <c r="AJ240" i="1"/>
  <c r="AK240" i="1"/>
  <c r="AL240" i="1"/>
  <c r="AM240" i="1"/>
  <c r="AH241" i="1"/>
  <c r="AI241" i="1"/>
  <c r="AJ241" i="1"/>
  <c r="AK241" i="1"/>
  <c r="AL241" i="1"/>
  <c r="AM241" i="1"/>
  <c r="AH242" i="1"/>
  <c r="AI242" i="1"/>
  <c r="AJ242" i="1"/>
  <c r="AK242" i="1"/>
  <c r="AL242" i="1"/>
  <c r="AM242" i="1"/>
  <c r="AP242" i="1"/>
  <c r="AT242" i="1" s="1"/>
  <c r="AH243" i="1"/>
  <c r="AI243" i="1"/>
  <c r="AJ243" i="1"/>
  <c r="AK243" i="1"/>
  <c r="AL243" i="1"/>
  <c r="AM243" i="1"/>
  <c r="AP243" i="1"/>
  <c r="AT243" i="1" s="1"/>
  <c r="AH244" i="1"/>
  <c r="AI244" i="1"/>
  <c r="AJ244" i="1"/>
  <c r="AK244" i="1"/>
  <c r="AL244" i="1"/>
  <c r="AM244" i="1"/>
  <c r="AH245" i="1"/>
  <c r="AI245" i="1"/>
  <c r="AJ245" i="1"/>
  <c r="AK245" i="1"/>
  <c r="AL245" i="1"/>
  <c r="AM245" i="1"/>
  <c r="AH246" i="1"/>
  <c r="AI246" i="1"/>
  <c r="AJ246" i="1"/>
  <c r="AK246" i="1"/>
  <c r="AL246" i="1"/>
  <c r="AM246" i="1"/>
  <c r="AH247" i="1"/>
  <c r="AI247" i="1"/>
  <c r="AJ247" i="1"/>
  <c r="AK247" i="1"/>
  <c r="AL247" i="1"/>
  <c r="AM247" i="1"/>
  <c r="AP247" i="1"/>
  <c r="AT247" i="1" s="1"/>
  <c r="AH248" i="1"/>
  <c r="AI248" i="1"/>
  <c r="AJ248" i="1"/>
  <c r="AK248" i="1"/>
  <c r="AL248" i="1"/>
  <c r="AM248" i="1"/>
  <c r="AH249" i="1"/>
  <c r="AI249" i="1"/>
  <c r="AJ249" i="1"/>
  <c r="AK249" i="1"/>
  <c r="AL249" i="1"/>
  <c r="AM249" i="1"/>
  <c r="AP249" i="1"/>
  <c r="AT249" i="1" s="1"/>
  <c r="AG250" i="1"/>
  <c r="AI250" i="1"/>
  <c r="AJ250" i="1"/>
  <c r="AK250" i="1"/>
  <c r="AL250" i="1"/>
  <c r="AM250" i="1"/>
  <c r="AH251" i="1"/>
  <c r="AI251" i="1"/>
  <c r="AJ251" i="1"/>
  <c r="AK251" i="1"/>
  <c r="AL251" i="1"/>
  <c r="AM251" i="1"/>
  <c r="AP251" i="1"/>
  <c r="AT251" i="1" s="1"/>
  <c r="AH252" i="1"/>
  <c r="AI252" i="1"/>
  <c r="AJ252" i="1"/>
  <c r="AK252" i="1"/>
  <c r="AL252" i="1"/>
  <c r="AM252" i="1"/>
  <c r="AP252" i="1"/>
  <c r="AT252" i="1" s="1"/>
  <c r="AH253" i="1"/>
  <c r="AI253" i="1"/>
  <c r="AJ253" i="1"/>
  <c r="AK253" i="1"/>
  <c r="AL253" i="1"/>
  <c r="AM253" i="1"/>
  <c r="AP253" i="1"/>
  <c r="AT253" i="1" s="1"/>
  <c r="AH254" i="1"/>
  <c r="AI254" i="1"/>
  <c r="AJ254" i="1"/>
  <c r="AK254" i="1"/>
  <c r="AL254" i="1"/>
  <c r="AM254" i="1"/>
  <c r="AP254" i="1"/>
  <c r="AT254" i="1" s="1"/>
  <c r="AH255" i="1"/>
  <c r="AI255" i="1"/>
  <c r="AJ255" i="1"/>
  <c r="AK255" i="1"/>
  <c r="AL255" i="1"/>
  <c r="AM255" i="1"/>
  <c r="AP255" i="1"/>
  <c r="AT255" i="1" s="1"/>
  <c r="AH256" i="1"/>
  <c r="AI256" i="1"/>
  <c r="AJ256" i="1"/>
  <c r="AK256" i="1"/>
  <c r="AL256" i="1"/>
  <c r="AM256" i="1"/>
  <c r="AP256" i="1"/>
  <c r="AT256" i="1" s="1"/>
  <c r="AH257" i="1"/>
  <c r="AI257" i="1"/>
  <c r="AJ257" i="1"/>
  <c r="AK257" i="1"/>
  <c r="AL257" i="1"/>
  <c r="AM257" i="1"/>
  <c r="AH258" i="1"/>
  <c r="AI258" i="1"/>
  <c r="AJ258" i="1"/>
  <c r="AK258" i="1"/>
  <c r="AL258" i="1"/>
  <c r="AM258" i="1"/>
  <c r="AP258" i="1"/>
  <c r="AT258" i="1" s="1"/>
  <c r="AH259" i="1"/>
  <c r="AI259" i="1"/>
  <c r="AJ259" i="1"/>
  <c r="AK259" i="1"/>
  <c r="AL259" i="1"/>
  <c r="AM259" i="1"/>
  <c r="AP259" i="1"/>
  <c r="AT259" i="1" s="1"/>
  <c r="AG260" i="1"/>
  <c r="AH260" i="1"/>
  <c r="AJ260" i="1"/>
  <c r="AK260" i="1"/>
  <c r="AL260" i="1"/>
  <c r="AM260" i="1"/>
  <c r="AP260" i="1"/>
  <c r="AG261" i="1"/>
  <c r="AH261" i="1"/>
  <c r="AJ261" i="1"/>
  <c r="AK261" i="1"/>
  <c r="AL261" i="1"/>
  <c r="AM261" i="1"/>
  <c r="AP261" i="1"/>
  <c r="AH262" i="1"/>
  <c r="AI262" i="1"/>
  <c r="AJ262" i="1"/>
  <c r="AK262" i="1"/>
  <c r="AL262" i="1"/>
  <c r="AM262" i="1"/>
  <c r="AH263" i="1"/>
  <c r="AI263" i="1"/>
  <c r="AJ263" i="1"/>
  <c r="AK263" i="1"/>
  <c r="AL263" i="1"/>
  <c r="AM263" i="1"/>
  <c r="AI264" i="1"/>
  <c r="AJ264" i="1"/>
  <c r="AK264" i="1"/>
  <c r="AL264" i="1"/>
  <c r="AM264" i="1"/>
  <c r="AH265" i="1"/>
  <c r="AI265" i="1"/>
  <c r="AJ265" i="1"/>
  <c r="AK265" i="1"/>
  <c r="AL265" i="1"/>
  <c r="AM265" i="1"/>
  <c r="AP265" i="1"/>
  <c r="AT265" i="1" s="1"/>
  <c r="AH266" i="1"/>
  <c r="AI266" i="1"/>
  <c r="AJ266" i="1"/>
  <c r="AK266" i="1"/>
  <c r="AL266" i="1"/>
  <c r="AM266" i="1"/>
  <c r="AH267" i="1"/>
  <c r="AI267" i="1"/>
  <c r="AJ267" i="1"/>
  <c r="AK267" i="1"/>
  <c r="AL267" i="1"/>
  <c r="AM267" i="1"/>
  <c r="AP267" i="1"/>
  <c r="AT267" i="1" s="1"/>
  <c r="AH268" i="1"/>
  <c r="AI268" i="1"/>
  <c r="AJ268" i="1"/>
  <c r="AK268" i="1"/>
  <c r="AL268" i="1"/>
  <c r="AM268" i="1"/>
  <c r="AP268" i="1"/>
  <c r="AT268" i="1" s="1"/>
  <c r="AP323" i="1"/>
  <c r="AP324" i="1"/>
  <c r="AG325" i="1"/>
  <c r="AH325" i="1"/>
  <c r="AI325" i="1"/>
  <c r="AJ325" i="1"/>
  <c r="AL325" i="1"/>
  <c r="AM325" i="1"/>
  <c r="AP325" i="1"/>
  <c r="AG326" i="1"/>
  <c r="AH326" i="1"/>
  <c r="AI326" i="1"/>
  <c r="AJ326" i="1"/>
  <c r="AL326" i="1"/>
  <c r="AM326" i="1"/>
  <c r="AP326" i="1"/>
  <c r="AG327" i="1"/>
  <c r="AH327" i="1"/>
  <c r="AI327" i="1"/>
  <c r="AJ327" i="1"/>
  <c r="AL327" i="1"/>
  <c r="AM327" i="1"/>
  <c r="AP327" i="1"/>
  <c r="AG328" i="1"/>
  <c r="AH328" i="1"/>
  <c r="AI328" i="1"/>
  <c r="AJ328" i="1"/>
  <c r="AL328" i="1"/>
  <c r="AM328" i="1"/>
  <c r="AP328" i="1"/>
  <c r="AG329" i="1"/>
  <c r="AH329" i="1"/>
  <c r="AI329" i="1"/>
  <c r="AJ329" i="1"/>
  <c r="AL329" i="1"/>
  <c r="AM329" i="1"/>
  <c r="AP329" i="1"/>
  <c r="AG330" i="1"/>
  <c r="AH330" i="1"/>
  <c r="AI330" i="1"/>
  <c r="AJ330" i="1"/>
  <c r="AL330" i="1"/>
  <c r="AM330" i="1"/>
  <c r="AP330" i="1"/>
  <c r="AG331" i="1"/>
  <c r="AH331" i="1"/>
  <c r="AI331" i="1"/>
  <c r="AJ331" i="1"/>
  <c r="AL331" i="1"/>
  <c r="AM331" i="1"/>
  <c r="AP331" i="1"/>
  <c r="AG333" i="1"/>
  <c r="AH333" i="1"/>
  <c r="AI333" i="1"/>
  <c r="AJ333" i="1"/>
  <c r="AL333" i="1"/>
  <c r="AM333" i="1"/>
  <c r="AP333" i="1"/>
  <c r="AG334" i="1"/>
  <c r="AH334" i="1"/>
  <c r="AI334" i="1"/>
  <c r="AJ334" i="1"/>
  <c r="AL334" i="1"/>
  <c r="AM334" i="1"/>
  <c r="AP334" i="1"/>
  <c r="AG335" i="1"/>
  <c r="AH335" i="1"/>
  <c r="AI335" i="1"/>
  <c r="AJ335" i="1"/>
  <c r="AL335" i="1"/>
  <c r="AM335" i="1"/>
  <c r="AP335" i="1"/>
  <c r="AG336" i="1"/>
  <c r="AH336" i="1"/>
  <c r="AI336" i="1"/>
  <c r="AJ336" i="1"/>
  <c r="AL336" i="1"/>
  <c r="AM336" i="1"/>
  <c r="AP336" i="1"/>
  <c r="AG337" i="1"/>
  <c r="AH337" i="1"/>
  <c r="AI337" i="1"/>
  <c r="AJ337" i="1"/>
  <c r="AL337" i="1"/>
  <c r="AM337" i="1"/>
  <c r="AP337" i="1"/>
  <c r="AG338" i="1"/>
  <c r="AH338" i="1"/>
  <c r="AI338" i="1"/>
  <c r="AJ338" i="1"/>
  <c r="AL338" i="1"/>
  <c r="AM338" i="1"/>
  <c r="AP338" i="1"/>
  <c r="AC339" i="1"/>
  <c r="AL339" i="1"/>
  <c r="AG339" i="1"/>
  <c r="AH339" i="1"/>
  <c r="AI339" i="1"/>
  <c r="AJ339" i="1"/>
  <c r="AK339" i="1"/>
  <c r="AM339" i="1"/>
  <c r="AP339" i="1"/>
  <c r="AC340" i="1"/>
  <c r="AG340" i="1"/>
  <c r="AH340" i="1"/>
  <c r="AI340" i="1"/>
  <c r="AJ340" i="1"/>
  <c r="AK340" i="1"/>
  <c r="AL340" i="1"/>
  <c r="AM340" i="1"/>
  <c r="AP340" i="1"/>
  <c r="V281" i="1"/>
  <c r="V283" i="1"/>
  <c r="V289" i="1"/>
  <c r="V296" i="1"/>
  <c r="V307" i="1"/>
  <c r="V314" i="1"/>
  <c r="V317" i="1"/>
  <c r="P312" i="1"/>
  <c r="P313" i="1"/>
  <c r="P314" i="1"/>
  <c r="P315" i="1"/>
  <c r="P316" i="1"/>
  <c r="P317" i="1"/>
  <c r="P318" i="1"/>
  <c r="P319" i="1"/>
  <c r="P320" i="1"/>
  <c r="P32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AZ147" i="1" l="1"/>
  <c r="AZ138" i="1"/>
  <c r="AZ130" i="1"/>
  <c r="AZ129" i="1"/>
  <c r="AZ124" i="1"/>
  <c r="AZ123" i="1"/>
  <c r="AZ106" i="1"/>
  <c r="AZ61" i="1"/>
  <c r="AZ55" i="1"/>
  <c r="AZ49" i="1"/>
  <c r="AZ34" i="1"/>
  <c r="AZ335" i="1"/>
  <c r="AZ330" i="1"/>
  <c r="AZ326" i="1"/>
  <c r="AZ322" i="1"/>
  <c r="AZ318" i="1"/>
  <c r="AZ314" i="1"/>
  <c r="AZ310" i="1"/>
  <c r="AZ298" i="1"/>
  <c r="AZ294" i="1"/>
  <c r="AZ282" i="1"/>
  <c r="AZ274" i="1"/>
  <c r="AZ267" i="1"/>
  <c r="AZ221" i="1"/>
  <c r="AZ198" i="1"/>
  <c r="AZ162" i="1"/>
  <c r="AZ243" i="1"/>
  <c r="AZ194" i="1"/>
  <c r="AZ167" i="1"/>
  <c r="AZ153" i="1"/>
  <c r="AZ141" i="1"/>
  <c r="AZ131" i="1"/>
  <c r="AZ125" i="1"/>
  <c r="AZ83" i="1"/>
  <c r="AZ81" i="1"/>
  <c r="AZ80" i="1"/>
  <c r="AZ76" i="1"/>
  <c r="AZ64" i="1"/>
  <c r="AZ63" i="1"/>
  <c r="AZ58" i="1"/>
  <c r="AZ51" i="1"/>
  <c r="AZ50" i="1"/>
  <c r="AZ334" i="1"/>
  <c r="AZ329" i="1"/>
  <c r="AZ325" i="1"/>
  <c r="AZ321" i="1"/>
  <c r="AZ317" i="1"/>
  <c r="AZ309" i="1"/>
  <c r="AZ305" i="1"/>
  <c r="AZ297" i="1"/>
  <c r="AZ289" i="1"/>
  <c r="AZ285" i="1"/>
  <c r="AZ281" i="1"/>
  <c r="AZ273" i="1"/>
  <c r="AZ268" i="1"/>
  <c r="AZ247" i="1"/>
  <c r="AZ220" i="1"/>
  <c r="AZ203" i="1"/>
  <c r="AZ244" i="1"/>
  <c r="AZ204" i="1"/>
  <c r="AZ254" i="1"/>
  <c r="AZ252" i="1"/>
  <c r="AZ251" i="1"/>
  <c r="AZ245" i="1"/>
  <c r="AZ225" i="1"/>
  <c r="AZ216" i="1"/>
  <c r="AZ196" i="1"/>
  <c r="AZ188" i="1"/>
  <c r="AZ187" i="1"/>
  <c r="AZ180" i="1"/>
  <c r="AZ164" i="1"/>
  <c r="AZ159" i="1"/>
  <c r="AZ155" i="1"/>
  <c r="AZ136" i="1"/>
  <c r="AZ135" i="1"/>
  <c r="AZ126" i="1"/>
  <c r="AZ115" i="1"/>
  <c r="AZ98" i="1"/>
  <c r="AZ92" i="1"/>
  <c r="AZ68" i="1"/>
  <c r="AZ67" i="1"/>
  <c r="AZ66" i="1"/>
  <c r="AZ65" i="1"/>
  <c r="AZ59" i="1"/>
  <c r="AZ53" i="1"/>
  <c r="AZ37" i="1"/>
  <c r="AZ337" i="1"/>
  <c r="AZ333" i="1"/>
  <c r="AZ328" i="1"/>
  <c r="AZ324" i="1"/>
  <c r="AZ320" i="1"/>
  <c r="AZ316" i="1"/>
  <c r="AZ308" i="1"/>
  <c r="AZ304" i="1"/>
  <c r="AZ300" i="1"/>
  <c r="AZ296" i="1"/>
  <c r="AZ288" i="1"/>
  <c r="AZ280" i="1"/>
  <c r="AZ276" i="1"/>
  <c r="AZ272" i="1"/>
  <c r="AZ248" i="1"/>
  <c r="AZ183" i="1"/>
  <c r="AZ173" i="1"/>
  <c r="AZ264" i="1"/>
  <c r="AZ200" i="1"/>
  <c r="AZ266" i="1"/>
  <c r="AZ262" i="1"/>
  <c r="AZ261" i="1"/>
  <c r="AZ260" i="1"/>
  <c r="AZ259" i="1"/>
  <c r="AZ246" i="1"/>
  <c r="AZ239" i="1"/>
  <c r="AZ226" i="1"/>
  <c r="AZ218" i="1"/>
  <c r="AZ209" i="1"/>
  <c r="AZ208" i="1"/>
  <c r="AZ206" i="1"/>
  <c r="AZ202" i="1"/>
  <c r="AZ197" i="1"/>
  <c r="AZ190" i="1"/>
  <c r="AZ156" i="1"/>
  <c r="AZ145" i="1"/>
  <c r="AZ144" i="1"/>
  <c r="AZ137" i="1"/>
  <c r="AZ111" i="1"/>
  <c r="AZ110" i="1"/>
  <c r="AZ104" i="1"/>
  <c r="AZ103" i="1"/>
  <c r="AZ101" i="1"/>
  <c r="AZ94" i="1"/>
  <c r="AZ78" i="1"/>
  <c r="AZ71" i="1"/>
  <c r="AZ70" i="1"/>
  <c r="AZ69" i="1"/>
  <c r="AZ60" i="1"/>
  <c r="AZ54" i="1"/>
  <c r="AZ42" i="1"/>
  <c r="AZ38" i="1"/>
  <c r="AZ33" i="1"/>
  <c r="AZ336" i="1"/>
  <c r="AZ331" i="1"/>
  <c r="AZ327" i="1"/>
  <c r="AZ323" i="1"/>
  <c r="AZ319" i="1"/>
  <c r="AZ315" i="1"/>
  <c r="AZ311" i="1"/>
  <c r="AZ307" i="1"/>
  <c r="AZ299" i="1"/>
  <c r="AZ295" i="1"/>
  <c r="AZ291" i="1"/>
  <c r="AZ287" i="1"/>
  <c r="AZ283" i="1"/>
  <c r="AQ78" i="1"/>
  <c r="AT78" i="1"/>
  <c r="W310" i="1"/>
  <c r="W280" i="1"/>
  <c r="W291" i="1"/>
  <c r="W319" i="1"/>
  <c r="W316" i="1"/>
  <c r="AZ338" i="1" l="1"/>
  <c r="AK337" i="1"/>
  <c r="AH280" i="1"/>
  <c r="AG297" i="1"/>
  <c r="AG317" i="1"/>
  <c r="AG294" i="1"/>
  <c r="AH298" i="1"/>
  <c r="AK336" i="1"/>
  <c r="AK324" i="1"/>
  <c r="AH310" i="1"/>
  <c r="AG299" i="1"/>
  <c r="AG295" i="1"/>
  <c r="AG315" i="1"/>
  <c r="AG300" i="1"/>
  <c r="AH291" i="1"/>
  <c r="AK338" i="1"/>
  <c r="AK326" i="1"/>
  <c r="AK328" i="1"/>
  <c r="AG289" i="1"/>
  <c r="AG274" i="1"/>
  <c r="AG305" i="1"/>
  <c r="AH319" i="1"/>
  <c r="AG272" i="1"/>
  <c r="AG285" i="1"/>
  <c r="AK322" i="1"/>
  <c r="AK323" i="1"/>
  <c r="AG309" i="1"/>
  <c r="AK335" i="1"/>
  <c r="AG282" i="1"/>
  <c r="AG308" i="1"/>
  <c r="AG318" i="1"/>
  <c r="AK329" i="1"/>
  <c r="AG281" i="1"/>
  <c r="AG314" i="1"/>
  <c r="AG288" i="1"/>
  <c r="AG311" i="1"/>
  <c r="AG320" i="1"/>
  <c r="AK331" i="1"/>
  <c r="AK330" i="1"/>
  <c r="AK333" i="1"/>
  <c r="AH316" i="1"/>
  <c r="AG296" i="1"/>
  <c r="AG276" i="1"/>
  <c r="AG307" i="1"/>
  <c r="AG321" i="1"/>
  <c r="AG283" i="1"/>
  <c r="AK334" i="1"/>
  <c r="AG273" i="1"/>
  <c r="AG304" i="1"/>
  <c r="AG287" i="1"/>
  <c r="AK327" i="1"/>
  <c r="AK325" i="1"/>
  <c r="D27" i="13"/>
  <c r="C27" i="13"/>
  <c r="BP340" i="1" l="1"/>
  <c r="BO340" i="1"/>
  <c r="BN340" i="1"/>
  <c r="BM340" i="1"/>
  <c r="BL340" i="1"/>
  <c r="BK340" i="1"/>
  <c r="BQ339" i="1"/>
  <c r="BO339" i="1"/>
  <c r="BN339" i="1"/>
  <c r="BM339" i="1"/>
  <c r="BL339" i="1"/>
  <c r="BK339" i="1"/>
  <c r="BQ338" i="1"/>
  <c r="BP338" i="1"/>
  <c r="BN338" i="1"/>
  <c r="BM338" i="1"/>
  <c r="BL338" i="1"/>
  <c r="BQ337" i="1"/>
  <c r="BP337" i="1"/>
  <c r="BN337" i="1"/>
  <c r="BM337" i="1"/>
  <c r="BL337" i="1"/>
  <c r="BQ268" i="1"/>
  <c r="BP268" i="1"/>
  <c r="BO268" i="1"/>
  <c r="BN268" i="1"/>
  <c r="BM268" i="1"/>
  <c r="BL268" i="1"/>
  <c r="BQ267" i="1"/>
  <c r="BP267" i="1"/>
  <c r="BO267" i="1"/>
  <c r="BN267" i="1"/>
  <c r="BM267" i="1"/>
  <c r="BL267" i="1"/>
  <c r="BQ266" i="1"/>
  <c r="BP266" i="1"/>
  <c r="BO266" i="1"/>
  <c r="BN266" i="1"/>
  <c r="BM266" i="1"/>
  <c r="BL266" i="1"/>
  <c r="BQ265" i="1"/>
  <c r="BP265" i="1"/>
  <c r="BO265" i="1"/>
  <c r="BN265" i="1"/>
  <c r="BM265" i="1"/>
  <c r="BL265" i="1"/>
  <c r="BQ264" i="1"/>
  <c r="BP264" i="1"/>
  <c r="BO264" i="1"/>
  <c r="BN264" i="1"/>
  <c r="BM264" i="1"/>
  <c r="BQ263" i="1"/>
  <c r="BP263" i="1"/>
  <c r="BO263" i="1"/>
  <c r="BN263" i="1"/>
  <c r="BM263" i="1"/>
  <c r="BL263" i="1"/>
  <c r="BQ262" i="1"/>
  <c r="BP262" i="1"/>
  <c r="BO262" i="1"/>
  <c r="BN262" i="1"/>
  <c r="BM262" i="1"/>
  <c r="BL262" i="1"/>
  <c r="BQ261" i="1"/>
  <c r="BP261" i="1"/>
  <c r="BO261" i="1"/>
  <c r="BN261" i="1"/>
  <c r="BK261" i="1"/>
  <c r="BQ260" i="1"/>
  <c r="BP260" i="1"/>
  <c r="BO260" i="1"/>
  <c r="BN260" i="1"/>
  <c r="BL260" i="1"/>
  <c r="BQ259" i="1"/>
  <c r="BP259" i="1"/>
  <c r="BO259" i="1"/>
  <c r="BN259" i="1"/>
  <c r="BM259" i="1"/>
  <c r="BL259" i="1"/>
  <c r="BQ258" i="1"/>
  <c r="BP258" i="1"/>
  <c r="BO258" i="1"/>
  <c r="BN258" i="1"/>
  <c r="BM258" i="1"/>
  <c r="BL258" i="1"/>
  <c r="BQ257" i="1"/>
  <c r="BP257" i="1"/>
  <c r="BO257" i="1"/>
  <c r="BN257" i="1"/>
  <c r="BM257" i="1"/>
  <c r="BL257" i="1"/>
  <c r="BQ256" i="1"/>
  <c r="BP256" i="1"/>
  <c r="BO256" i="1"/>
  <c r="BN256" i="1"/>
  <c r="BM256" i="1"/>
  <c r="BL256" i="1"/>
  <c r="BQ255" i="1"/>
  <c r="BP255" i="1"/>
  <c r="BO255" i="1"/>
  <c r="BN255" i="1"/>
  <c r="BM255" i="1"/>
  <c r="BL255" i="1"/>
  <c r="BQ254" i="1"/>
  <c r="BP254" i="1"/>
  <c r="BO254" i="1"/>
  <c r="BN254" i="1"/>
  <c r="BM254" i="1"/>
  <c r="BL254" i="1"/>
  <c r="BQ253" i="1"/>
  <c r="BP253" i="1"/>
  <c r="BO253" i="1"/>
  <c r="BN253" i="1"/>
  <c r="BM253" i="1"/>
  <c r="BL253" i="1"/>
  <c r="BQ252" i="1"/>
  <c r="BP252" i="1"/>
  <c r="BO252" i="1"/>
  <c r="BN252" i="1"/>
  <c r="BM252" i="1"/>
  <c r="BL252" i="1"/>
  <c r="BQ251" i="1"/>
  <c r="BP251" i="1"/>
  <c r="BO251" i="1"/>
  <c r="BN251" i="1"/>
  <c r="BM251" i="1"/>
  <c r="BQ250" i="1"/>
  <c r="BP250" i="1"/>
  <c r="BO250" i="1"/>
  <c r="BN250" i="1"/>
  <c r="BM250" i="1"/>
  <c r="BQ249" i="1"/>
  <c r="BP249" i="1"/>
  <c r="BO249" i="1"/>
  <c r="BN249" i="1"/>
  <c r="BM249" i="1"/>
  <c r="BL249" i="1"/>
  <c r="BQ248" i="1"/>
  <c r="BP248" i="1"/>
  <c r="BO248" i="1"/>
  <c r="BN248" i="1"/>
  <c r="BM248" i="1"/>
  <c r="BL248" i="1"/>
  <c r="BQ247" i="1"/>
  <c r="BP247" i="1"/>
  <c r="BO247" i="1"/>
  <c r="BN247" i="1"/>
  <c r="BM247" i="1"/>
  <c r="BL247" i="1"/>
  <c r="BQ246" i="1"/>
  <c r="BP246" i="1"/>
  <c r="BO246" i="1"/>
  <c r="BN246" i="1"/>
  <c r="BM246" i="1"/>
  <c r="BL246" i="1"/>
  <c r="BQ245" i="1"/>
  <c r="BP245" i="1"/>
  <c r="BO245" i="1"/>
  <c r="BN245" i="1"/>
  <c r="BM245" i="1"/>
  <c r="BL245" i="1"/>
  <c r="BQ244" i="1"/>
  <c r="BP244" i="1"/>
  <c r="BO244" i="1"/>
  <c r="BN244" i="1"/>
  <c r="BM244" i="1"/>
  <c r="BQ243" i="1"/>
  <c r="BP243" i="1"/>
  <c r="BO243" i="1"/>
  <c r="BN243" i="1"/>
  <c r="BM243" i="1"/>
  <c r="BL243" i="1"/>
  <c r="BQ242" i="1"/>
  <c r="BP242" i="1"/>
  <c r="BO242" i="1"/>
  <c r="BN242" i="1"/>
  <c r="BM242" i="1"/>
  <c r="BL242" i="1"/>
  <c r="BQ241" i="1"/>
  <c r="BP241" i="1"/>
  <c r="BO241" i="1"/>
  <c r="BN241" i="1"/>
  <c r="BM241" i="1"/>
  <c r="BL241" i="1"/>
  <c r="BQ240" i="1"/>
  <c r="BP240" i="1"/>
  <c r="BO240" i="1"/>
  <c r="BN240" i="1"/>
  <c r="BK240" i="1"/>
  <c r="BQ239" i="1"/>
  <c r="BP239" i="1"/>
  <c r="BO239" i="1"/>
  <c r="BN239" i="1"/>
  <c r="BL239" i="1"/>
  <c r="BQ238" i="1"/>
  <c r="BP238" i="1"/>
  <c r="BO238" i="1"/>
  <c r="BN238" i="1"/>
  <c r="BM238" i="1"/>
  <c r="BL238" i="1"/>
  <c r="BQ237" i="1"/>
  <c r="BP237" i="1"/>
  <c r="BO237" i="1"/>
  <c r="BN237" i="1"/>
  <c r="BM237" i="1"/>
  <c r="BL237" i="1"/>
  <c r="BQ236" i="1"/>
  <c r="BP236" i="1"/>
  <c r="BO236" i="1"/>
  <c r="BN236" i="1"/>
  <c r="BM236" i="1"/>
  <c r="BL236" i="1"/>
  <c r="BQ235" i="1"/>
  <c r="BP235" i="1"/>
  <c r="BO235" i="1"/>
  <c r="BN235" i="1"/>
  <c r="BM235" i="1"/>
  <c r="BL235" i="1"/>
  <c r="BQ234" i="1"/>
  <c r="BP234" i="1"/>
  <c r="BO234" i="1"/>
  <c r="BN234" i="1"/>
  <c r="BM234" i="1"/>
  <c r="BL234" i="1"/>
  <c r="BQ233" i="1"/>
  <c r="BP233" i="1"/>
  <c r="BO233" i="1"/>
  <c r="BN233" i="1"/>
  <c r="BM233" i="1"/>
  <c r="BL233" i="1"/>
  <c r="BQ232" i="1"/>
  <c r="BP232" i="1"/>
  <c r="BO232" i="1"/>
  <c r="BM232" i="1"/>
  <c r="BL232" i="1"/>
  <c r="BQ231" i="1"/>
  <c r="BP231" i="1"/>
  <c r="BO231" i="1"/>
  <c r="BN231" i="1"/>
  <c r="BM231" i="1"/>
  <c r="BQ230" i="1"/>
  <c r="BP230" i="1"/>
  <c r="BO230" i="1"/>
  <c r="BN230" i="1"/>
  <c r="BM230" i="1"/>
  <c r="BQ229" i="1"/>
  <c r="BP229" i="1"/>
  <c r="BO229" i="1"/>
  <c r="BN229" i="1"/>
  <c r="BM229" i="1"/>
  <c r="BK229" i="1"/>
  <c r="BQ228" i="1"/>
  <c r="BP228" i="1"/>
  <c r="BO228" i="1"/>
  <c r="BN228" i="1"/>
  <c r="BM228" i="1"/>
  <c r="BL228" i="1"/>
  <c r="BQ227" i="1"/>
  <c r="BP227" i="1"/>
  <c r="BO227" i="1"/>
  <c r="BN227" i="1"/>
  <c r="BM227" i="1"/>
  <c r="BL227" i="1"/>
  <c r="BQ226" i="1"/>
  <c r="BP226" i="1"/>
  <c r="BO226" i="1"/>
  <c r="BN226" i="1"/>
  <c r="BM226" i="1"/>
  <c r="BQ225" i="1"/>
  <c r="BP225" i="1"/>
  <c r="BO225" i="1"/>
  <c r="BN225" i="1"/>
  <c r="BM225" i="1"/>
  <c r="BL225" i="1"/>
  <c r="BQ224" i="1"/>
  <c r="BP224" i="1"/>
  <c r="BO224" i="1"/>
  <c r="BN224" i="1"/>
  <c r="BM224" i="1"/>
  <c r="BQ223" i="1"/>
  <c r="BP223" i="1"/>
  <c r="BO223" i="1"/>
  <c r="BN223" i="1"/>
  <c r="BM223" i="1"/>
  <c r="BL223" i="1"/>
  <c r="BQ222" i="1"/>
  <c r="BP222" i="1"/>
  <c r="BO222" i="1"/>
  <c r="BN222" i="1"/>
  <c r="BM222" i="1"/>
  <c r="BK222" i="1"/>
  <c r="BQ221" i="1"/>
  <c r="BP221" i="1"/>
  <c r="BO221" i="1"/>
  <c r="BN221" i="1"/>
  <c r="BM221" i="1"/>
  <c r="BL221" i="1"/>
  <c r="BQ220" i="1"/>
  <c r="BP220" i="1"/>
  <c r="BO220" i="1"/>
  <c r="BN220" i="1"/>
  <c r="BM220" i="1"/>
  <c r="BL220" i="1"/>
  <c r="BQ219" i="1"/>
  <c r="BP219" i="1"/>
  <c r="BO219" i="1"/>
  <c r="BN219" i="1"/>
  <c r="BM219" i="1"/>
  <c r="BQ218" i="1"/>
  <c r="BP218" i="1"/>
  <c r="BO218" i="1"/>
  <c r="BN218" i="1"/>
  <c r="BM218" i="1"/>
  <c r="BQ217" i="1"/>
  <c r="BP217" i="1"/>
  <c r="BO217" i="1"/>
  <c r="BN217" i="1"/>
  <c r="BM217" i="1"/>
  <c r="BL217" i="1"/>
  <c r="BQ216" i="1"/>
  <c r="BP216" i="1"/>
  <c r="BO216" i="1"/>
  <c r="BM216" i="1"/>
  <c r="BL216" i="1"/>
  <c r="BQ215" i="1"/>
  <c r="BP215" i="1"/>
  <c r="BO215" i="1"/>
  <c r="BM215" i="1"/>
  <c r="BK215" i="1"/>
  <c r="BQ214" i="1"/>
  <c r="BP214" i="1"/>
  <c r="BO214" i="1"/>
  <c r="BN214" i="1"/>
  <c r="BM214" i="1"/>
  <c r="BQ213" i="1"/>
  <c r="BP213" i="1"/>
  <c r="BO213" i="1"/>
  <c r="BN213" i="1"/>
  <c r="BM213" i="1"/>
  <c r="BQ212" i="1"/>
  <c r="BP212" i="1"/>
  <c r="BO212" i="1"/>
  <c r="BN212" i="1"/>
  <c r="BM212" i="1"/>
  <c r="BQ211" i="1"/>
  <c r="BP211" i="1"/>
  <c r="BO211" i="1"/>
  <c r="BN211" i="1"/>
  <c r="BL211" i="1"/>
  <c r="BQ210" i="1"/>
  <c r="BP210" i="1"/>
  <c r="BO210" i="1"/>
  <c r="BN210" i="1"/>
  <c r="BM210" i="1"/>
  <c r="BQ209" i="1"/>
  <c r="BP209" i="1"/>
  <c r="BO209" i="1"/>
  <c r="BN209" i="1"/>
  <c r="BM209" i="1"/>
  <c r="BK209" i="1"/>
  <c r="BQ208" i="1"/>
  <c r="BP208" i="1"/>
  <c r="BO208" i="1"/>
  <c r="BN208" i="1"/>
  <c r="BM208" i="1"/>
  <c r="BL208" i="1"/>
  <c r="BQ207" i="1"/>
  <c r="BP207" i="1"/>
  <c r="BO207" i="1"/>
  <c r="BN207" i="1"/>
  <c r="BM207" i="1"/>
  <c r="BQ206" i="1"/>
  <c r="BP206" i="1"/>
  <c r="BO206" i="1"/>
  <c r="BN206" i="1"/>
  <c r="BM206" i="1"/>
  <c r="BL206" i="1"/>
  <c r="BQ205" i="1"/>
  <c r="BP205" i="1"/>
  <c r="BO205" i="1"/>
  <c r="BN205" i="1"/>
  <c r="BM205" i="1"/>
  <c r="BQ204" i="1"/>
  <c r="BP204" i="1"/>
  <c r="BO204" i="1"/>
  <c r="BN204" i="1"/>
  <c r="BM204" i="1"/>
  <c r="BL204" i="1"/>
  <c r="BQ203" i="1"/>
  <c r="BP203" i="1"/>
  <c r="BO203" i="1"/>
  <c r="BN203" i="1"/>
  <c r="BM203" i="1"/>
  <c r="BQ202" i="1"/>
  <c r="BP202" i="1"/>
  <c r="BO202" i="1"/>
  <c r="BN202" i="1"/>
  <c r="BK202" i="1"/>
  <c r="BQ201" i="1"/>
  <c r="BP201" i="1"/>
  <c r="BO201" i="1"/>
  <c r="BN201" i="1"/>
  <c r="BK201" i="1"/>
  <c r="BQ200" i="1"/>
  <c r="BP200" i="1"/>
  <c r="BO200" i="1"/>
  <c r="BN200" i="1"/>
  <c r="BM200" i="1"/>
  <c r="BK200" i="1"/>
  <c r="BQ199" i="1"/>
  <c r="BP199" i="1"/>
  <c r="BO199" i="1"/>
  <c r="BN199" i="1"/>
  <c r="BM199" i="1"/>
  <c r="BK199" i="1"/>
  <c r="BQ198" i="1"/>
  <c r="BP198" i="1"/>
  <c r="BO198" i="1"/>
  <c r="BN198" i="1"/>
  <c r="BM198" i="1"/>
  <c r="BL198" i="1"/>
  <c r="BQ197" i="1"/>
  <c r="BP197" i="1"/>
  <c r="BO197" i="1"/>
  <c r="BM197" i="1"/>
  <c r="BK197" i="1"/>
  <c r="BQ196" i="1"/>
  <c r="BP196" i="1"/>
  <c r="BO196" i="1"/>
  <c r="BN196" i="1"/>
  <c r="BM196" i="1"/>
  <c r="BQ195" i="1"/>
  <c r="BP195" i="1"/>
  <c r="BO195" i="1"/>
  <c r="BN195" i="1"/>
  <c r="BM195" i="1"/>
  <c r="BQ194" i="1"/>
  <c r="BP194" i="1"/>
  <c r="BO194" i="1"/>
  <c r="BN194" i="1"/>
  <c r="BM194" i="1"/>
  <c r="BK194" i="1"/>
  <c r="BQ193" i="1"/>
  <c r="BP193" i="1"/>
  <c r="BO193" i="1"/>
  <c r="BM193" i="1"/>
  <c r="BL193" i="1"/>
  <c r="BQ192" i="1"/>
  <c r="BP192" i="1"/>
  <c r="BO192" i="1"/>
  <c r="BN192" i="1"/>
  <c r="BM192" i="1"/>
  <c r="BQ191" i="1"/>
  <c r="BP191" i="1"/>
  <c r="BO191" i="1"/>
  <c r="BN191" i="1"/>
  <c r="BM191" i="1"/>
  <c r="BK191" i="1"/>
  <c r="BQ190" i="1"/>
  <c r="BP190" i="1"/>
  <c r="BO190" i="1"/>
  <c r="BN190" i="1"/>
  <c r="BM190" i="1"/>
  <c r="BQ189" i="1"/>
  <c r="BP189" i="1"/>
  <c r="BO189" i="1"/>
  <c r="BN189" i="1"/>
  <c r="BM189" i="1"/>
  <c r="BL189" i="1"/>
  <c r="BQ188" i="1"/>
  <c r="BP188" i="1"/>
  <c r="BO188" i="1"/>
  <c r="BN188" i="1"/>
  <c r="BM188" i="1"/>
  <c r="BL188" i="1"/>
  <c r="BQ187" i="1"/>
  <c r="BP187" i="1"/>
  <c r="BO187" i="1"/>
  <c r="BN187" i="1"/>
  <c r="BM187" i="1"/>
  <c r="BL187" i="1"/>
  <c r="BQ186" i="1"/>
  <c r="BP186" i="1"/>
  <c r="BO186" i="1"/>
  <c r="BN186" i="1"/>
  <c r="BM186" i="1"/>
  <c r="BK186" i="1"/>
  <c r="BQ185" i="1"/>
  <c r="BP185" i="1"/>
  <c r="BO185" i="1"/>
  <c r="BN185" i="1"/>
  <c r="BM185" i="1"/>
  <c r="BQ184" i="1"/>
  <c r="BP184" i="1"/>
  <c r="BO184" i="1"/>
  <c r="BN184" i="1"/>
  <c r="BM184" i="1"/>
  <c r="BQ183" i="1"/>
  <c r="BP183" i="1"/>
  <c r="BO183" i="1"/>
  <c r="BN183" i="1"/>
  <c r="BM183" i="1"/>
  <c r="BK183" i="1"/>
  <c r="BQ182" i="1"/>
  <c r="BP182" i="1"/>
  <c r="BO182" i="1"/>
  <c r="BN182" i="1"/>
  <c r="BM182" i="1"/>
  <c r="BQ181" i="1"/>
  <c r="BP181" i="1"/>
  <c r="BO181" i="1"/>
  <c r="BN181" i="1"/>
  <c r="BM181" i="1"/>
  <c r="BL181" i="1"/>
  <c r="BQ180" i="1"/>
  <c r="BP180" i="1"/>
  <c r="BO180" i="1"/>
  <c r="BN180" i="1"/>
  <c r="BM180" i="1"/>
  <c r="BK180" i="1"/>
  <c r="BQ179" i="1"/>
  <c r="BP179" i="1"/>
  <c r="BO179" i="1"/>
  <c r="BN179" i="1"/>
  <c r="BM179" i="1"/>
  <c r="BK179" i="1"/>
  <c r="BQ178" i="1"/>
  <c r="BP178" i="1"/>
  <c r="BO178" i="1"/>
  <c r="BN178" i="1"/>
  <c r="BM178" i="1"/>
  <c r="BQ177" i="1"/>
  <c r="BP177" i="1"/>
  <c r="BO177" i="1"/>
  <c r="BM177" i="1"/>
  <c r="BL177" i="1"/>
  <c r="BK177" i="1"/>
  <c r="BQ176" i="1"/>
  <c r="BP176" i="1"/>
  <c r="BO176" i="1"/>
  <c r="BN176" i="1"/>
  <c r="BM176" i="1"/>
  <c r="BQ175" i="1"/>
  <c r="BP175" i="1"/>
  <c r="BO175" i="1"/>
  <c r="BN175" i="1"/>
  <c r="BM175" i="1"/>
  <c r="BL175" i="1"/>
  <c r="BQ174" i="1"/>
  <c r="BP174" i="1"/>
  <c r="BO174" i="1"/>
  <c r="BN174" i="1"/>
  <c r="BM174" i="1"/>
  <c r="BQ170" i="1"/>
  <c r="BP170" i="1"/>
  <c r="BO170" i="1"/>
  <c r="BN170" i="1"/>
  <c r="BM170" i="1"/>
  <c r="BL170" i="1"/>
  <c r="BQ169" i="1"/>
  <c r="BP169" i="1"/>
  <c r="BO169" i="1"/>
  <c r="BN169" i="1"/>
  <c r="BM169" i="1"/>
  <c r="BK169" i="1"/>
  <c r="BQ168" i="1"/>
  <c r="BP168" i="1"/>
  <c r="BO168" i="1"/>
  <c r="BN168" i="1"/>
  <c r="BM168" i="1"/>
  <c r="BQ167" i="1"/>
  <c r="BP167" i="1"/>
  <c r="BO167" i="1"/>
  <c r="BN167" i="1"/>
  <c r="BM167" i="1"/>
  <c r="BL167" i="1"/>
  <c r="BQ166" i="1"/>
  <c r="BP166" i="1"/>
  <c r="BO166" i="1"/>
  <c r="BN166" i="1"/>
  <c r="BM166" i="1"/>
  <c r="BK166" i="1"/>
  <c r="BQ165" i="1"/>
  <c r="BP165" i="1"/>
  <c r="BO165" i="1"/>
  <c r="BN165" i="1"/>
  <c r="BM165" i="1"/>
  <c r="BK165" i="1"/>
  <c r="BQ164" i="1"/>
  <c r="BP164" i="1"/>
  <c r="BO164" i="1"/>
  <c r="BN164" i="1"/>
  <c r="BM164" i="1"/>
  <c r="BQ163" i="1"/>
  <c r="BP163" i="1"/>
  <c r="BO163" i="1"/>
  <c r="BM163" i="1"/>
  <c r="BK163" i="1"/>
  <c r="BQ162" i="1"/>
  <c r="BP162" i="1"/>
  <c r="BO162" i="1"/>
  <c r="BN162" i="1"/>
  <c r="BL162" i="1"/>
  <c r="BQ161" i="1"/>
  <c r="BP161" i="1"/>
  <c r="BO161" i="1"/>
  <c r="BN161" i="1"/>
  <c r="BM161" i="1"/>
  <c r="BQ160" i="1"/>
  <c r="BP160" i="1"/>
  <c r="BO160" i="1"/>
  <c r="BN160" i="1"/>
  <c r="BK160" i="1"/>
  <c r="BQ159" i="1"/>
  <c r="BP159" i="1"/>
  <c r="BO159" i="1"/>
  <c r="BN159" i="1"/>
  <c r="BM159" i="1"/>
  <c r="BL159" i="1"/>
  <c r="BQ158" i="1"/>
  <c r="BP158" i="1"/>
  <c r="BO158" i="1"/>
  <c r="BN158" i="1"/>
  <c r="BM158" i="1"/>
  <c r="BK158" i="1"/>
  <c r="BQ157" i="1"/>
  <c r="BP157" i="1"/>
  <c r="BO157" i="1"/>
  <c r="BN157" i="1"/>
  <c r="BM157" i="1"/>
  <c r="BL157" i="1"/>
  <c r="BQ156" i="1"/>
  <c r="BP156" i="1"/>
  <c r="BO156" i="1"/>
  <c r="BN156" i="1"/>
  <c r="BM156" i="1"/>
  <c r="BK156" i="1"/>
  <c r="BQ155" i="1"/>
  <c r="BP155" i="1"/>
  <c r="BO155" i="1"/>
  <c r="BN155" i="1"/>
  <c r="BM155" i="1"/>
  <c r="BL155" i="1"/>
  <c r="BQ154" i="1"/>
  <c r="BP154" i="1"/>
  <c r="BO154" i="1"/>
  <c r="BN154" i="1"/>
  <c r="BM154" i="1"/>
  <c r="BL154" i="1"/>
  <c r="BQ153" i="1"/>
  <c r="BP153" i="1"/>
  <c r="BO153" i="1"/>
  <c r="BN153" i="1"/>
  <c r="BM153" i="1"/>
  <c r="BK153" i="1"/>
  <c r="BQ147" i="1"/>
  <c r="BP147" i="1"/>
  <c r="BO147" i="1"/>
  <c r="BN147" i="1"/>
  <c r="BM147" i="1"/>
  <c r="BL147" i="1"/>
  <c r="BQ146" i="1"/>
  <c r="BP146" i="1"/>
  <c r="BO146" i="1"/>
  <c r="BN146" i="1"/>
  <c r="BM146" i="1"/>
  <c r="BK146" i="1"/>
  <c r="BQ145" i="1"/>
  <c r="BP145" i="1"/>
  <c r="BO145" i="1"/>
  <c r="BN145" i="1"/>
  <c r="BM145" i="1"/>
  <c r="BQ144" i="1"/>
  <c r="BP144" i="1"/>
  <c r="BO144" i="1"/>
  <c r="BN144" i="1"/>
  <c r="BM144" i="1"/>
  <c r="BQ143" i="1"/>
  <c r="BP143" i="1"/>
  <c r="BO143" i="1"/>
  <c r="BN143" i="1"/>
  <c r="BM143" i="1"/>
  <c r="BQ142" i="1"/>
  <c r="BP142" i="1"/>
  <c r="BO142" i="1"/>
  <c r="BM142" i="1"/>
  <c r="BK142" i="1"/>
  <c r="BQ141" i="1"/>
  <c r="BP141" i="1"/>
  <c r="BO141" i="1"/>
  <c r="BN141" i="1"/>
  <c r="BM141" i="1"/>
  <c r="BL141" i="1"/>
  <c r="BQ140" i="1"/>
  <c r="BP140" i="1"/>
  <c r="BO140" i="1"/>
  <c r="BN140" i="1"/>
  <c r="BM140" i="1"/>
  <c r="BL140" i="1"/>
  <c r="BQ139" i="1"/>
  <c r="BP139" i="1"/>
  <c r="BO139" i="1"/>
  <c r="BN139" i="1"/>
  <c r="BM139" i="1"/>
  <c r="BQ138" i="1"/>
  <c r="BP138" i="1"/>
  <c r="BO138" i="1"/>
  <c r="BN138" i="1"/>
  <c r="BM138" i="1"/>
  <c r="BQ137" i="1"/>
  <c r="BP137" i="1"/>
  <c r="BO137" i="1"/>
  <c r="BN137" i="1"/>
  <c r="BM137" i="1"/>
  <c r="BL137" i="1"/>
  <c r="BQ136" i="1"/>
  <c r="BP136" i="1"/>
  <c r="BO136" i="1"/>
  <c r="BN136" i="1"/>
  <c r="BM136" i="1"/>
  <c r="BQ135" i="1"/>
  <c r="BP135" i="1"/>
  <c r="BO135" i="1"/>
  <c r="BN135" i="1"/>
  <c r="BM135" i="1"/>
  <c r="BQ134" i="1"/>
  <c r="BP134" i="1"/>
  <c r="BO134" i="1"/>
  <c r="BM134" i="1"/>
  <c r="BL134" i="1"/>
  <c r="BQ133" i="1"/>
  <c r="BP133" i="1"/>
  <c r="BO133" i="1"/>
  <c r="BN133" i="1"/>
  <c r="BM133" i="1"/>
  <c r="BK133" i="1"/>
  <c r="BQ132" i="1"/>
  <c r="BP132" i="1"/>
  <c r="BO132" i="1"/>
  <c r="BN132" i="1"/>
  <c r="BM132" i="1"/>
  <c r="BL132" i="1"/>
  <c r="BQ131" i="1"/>
  <c r="BP131" i="1"/>
  <c r="BO131" i="1"/>
  <c r="BN131" i="1"/>
  <c r="BM131" i="1"/>
  <c r="BQ130" i="1"/>
  <c r="BP130" i="1"/>
  <c r="BO130" i="1"/>
  <c r="BM130" i="1"/>
  <c r="BL130" i="1"/>
  <c r="BQ129" i="1"/>
  <c r="BP129" i="1"/>
  <c r="BO129" i="1"/>
  <c r="BN129" i="1"/>
  <c r="BL129" i="1"/>
  <c r="BQ128" i="1"/>
  <c r="BP128" i="1"/>
  <c r="BO128" i="1"/>
  <c r="BN128" i="1"/>
  <c r="BM128" i="1"/>
  <c r="BQ127" i="1"/>
  <c r="BP127" i="1"/>
  <c r="BO127" i="1"/>
  <c r="BN127" i="1"/>
  <c r="BM127" i="1"/>
  <c r="BL127" i="1"/>
  <c r="BQ126" i="1"/>
  <c r="BP126" i="1"/>
  <c r="BO126" i="1"/>
  <c r="BN126" i="1"/>
  <c r="BM126" i="1"/>
  <c r="BQ125" i="1"/>
  <c r="BP125" i="1"/>
  <c r="BO125" i="1"/>
  <c r="BN125" i="1"/>
  <c r="BM125" i="1"/>
  <c r="BK125" i="1"/>
  <c r="BQ124" i="1"/>
  <c r="BP124" i="1"/>
  <c r="BO124" i="1"/>
  <c r="BN124" i="1"/>
  <c r="BM124" i="1"/>
  <c r="BQ123" i="1"/>
  <c r="BP123" i="1"/>
  <c r="BO123" i="1"/>
  <c r="BN123" i="1"/>
  <c r="BM123" i="1"/>
  <c r="BL123" i="1"/>
  <c r="BQ122" i="1"/>
  <c r="BP122" i="1"/>
  <c r="BO122" i="1"/>
  <c r="BM122" i="1"/>
  <c r="BL122" i="1"/>
  <c r="BQ121" i="1"/>
  <c r="BP121" i="1"/>
  <c r="BO121" i="1"/>
  <c r="BN121" i="1"/>
  <c r="BM121" i="1"/>
  <c r="BK121" i="1"/>
  <c r="BQ120" i="1"/>
  <c r="BP120" i="1"/>
  <c r="BO120" i="1"/>
  <c r="BN120" i="1"/>
  <c r="BM120" i="1"/>
  <c r="BQ119" i="1"/>
  <c r="BP119" i="1"/>
  <c r="BO119" i="1"/>
  <c r="BN119" i="1"/>
  <c r="BM119" i="1"/>
  <c r="BQ118" i="1"/>
  <c r="BP118" i="1"/>
  <c r="BO118" i="1"/>
  <c r="BN118" i="1"/>
  <c r="BM118" i="1"/>
  <c r="BQ117" i="1"/>
  <c r="BP117" i="1"/>
  <c r="BO117" i="1"/>
  <c r="BN117" i="1"/>
  <c r="BM117" i="1"/>
  <c r="BL117" i="1"/>
  <c r="BQ116" i="1"/>
  <c r="BP116" i="1"/>
  <c r="BO116" i="1"/>
  <c r="BN116" i="1"/>
  <c r="BM116" i="1"/>
  <c r="BK116" i="1"/>
  <c r="BQ115" i="1"/>
  <c r="BP115" i="1"/>
  <c r="BO115" i="1"/>
  <c r="BN115" i="1"/>
  <c r="BM115" i="1"/>
  <c r="BL115" i="1"/>
  <c r="BQ114" i="1"/>
  <c r="BP114" i="1"/>
  <c r="BO114" i="1"/>
  <c r="BN114" i="1"/>
  <c r="BM114" i="1"/>
  <c r="BQ113" i="1"/>
  <c r="BP113" i="1"/>
  <c r="BO113" i="1"/>
  <c r="BN113" i="1"/>
  <c r="BM113" i="1"/>
  <c r="BK113" i="1"/>
  <c r="BQ112" i="1"/>
  <c r="BP112" i="1"/>
  <c r="BO112" i="1"/>
  <c r="BN112" i="1"/>
  <c r="BM112" i="1"/>
  <c r="BK112" i="1"/>
  <c r="BQ111" i="1"/>
  <c r="BP111" i="1"/>
  <c r="BO111" i="1"/>
  <c r="BN111" i="1"/>
  <c r="BM111" i="1"/>
  <c r="BK111" i="1"/>
  <c r="BQ110" i="1"/>
  <c r="BP110" i="1"/>
  <c r="BO110" i="1"/>
  <c r="BN110" i="1"/>
  <c r="BM110" i="1"/>
  <c r="BL110" i="1"/>
  <c r="BQ109" i="1"/>
  <c r="BP109" i="1"/>
  <c r="BO109" i="1"/>
  <c r="BN109" i="1"/>
  <c r="BM109" i="1"/>
  <c r="BQ108" i="1"/>
  <c r="BP108" i="1"/>
  <c r="BO108" i="1"/>
  <c r="BN108" i="1"/>
  <c r="BM108" i="1"/>
  <c r="BK108" i="1"/>
  <c r="BQ107" i="1"/>
  <c r="BP107" i="1"/>
  <c r="BO107" i="1"/>
  <c r="BN107" i="1"/>
  <c r="BM107" i="1"/>
  <c r="BQ106" i="1"/>
  <c r="BP106" i="1"/>
  <c r="BO106" i="1"/>
  <c r="BN106" i="1"/>
  <c r="BM106" i="1"/>
  <c r="BQ105" i="1"/>
  <c r="BP105" i="1"/>
  <c r="BO105" i="1"/>
  <c r="BN105" i="1"/>
  <c r="BM105" i="1"/>
  <c r="BQ104" i="1"/>
  <c r="BP104" i="1"/>
  <c r="BO104" i="1"/>
  <c r="BN104" i="1"/>
  <c r="BM104" i="1"/>
  <c r="BQ103" i="1"/>
  <c r="BP103" i="1"/>
  <c r="BO103" i="1"/>
  <c r="BN103" i="1"/>
  <c r="BM103" i="1"/>
  <c r="BL103" i="1"/>
  <c r="BQ102" i="1"/>
  <c r="BP102" i="1"/>
  <c r="BO102" i="1"/>
  <c r="BN102" i="1"/>
  <c r="BM102" i="1"/>
  <c r="BQ101" i="1"/>
  <c r="BP101" i="1"/>
  <c r="BO101" i="1"/>
  <c r="BN101" i="1"/>
  <c r="BM101" i="1"/>
  <c r="BQ100" i="1"/>
  <c r="BP100" i="1"/>
  <c r="BO100" i="1"/>
  <c r="BN100" i="1"/>
  <c r="BM100" i="1"/>
  <c r="BQ99" i="1"/>
  <c r="BP99" i="1"/>
  <c r="BO99" i="1"/>
  <c r="BN99" i="1"/>
  <c r="BM99" i="1"/>
  <c r="BQ98" i="1"/>
  <c r="BP98" i="1"/>
  <c r="BO98" i="1"/>
  <c r="BN98" i="1"/>
  <c r="BM98" i="1"/>
  <c r="BK98" i="1"/>
  <c r="BQ97" i="1"/>
  <c r="BP97" i="1"/>
  <c r="BO97" i="1"/>
  <c r="BN97" i="1"/>
  <c r="BM97" i="1"/>
  <c r="BQ96" i="1"/>
  <c r="BP96" i="1"/>
  <c r="BO96" i="1"/>
  <c r="BN96" i="1"/>
  <c r="BL96" i="1"/>
  <c r="BQ95" i="1"/>
  <c r="BP95" i="1"/>
  <c r="BO95" i="1"/>
  <c r="BN95" i="1"/>
  <c r="BM95" i="1"/>
  <c r="BQ94" i="1"/>
  <c r="BP94" i="1"/>
  <c r="BO94" i="1"/>
  <c r="BN94" i="1"/>
  <c r="BM94" i="1"/>
  <c r="BK94" i="1"/>
  <c r="BQ93" i="1"/>
  <c r="BP93" i="1"/>
  <c r="BO93" i="1"/>
  <c r="BN93" i="1"/>
  <c r="BM93" i="1"/>
  <c r="BL93" i="1"/>
  <c r="BQ92" i="1"/>
  <c r="BP92" i="1"/>
  <c r="BO92" i="1"/>
  <c r="BN92" i="1"/>
  <c r="BM92" i="1"/>
  <c r="BL92" i="1"/>
  <c r="BQ91" i="1"/>
  <c r="BP91" i="1"/>
  <c r="BO91" i="1"/>
  <c r="BN91" i="1"/>
  <c r="BM91" i="1"/>
  <c r="BL91" i="1"/>
  <c r="BQ90" i="1"/>
  <c r="BP90" i="1"/>
  <c r="BO90" i="1"/>
  <c r="BN90" i="1"/>
  <c r="BM90" i="1"/>
  <c r="BL90" i="1"/>
  <c r="BQ89" i="1"/>
  <c r="BP89" i="1"/>
  <c r="BO89" i="1"/>
  <c r="BN89" i="1"/>
  <c r="BM89" i="1"/>
  <c r="BQ88" i="1"/>
  <c r="BP88" i="1"/>
  <c r="BO88" i="1"/>
  <c r="BN88" i="1"/>
  <c r="BM88" i="1"/>
  <c r="BQ87" i="1"/>
  <c r="BP87" i="1"/>
  <c r="BO87" i="1"/>
  <c r="BN87" i="1"/>
  <c r="BM87" i="1"/>
  <c r="BQ86" i="1"/>
  <c r="BP86" i="1"/>
  <c r="BO86" i="1"/>
  <c r="BN86" i="1"/>
  <c r="BM86" i="1"/>
  <c r="BL86" i="1"/>
  <c r="BQ85" i="1"/>
  <c r="BP85" i="1"/>
  <c r="BO85" i="1"/>
  <c r="BN85" i="1"/>
  <c r="BM85" i="1"/>
  <c r="BQ84" i="1"/>
  <c r="BP84" i="1"/>
  <c r="BO84" i="1"/>
  <c r="BN84" i="1"/>
  <c r="BM84" i="1"/>
  <c r="BK84" i="1"/>
  <c r="BQ83" i="1"/>
  <c r="BP83" i="1"/>
  <c r="BO83" i="1"/>
  <c r="BN83" i="1"/>
  <c r="BM83" i="1"/>
  <c r="BL83" i="1"/>
  <c r="BQ82" i="1"/>
  <c r="BP82" i="1"/>
  <c r="BO82" i="1"/>
  <c r="BN82" i="1"/>
  <c r="BM82" i="1"/>
  <c r="BL82" i="1"/>
  <c r="BQ81" i="1"/>
  <c r="BP81" i="1"/>
  <c r="BO81" i="1"/>
  <c r="BN81" i="1"/>
  <c r="BM81" i="1"/>
  <c r="BQ80" i="1"/>
  <c r="BP80" i="1"/>
  <c r="BO80" i="1"/>
  <c r="BN80" i="1"/>
  <c r="BM80" i="1"/>
  <c r="BL80" i="1"/>
  <c r="BQ79" i="1"/>
  <c r="BP79" i="1"/>
  <c r="BO79" i="1"/>
  <c r="BN79" i="1"/>
  <c r="BM79" i="1"/>
  <c r="BK79" i="1"/>
  <c r="BQ78" i="1"/>
  <c r="BP78" i="1"/>
  <c r="BO78" i="1"/>
  <c r="BN78" i="1"/>
  <c r="BM78" i="1"/>
  <c r="BQ77" i="1"/>
  <c r="BP77" i="1"/>
  <c r="BO77" i="1"/>
  <c r="BN77" i="1"/>
  <c r="BM77" i="1"/>
  <c r="BL77" i="1"/>
  <c r="BQ76" i="1"/>
  <c r="BP76" i="1"/>
  <c r="BO76" i="1"/>
  <c r="BN76" i="1"/>
  <c r="BK76" i="1"/>
  <c r="BQ75" i="1"/>
  <c r="BP75" i="1"/>
  <c r="BO75" i="1"/>
  <c r="BN75" i="1"/>
  <c r="BM75" i="1"/>
  <c r="BL75" i="1"/>
  <c r="BQ74" i="1"/>
  <c r="BP74" i="1"/>
  <c r="BO74" i="1"/>
  <c r="BN74" i="1"/>
  <c r="BM74" i="1"/>
  <c r="BL74" i="1"/>
  <c r="BQ73" i="1"/>
  <c r="BP73" i="1"/>
  <c r="BO73" i="1"/>
  <c r="BN73" i="1"/>
  <c r="BM73" i="1"/>
  <c r="BL73" i="1"/>
  <c r="BQ72" i="1"/>
  <c r="BP72" i="1"/>
  <c r="BO72" i="1"/>
  <c r="BN72" i="1"/>
  <c r="BM72" i="1"/>
  <c r="BL72" i="1"/>
  <c r="BQ71" i="1"/>
  <c r="BP71" i="1"/>
  <c r="BO71" i="1"/>
  <c r="BN71" i="1"/>
  <c r="BM71" i="1"/>
  <c r="BL71" i="1"/>
  <c r="BQ70" i="1"/>
  <c r="BP70" i="1"/>
  <c r="BO70" i="1"/>
  <c r="BN70" i="1"/>
  <c r="BM70" i="1"/>
  <c r="BQ69" i="1"/>
  <c r="BP69" i="1"/>
  <c r="BO69" i="1"/>
  <c r="BN69" i="1"/>
  <c r="BM69" i="1"/>
  <c r="BL69" i="1"/>
  <c r="BQ68" i="1"/>
  <c r="BP68" i="1"/>
  <c r="BO68" i="1"/>
  <c r="BN68" i="1"/>
  <c r="BM68" i="1"/>
  <c r="BQ67" i="1"/>
  <c r="BP67" i="1"/>
  <c r="BO67" i="1"/>
  <c r="BN67" i="1"/>
  <c r="BM67" i="1"/>
  <c r="BQ66" i="1"/>
  <c r="BP66" i="1"/>
  <c r="BO66" i="1"/>
  <c r="BN66" i="1"/>
  <c r="BM66" i="1"/>
  <c r="BL66" i="1"/>
  <c r="BQ65" i="1"/>
  <c r="BP65" i="1"/>
  <c r="BO65" i="1"/>
  <c r="BN65" i="1"/>
  <c r="BM65" i="1"/>
  <c r="BL65" i="1"/>
  <c r="BQ64" i="1"/>
  <c r="BP64" i="1"/>
  <c r="BO64" i="1"/>
  <c r="BN64" i="1"/>
  <c r="BM64" i="1"/>
  <c r="BL64" i="1"/>
  <c r="BQ63" i="1"/>
  <c r="BP63" i="1"/>
  <c r="BO63" i="1"/>
  <c r="BN63" i="1"/>
  <c r="BM63" i="1"/>
  <c r="BL63" i="1"/>
  <c r="BQ62" i="1"/>
  <c r="BP62" i="1"/>
  <c r="BO62" i="1"/>
  <c r="BN62" i="1"/>
  <c r="BM62" i="1"/>
  <c r="BL62" i="1"/>
  <c r="BQ61" i="1"/>
  <c r="BP61" i="1"/>
  <c r="BO61" i="1"/>
  <c r="BN61" i="1"/>
  <c r="BM61" i="1"/>
  <c r="BQ60" i="1"/>
  <c r="BP60" i="1"/>
  <c r="BO60" i="1"/>
  <c r="BN60" i="1"/>
  <c r="BM60" i="1"/>
  <c r="BQ59" i="1"/>
  <c r="BP59" i="1"/>
  <c r="BO59" i="1"/>
  <c r="BN59" i="1"/>
  <c r="BM59" i="1"/>
  <c r="BQ58" i="1"/>
  <c r="BP58" i="1"/>
  <c r="BO58" i="1"/>
  <c r="BN58" i="1"/>
  <c r="BM58" i="1"/>
  <c r="BL58" i="1"/>
  <c r="BQ57" i="1"/>
  <c r="BP57" i="1"/>
  <c r="BO57" i="1"/>
  <c r="BN57" i="1"/>
  <c r="BM57" i="1"/>
  <c r="BL57" i="1"/>
  <c r="BQ56" i="1"/>
  <c r="BP56" i="1"/>
  <c r="BO56" i="1"/>
  <c r="BN56" i="1"/>
  <c r="BM56" i="1"/>
  <c r="BL56" i="1"/>
  <c r="BQ55" i="1"/>
  <c r="BP55" i="1"/>
  <c r="BO55" i="1"/>
  <c r="BN55" i="1"/>
  <c r="BM55" i="1"/>
  <c r="BL55" i="1"/>
  <c r="BQ54" i="1"/>
  <c r="BP54" i="1"/>
  <c r="BO54" i="1"/>
  <c r="BN54" i="1"/>
  <c r="BM54" i="1"/>
  <c r="BQ53" i="1"/>
  <c r="BP53" i="1"/>
  <c r="BO53" i="1"/>
  <c r="BN53" i="1"/>
  <c r="BM53" i="1"/>
  <c r="BQ52" i="1"/>
  <c r="BP52" i="1"/>
  <c r="BO52" i="1"/>
  <c r="BN52" i="1"/>
  <c r="BM52" i="1"/>
  <c r="BL52" i="1"/>
  <c r="BQ51" i="1"/>
  <c r="BP51" i="1"/>
  <c r="BO51" i="1"/>
  <c r="BN51" i="1"/>
  <c r="BM51" i="1"/>
  <c r="BQ50" i="1"/>
  <c r="BP50" i="1"/>
  <c r="BO50" i="1"/>
  <c r="BN50" i="1"/>
  <c r="BM50" i="1"/>
  <c r="BL50" i="1"/>
  <c r="BQ49" i="1"/>
  <c r="BP49" i="1"/>
  <c r="BO49" i="1"/>
  <c r="BN49" i="1"/>
  <c r="BM49" i="1"/>
  <c r="BQ48" i="1"/>
  <c r="BP48" i="1"/>
  <c r="BO48" i="1"/>
  <c r="BN48" i="1"/>
  <c r="BM48" i="1"/>
  <c r="BK48" i="1"/>
  <c r="BQ47" i="1"/>
  <c r="BP47" i="1"/>
  <c r="BO47" i="1"/>
  <c r="BN47" i="1"/>
  <c r="BM47" i="1"/>
  <c r="BQ46" i="1"/>
  <c r="BP46" i="1"/>
  <c r="BO46" i="1"/>
  <c r="BN46" i="1"/>
  <c r="BM46" i="1"/>
  <c r="BQ45" i="1"/>
  <c r="BP45" i="1"/>
  <c r="BO45" i="1"/>
  <c r="BN45" i="1"/>
  <c r="BM45" i="1"/>
  <c r="BQ44" i="1"/>
  <c r="BP44" i="1"/>
  <c r="BO44" i="1"/>
  <c r="BN44" i="1"/>
  <c r="BM44" i="1"/>
  <c r="BL44" i="1"/>
  <c r="BQ43" i="1"/>
  <c r="BP43" i="1"/>
  <c r="BO43" i="1"/>
  <c r="BN43" i="1"/>
  <c r="BM43" i="1"/>
  <c r="BQ42" i="1"/>
  <c r="BP42" i="1"/>
  <c r="BO42" i="1"/>
  <c r="BN42" i="1"/>
  <c r="BM42" i="1"/>
  <c r="BK42" i="1"/>
  <c r="BQ41" i="1"/>
  <c r="BP41" i="1"/>
  <c r="BO41" i="1"/>
  <c r="BN41" i="1"/>
  <c r="BM41" i="1"/>
  <c r="BQ40" i="1"/>
  <c r="BP40" i="1"/>
  <c r="BO40" i="1"/>
  <c r="BN40" i="1"/>
  <c r="BM40" i="1"/>
  <c r="BQ39" i="1"/>
  <c r="BP39" i="1"/>
  <c r="BO39" i="1"/>
  <c r="BN39" i="1"/>
  <c r="BM39" i="1"/>
  <c r="BQ38" i="1"/>
  <c r="BP38" i="1"/>
  <c r="BO38" i="1"/>
  <c r="BN38" i="1"/>
  <c r="BM38" i="1"/>
  <c r="BL38" i="1"/>
  <c r="BQ37" i="1"/>
  <c r="BP37" i="1"/>
  <c r="BO37" i="1"/>
  <c r="BN37" i="1"/>
  <c r="BM37" i="1"/>
  <c r="BQ36" i="1"/>
  <c r="BP36" i="1"/>
  <c r="BO36" i="1"/>
  <c r="BN36" i="1"/>
  <c r="BM36" i="1"/>
  <c r="BQ35" i="1"/>
  <c r="BP35" i="1"/>
  <c r="BO35" i="1"/>
  <c r="BN35" i="1"/>
  <c r="BM35" i="1"/>
  <c r="BQ34" i="1"/>
  <c r="BP34" i="1"/>
  <c r="BO34" i="1"/>
  <c r="BN34" i="1"/>
  <c r="BM34" i="1"/>
  <c r="BQ33" i="1"/>
  <c r="BP33" i="1"/>
  <c r="BO33" i="1"/>
  <c r="BN33" i="1"/>
  <c r="BM33" i="1"/>
  <c r="BL33" i="1"/>
  <c r="BQ32" i="1"/>
  <c r="BP32" i="1"/>
  <c r="BO32" i="1"/>
  <c r="BN32" i="1"/>
  <c r="BL32" i="1"/>
  <c r="BQ31" i="1"/>
  <c r="BP31" i="1"/>
  <c r="BO31" i="1"/>
  <c r="BN31" i="1"/>
  <c r="BK31" i="1"/>
  <c r="BQ30" i="1"/>
  <c r="BP30" i="1"/>
  <c r="BO30" i="1"/>
  <c r="BN30" i="1"/>
  <c r="BM30" i="1"/>
  <c r="BQ29" i="1"/>
  <c r="BP29" i="1"/>
  <c r="BO29" i="1"/>
  <c r="BN29" i="1"/>
  <c r="BM29" i="1"/>
  <c r="BQ28" i="1"/>
  <c r="BP28" i="1"/>
  <c r="BO28" i="1"/>
  <c r="BN28" i="1"/>
  <c r="BM28" i="1"/>
  <c r="BQ27" i="1"/>
  <c r="BP27" i="1"/>
  <c r="BO27" i="1"/>
  <c r="BN27" i="1"/>
  <c r="BM27" i="1"/>
  <c r="BK27" i="1"/>
  <c r="BQ26" i="1"/>
  <c r="BP26" i="1"/>
  <c r="BO26" i="1"/>
  <c r="BN26" i="1"/>
  <c r="BM26" i="1"/>
  <c r="BK26" i="1"/>
  <c r="BQ25" i="1"/>
  <c r="BP25" i="1"/>
  <c r="BO25" i="1"/>
  <c r="BN25" i="1"/>
  <c r="BM25" i="1"/>
  <c r="BQ24" i="1"/>
  <c r="BP24" i="1"/>
  <c r="BO24" i="1"/>
  <c r="BN24" i="1"/>
  <c r="BM24" i="1"/>
  <c r="BL24" i="1"/>
  <c r="BQ23" i="1"/>
  <c r="BP23" i="1"/>
  <c r="BO23" i="1"/>
  <c r="BN23" i="1"/>
  <c r="BM23" i="1"/>
  <c r="BL23" i="1"/>
  <c r="BQ22" i="1"/>
  <c r="BP22" i="1"/>
  <c r="BO22" i="1"/>
  <c r="BN22" i="1"/>
  <c r="BM22" i="1"/>
  <c r="BL22" i="1"/>
  <c r="BQ21" i="1"/>
  <c r="BP21" i="1"/>
  <c r="BO21" i="1"/>
  <c r="BN21" i="1"/>
  <c r="BM21" i="1"/>
  <c r="BL21" i="1"/>
  <c r="BQ20" i="1"/>
  <c r="BP20" i="1"/>
  <c r="BO20" i="1"/>
  <c r="BN20" i="1"/>
  <c r="BM20" i="1"/>
  <c r="BL20" i="1"/>
  <c r="BQ19" i="1"/>
  <c r="BP19" i="1"/>
  <c r="BO19" i="1"/>
  <c r="BN19" i="1"/>
  <c r="BM19" i="1"/>
  <c r="BL19" i="1"/>
  <c r="BQ18" i="1"/>
  <c r="BP18" i="1"/>
  <c r="BO18" i="1"/>
  <c r="BN18" i="1"/>
  <c r="BM18" i="1"/>
  <c r="BL18" i="1"/>
  <c r="BQ17" i="1"/>
  <c r="BP17" i="1"/>
  <c r="BO17" i="1"/>
  <c r="BN17" i="1"/>
  <c r="BM17" i="1"/>
  <c r="BL17" i="1"/>
  <c r="BQ16" i="1"/>
  <c r="BP16" i="1"/>
  <c r="BO16" i="1"/>
  <c r="BN16" i="1"/>
  <c r="BM16" i="1"/>
  <c r="BL16" i="1"/>
  <c r="BQ15" i="1"/>
  <c r="BP15" i="1"/>
  <c r="BO15" i="1"/>
  <c r="BN15" i="1"/>
  <c r="BM15" i="1"/>
  <c r="BL15" i="1"/>
  <c r="BQ14" i="1"/>
  <c r="BP14" i="1"/>
  <c r="BO14" i="1"/>
  <c r="BN14" i="1"/>
  <c r="BM14" i="1"/>
  <c r="BK14" i="1"/>
  <c r="BQ12" i="1"/>
  <c r="BP12" i="1"/>
  <c r="BO12" i="1"/>
  <c r="BN12" i="1"/>
  <c r="BM12" i="1"/>
  <c r="BL12" i="1"/>
  <c r="BQ11" i="1"/>
  <c r="BP11" i="1"/>
  <c r="BO11" i="1"/>
  <c r="BN11" i="1"/>
  <c r="BM11" i="1"/>
  <c r="BL11" i="1"/>
  <c r="BQ10" i="1"/>
  <c r="BP10" i="1"/>
  <c r="BO10" i="1"/>
  <c r="BN10" i="1"/>
  <c r="BM10" i="1"/>
  <c r="BL10" i="1"/>
  <c r="BQ9" i="1"/>
  <c r="BP9" i="1"/>
  <c r="BO9" i="1"/>
  <c r="BN9" i="1"/>
  <c r="BM9" i="1"/>
  <c r="BL9" i="1"/>
  <c r="BQ8" i="1"/>
  <c r="BP8" i="1"/>
  <c r="BO8" i="1"/>
  <c r="BN8" i="1"/>
  <c r="BM8" i="1"/>
  <c r="BL8" i="1"/>
  <c r="BQ7" i="1"/>
  <c r="BP7" i="1"/>
  <c r="BO7" i="1"/>
  <c r="BN7" i="1"/>
  <c r="BM7" i="1"/>
  <c r="BL7" i="1"/>
  <c r="BQ6" i="1"/>
  <c r="BP6" i="1"/>
  <c r="BO6" i="1"/>
  <c r="BN6" i="1"/>
  <c r="BM6" i="1"/>
  <c r="BL6" i="1"/>
  <c r="BQ5" i="1"/>
  <c r="BP5" i="1"/>
  <c r="BO5" i="1"/>
  <c r="BN5" i="1"/>
  <c r="BM5" i="1"/>
  <c r="BL5" i="1"/>
  <c r="BQ4" i="1"/>
  <c r="BP4" i="1"/>
  <c r="BO4" i="1"/>
  <c r="BN4" i="1"/>
  <c r="BM4" i="1"/>
  <c r="BL4" i="1"/>
  <c r="BQ3" i="1"/>
  <c r="BP3" i="1"/>
  <c r="BO3" i="1"/>
  <c r="BN3" i="1"/>
  <c r="BM3" i="1"/>
  <c r="BL3" i="1"/>
  <c r="BI340" i="1"/>
  <c r="BI33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2" i="1"/>
  <c r="BI11" i="1"/>
  <c r="BI10" i="1"/>
  <c r="BI9" i="1"/>
  <c r="BI8" i="1"/>
  <c r="BI7" i="1"/>
  <c r="BI6" i="1"/>
  <c r="BI5" i="1"/>
  <c r="BI4" i="1"/>
  <c r="BI3" i="1"/>
  <c r="BH340" i="1"/>
  <c r="BH339" i="1"/>
  <c r="BH261" i="1"/>
  <c r="BH240" i="1"/>
  <c r="BH229" i="1"/>
  <c r="BH222" i="1"/>
  <c r="BH215" i="1"/>
  <c r="BH209" i="1"/>
  <c r="BH202" i="1"/>
  <c r="BH201" i="1"/>
  <c r="BH200" i="1"/>
  <c r="BH199" i="1"/>
  <c r="BH197" i="1"/>
  <c r="BH194" i="1"/>
  <c r="BH191" i="1"/>
  <c r="BH186" i="1"/>
  <c r="BH183" i="1"/>
  <c r="BH180" i="1"/>
  <c r="BH179" i="1"/>
  <c r="BH177" i="1"/>
  <c r="BH169" i="1"/>
  <c r="BH166" i="1"/>
  <c r="BH165" i="1"/>
  <c r="BH163" i="1"/>
  <c r="BH160" i="1"/>
  <c r="BH158" i="1"/>
  <c r="BH156" i="1"/>
  <c r="BH153" i="1"/>
  <c r="BH146" i="1"/>
  <c r="BH142" i="1"/>
  <c r="BH133" i="1"/>
  <c r="BH125" i="1"/>
  <c r="BH121" i="1"/>
  <c r="BH116" i="1"/>
  <c r="BH113" i="1"/>
  <c r="BH112" i="1"/>
  <c r="BH111" i="1"/>
  <c r="BH108" i="1"/>
  <c r="BH98" i="1"/>
  <c r="BH94" i="1"/>
  <c r="BH84" i="1"/>
  <c r="BH79" i="1"/>
  <c r="BH76" i="1"/>
  <c r="BH48" i="1"/>
  <c r="BH42" i="1"/>
  <c r="BH31" i="1"/>
  <c r="BH27" i="1"/>
  <c r="BH26" i="1"/>
  <c r="BH14" i="1"/>
  <c r="BG340" i="1"/>
  <c r="BG339" i="1"/>
  <c r="BG268" i="1"/>
  <c r="BG267" i="1"/>
  <c r="BG266" i="1"/>
  <c r="BG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2" i="1"/>
  <c r="BG11" i="1"/>
  <c r="BG10" i="1"/>
  <c r="BG9" i="1"/>
  <c r="BG8" i="1"/>
  <c r="BG7" i="1"/>
  <c r="BG6" i="1"/>
  <c r="BG5" i="1"/>
  <c r="BG4" i="1"/>
  <c r="BG3" i="1"/>
  <c r="BF340" i="1"/>
  <c r="BF339" i="1"/>
  <c r="BF261" i="1"/>
  <c r="BF240" i="1"/>
  <c r="BF229" i="1"/>
  <c r="BF222" i="1"/>
  <c r="BF215" i="1"/>
  <c r="BF209" i="1"/>
  <c r="BF202" i="1"/>
  <c r="BF201" i="1"/>
  <c r="BF200" i="1"/>
  <c r="BF199" i="1"/>
  <c r="BF197" i="1"/>
  <c r="BF194" i="1"/>
  <c r="BF191" i="1"/>
  <c r="BF186" i="1"/>
  <c r="BF183" i="1"/>
  <c r="BF180" i="1"/>
  <c r="BF179" i="1"/>
  <c r="BF177" i="1"/>
  <c r="BF169" i="1"/>
  <c r="BF166" i="1"/>
  <c r="BF165" i="1"/>
  <c r="BF163" i="1"/>
  <c r="BF160" i="1"/>
  <c r="BF158" i="1"/>
  <c r="BF156" i="1"/>
  <c r="BF153" i="1"/>
  <c r="BF146" i="1"/>
  <c r="BF142" i="1"/>
  <c r="BF133" i="1"/>
  <c r="BF125" i="1"/>
  <c r="BF121" i="1"/>
  <c r="BF116" i="1"/>
  <c r="BF113" i="1"/>
  <c r="BF112" i="1"/>
  <c r="BF111" i="1"/>
  <c r="BF108" i="1"/>
  <c r="BF98" i="1"/>
  <c r="BF94" i="1"/>
  <c r="BF84" i="1"/>
  <c r="BF79" i="1"/>
  <c r="BF76" i="1"/>
  <c r="BF48" i="1"/>
  <c r="BF42" i="1"/>
  <c r="BF31" i="1"/>
  <c r="BF27" i="1"/>
  <c r="BF26" i="1"/>
  <c r="BF14" i="1"/>
  <c r="BE340" i="1"/>
  <c r="BE339" i="1"/>
  <c r="BE268" i="1"/>
  <c r="BE267" i="1"/>
  <c r="BE266" i="1"/>
  <c r="BE265" i="1"/>
  <c r="BE264" i="1"/>
  <c r="BE263" i="1"/>
  <c r="BE262" i="1"/>
  <c r="BE261" i="1"/>
  <c r="BE260" i="1"/>
  <c r="BE259" i="1"/>
  <c r="BE258" i="1"/>
  <c r="BE257" i="1"/>
  <c r="BE256" i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5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2" i="1"/>
  <c r="BE11" i="1"/>
  <c r="BE10" i="1"/>
  <c r="BE9" i="1"/>
  <c r="BE8" i="1"/>
  <c r="BE7" i="1"/>
  <c r="BE6" i="1"/>
  <c r="BE5" i="1"/>
  <c r="BE4" i="1"/>
  <c r="BE3" i="1"/>
  <c r="BD340" i="1"/>
  <c r="BD339" i="1"/>
  <c r="BD261" i="1"/>
  <c r="BD240" i="1"/>
  <c r="BD229" i="1"/>
  <c r="BD222" i="1"/>
  <c r="BD215" i="1"/>
  <c r="BD209" i="1"/>
  <c r="BD202" i="1"/>
  <c r="BD201" i="1"/>
  <c r="BD200" i="1"/>
  <c r="BD199" i="1"/>
  <c r="BD197" i="1"/>
  <c r="BD194" i="1"/>
  <c r="BD191" i="1"/>
  <c r="BD186" i="1"/>
  <c r="BD183" i="1"/>
  <c r="BD180" i="1"/>
  <c r="BD179" i="1"/>
  <c r="BD177" i="1"/>
  <c r="BD169" i="1"/>
  <c r="BD166" i="1"/>
  <c r="BD165" i="1"/>
  <c r="BD163" i="1"/>
  <c r="BD160" i="1"/>
  <c r="BD158" i="1"/>
  <c r="BD156" i="1"/>
  <c r="BD153" i="1"/>
  <c r="BD146" i="1"/>
  <c r="BD142" i="1"/>
  <c r="BD133" i="1"/>
  <c r="BD125" i="1"/>
  <c r="BD121" i="1"/>
  <c r="BD116" i="1"/>
  <c r="BD113" i="1"/>
  <c r="BD112" i="1"/>
  <c r="BD111" i="1"/>
  <c r="BD108" i="1"/>
  <c r="BD98" i="1"/>
  <c r="BD94" i="1"/>
  <c r="BD84" i="1"/>
  <c r="BD79" i="1"/>
  <c r="BD76" i="1"/>
  <c r="BD48" i="1"/>
  <c r="BD42" i="1"/>
  <c r="BD31" i="1"/>
  <c r="BD27" i="1"/>
  <c r="BD26" i="1"/>
  <c r="BD14" i="1"/>
  <c r="AN344" i="1" l="1"/>
  <c r="AW344" i="1"/>
  <c r="P242" i="1"/>
  <c r="AM3" i="1" l="1"/>
  <c r="AL3" i="1"/>
  <c r="AK3" i="1"/>
  <c r="AJ3" i="1"/>
  <c r="AI3" i="1"/>
  <c r="AH3" i="1"/>
  <c r="AM341" i="1" l="1"/>
  <c r="AL341" i="1"/>
  <c r="P71" i="1" l="1"/>
  <c r="AG71" i="1" l="1"/>
  <c r="W202" i="1"/>
  <c r="AH202" i="1" l="1"/>
  <c r="AX341" i="1"/>
  <c r="BR342" i="1" l="1"/>
  <c r="AY341" i="1"/>
  <c r="AY342" i="1" s="1"/>
  <c r="D15" i="4"/>
  <c r="D14" i="4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P6" i="1"/>
  <c r="P5" i="1"/>
  <c r="P4" i="1"/>
  <c r="P3" i="1"/>
  <c r="P341" i="1" l="1"/>
  <c r="F15" i="4"/>
  <c r="F14" i="4"/>
  <c r="F12" i="4"/>
  <c r="AO148" i="1" l="1"/>
  <c r="AO307" i="1"/>
  <c r="AO280" i="1"/>
  <c r="AO319" i="1"/>
  <c r="AO296" i="1"/>
  <c r="AO314" i="1"/>
  <c r="AO281" i="1"/>
  <c r="AO283" i="1"/>
  <c r="AO310" i="1"/>
  <c r="AO291" i="1"/>
  <c r="AO316" i="1"/>
  <c r="AO317" i="1"/>
  <c r="AO289" i="1"/>
  <c r="AO202" i="1"/>
  <c r="AB341" i="1"/>
  <c r="AA341" i="1"/>
  <c r="Z341" i="1"/>
  <c r="Y341" i="1"/>
  <c r="X341" i="1"/>
  <c r="BX341" i="1"/>
  <c r="L341" i="1"/>
  <c r="BW341" i="1"/>
  <c r="K341" i="1"/>
  <c r="V266" i="1"/>
  <c r="V262" i="1"/>
  <c r="V248" i="1"/>
  <c r="V246" i="1"/>
  <c r="V245" i="1"/>
  <c r="V244" i="1"/>
  <c r="V225" i="1"/>
  <c r="V221" i="1"/>
  <c r="V216" i="1"/>
  <c r="V204" i="1"/>
  <c r="V162" i="1"/>
  <c r="V155" i="1"/>
  <c r="V145" i="1"/>
  <c r="V141" i="1"/>
  <c r="V137" i="1"/>
  <c r="V136" i="1"/>
  <c r="V130" i="1"/>
  <c r="V64" i="1"/>
  <c r="V60" i="1"/>
  <c r="V58" i="1"/>
  <c r="V55" i="1"/>
  <c r="V53" i="1"/>
  <c r="V51" i="1"/>
  <c r="V33" i="1"/>
  <c r="AZ8" i="1" l="1"/>
  <c r="AZ22" i="1"/>
  <c r="AZ9" i="1"/>
  <c r="AZ25" i="1"/>
  <c r="AZ16" i="1"/>
  <c r="AZ26" i="1"/>
  <c r="AZ20" i="1"/>
  <c r="AZ27" i="1"/>
  <c r="AZ30" i="1"/>
  <c r="V28" i="1"/>
  <c r="AG65" i="1"/>
  <c r="AG92" i="1"/>
  <c r="AG129" i="1"/>
  <c r="AG188" i="1"/>
  <c r="AG8" i="1"/>
  <c r="AG38" i="1"/>
  <c r="AG150" i="1"/>
  <c r="AG9" i="1"/>
  <c r="AG103" i="1"/>
  <c r="AG115" i="1"/>
  <c r="AG123" i="1"/>
  <c r="AG159" i="1"/>
  <c r="AG167" i="1"/>
  <c r="AG198" i="1"/>
  <c r="AG208" i="1"/>
  <c r="AG243" i="1"/>
  <c r="AG247" i="1"/>
  <c r="AG259" i="1"/>
  <c r="AG267" i="1"/>
  <c r="AG69" i="1"/>
  <c r="AG206" i="1"/>
  <c r="AG22" i="1"/>
  <c r="AG50" i="1"/>
  <c r="AG66" i="1"/>
  <c r="AG110" i="1"/>
  <c r="AH226" i="1"/>
  <c r="AG254" i="1"/>
  <c r="AG63" i="1"/>
  <c r="AG83" i="1"/>
  <c r="AG16" i="1"/>
  <c r="AG20" i="1"/>
  <c r="AG80" i="1"/>
  <c r="AG147" i="1"/>
  <c r="AG173" i="1"/>
  <c r="AG187" i="1"/>
  <c r="AH218" i="1"/>
  <c r="AG220" i="1"/>
  <c r="AG239" i="1"/>
  <c r="AG252" i="1"/>
  <c r="AI260" i="1"/>
  <c r="AO149" i="1"/>
  <c r="AH78" i="1"/>
  <c r="AG78" i="1"/>
  <c r="V264" i="1"/>
  <c r="W264" i="1"/>
  <c r="AO27" i="1"/>
  <c r="W27" i="1"/>
  <c r="AO68" i="1"/>
  <c r="W68" i="1"/>
  <c r="AO104" i="1"/>
  <c r="W104" i="1"/>
  <c r="AO111" i="1"/>
  <c r="W111" i="1"/>
  <c r="W149" i="1"/>
  <c r="AO156" i="1"/>
  <c r="W156" i="1"/>
  <c r="AO164" i="1"/>
  <c r="W164" i="1"/>
  <c r="AO183" i="1"/>
  <c r="W183" i="1"/>
  <c r="AO34" i="1"/>
  <c r="W34" i="1"/>
  <c r="AO37" i="1"/>
  <c r="W37" i="1"/>
  <c r="AO49" i="1"/>
  <c r="W49" i="1"/>
  <c r="AO61" i="1"/>
  <c r="W61" i="1"/>
  <c r="AO124" i="1"/>
  <c r="W124" i="1"/>
  <c r="AO153" i="1"/>
  <c r="W153" i="1"/>
  <c r="AO180" i="1"/>
  <c r="W180" i="1"/>
  <c r="AO196" i="1"/>
  <c r="W196" i="1"/>
  <c r="AO209" i="1"/>
  <c r="W209" i="1"/>
  <c r="AO42" i="1"/>
  <c r="W42" i="1"/>
  <c r="AO54" i="1"/>
  <c r="W54" i="1"/>
  <c r="AO98" i="1"/>
  <c r="W98" i="1"/>
  <c r="AO106" i="1"/>
  <c r="W106" i="1"/>
  <c r="AO125" i="1"/>
  <c r="W125" i="1"/>
  <c r="AO197" i="1"/>
  <c r="W197" i="1"/>
  <c r="AO200" i="1"/>
  <c r="W200" i="1"/>
  <c r="AO14" i="1"/>
  <c r="W14" i="1"/>
  <c r="AO26" i="1"/>
  <c r="W26" i="1"/>
  <c r="AO30" i="1"/>
  <c r="W30" i="1"/>
  <c r="AO59" i="1"/>
  <c r="W59" i="1"/>
  <c r="AO76" i="1"/>
  <c r="W76" i="1"/>
  <c r="AO94" i="1"/>
  <c r="W94" i="1"/>
  <c r="AO126" i="1"/>
  <c r="W126" i="1"/>
  <c r="AO190" i="1"/>
  <c r="W190" i="1"/>
  <c r="AO194" i="1"/>
  <c r="W194" i="1"/>
  <c r="AO203" i="1"/>
  <c r="W203" i="1"/>
  <c r="AO60" i="1"/>
  <c r="AO64" i="1"/>
  <c r="AO262" i="1"/>
  <c r="AO266" i="1"/>
  <c r="AO28" i="1"/>
  <c r="AO53" i="1"/>
  <c r="AO136" i="1"/>
  <c r="AO162" i="1"/>
  <c r="AO221" i="1"/>
  <c r="AO225" i="1"/>
  <c r="AO245" i="1"/>
  <c r="AO264" i="1"/>
  <c r="AO33" i="1"/>
  <c r="AO130" i="1"/>
  <c r="AO141" i="1"/>
  <c r="AO145" i="1"/>
  <c r="AO204" i="1"/>
  <c r="AO244" i="1"/>
  <c r="AO248" i="1"/>
  <c r="AO58" i="1"/>
  <c r="AO51" i="1"/>
  <c r="AO55" i="1"/>
  <c r="AO137" i="1"/>
  <c r="AO155" i="1"/>
  <c r="AO216" i="1"/>
  <c r="AO246" i="1"/>
  <c r="AZ28" i="1" l="1"/>
  <c r="AH30" i="1"/>
  <c r="AG135" i="1"/>
  <c r="AG64" i="1"/>
  <c r="AG25" i="1"/>
  <c r="AG131" i="1"/>
  <c r="AG225" i="1"/>
  <c r="AG130" i="1"/>
  <c r="AH27" i="1"/>
  <c r="AH149" i="1"/>
  <c r="AG262" i="1"/>
  <c r="AH61" i="1"/>
  <c r="AH26" i="1"/>
  <c r="AH183" i="1"/>
  <c r="AG60" i="1"/>
  <c r="AG145" i="1"/>
  <c r="AG221" i="1"/>
  <c r="AH200" i="1"/>
  <c r="AG101" i="1"/>
  <c r="AG248" i="1"/>
  <c r="AH180" i="1"/>
  <c r="AG162" i="1"/>
  <c r="AG136" i="1"/>
  <c r="AH104" i="1"/>
  <c r="AG53" i="1"/>
  <c r="AH37" i="1"/>
  <c r="AH14" i="1"/>
  <c r="AG246" i="1"/>
  <c r="AG216" i="1"/>
  <c r="AH194" i="1"/>
  <c r="AH164" i="1"/>
  <c r="AG141" i="1"/>
  <c r="AH124" i="1"/>
  <c r="AH94" i="1"/>
  <c r="AG67" i="1"/>
  <c r="AG245" i="1"/>
  <c r="AH197" i="1"/>
  <c r="AG137" i="1"/>
  <c r="AH111" i="1"/>
  <c r="AH98" i="1"/>
  <c r="AG70" i="1"/>
  <c r="AH42" i="1"/>
  <c r="AG266" i="1"/>
  <c r="AH209" i="1"/>
  <c r="AG251" i="1"/>
  <c r="AH153" i="1"/>
  <c r="AI261" i="1"/>
  <c r="AH156" i="1"/>
  <c r="AH76" i="1"/>
  <c r="AG55" i="1"/>
  <c r="AG144" i="1"/>
  <c r="AH54" i="1"/>
  <c r="AH125" i="1"/>
  <c r="AG33" i="1"/>
  <c r="AH203" i="1"/>
  <c r="AG51" i="1"/>
  <c r="AG244" i="1"/>
  <c r="AH196" i="1"/>
  <c r="AH126" i="1"/>
  <c r="AG81" i="1"/>
  <c r="AH49" i="1"/>
  <c r="AH34" i="1"/>
  <c r="AG268" i="1"/>
  <c r="AG204" i="1"/>
  <c r="AH68" i="1"/>
  <c r="AH190" i="1"/>
  <c r="AG138" i="1"/>
  <c r="AH106" i="1"/>
  <c r="AH59" i="1"/>
  <c r="AG28" i="1"/>
  <c r="AG155" i="1"/>
  <c r="AG58" i="1"/>
  <c r="AG264" i="1"/>
  <c r="AH264" i="1"/>
  <c r="C12" i="5"/>
  <c r="D16" i="4" s="1"/>
  <c r="AK341" i="1" l="1"/>
  <c r="F16" i="4"/>
  <c r="E7" i="4" l="1"/>
  <c r="E6" i="4" l="1"/>
  <c r="E17" i="4" s="1"/>
  <c r="AR78" i="1" l="1"/>
  <c r="AT264" i="1" l="1"/>
  <c r="BA308" i="1" l="1"/>
  <c r="BB308" i="1" s="1"/>
  <c r="BA329" i="1" l="1"/>
  <c r="BB329" i="1" s="1"/>
  <c r="BA337" i="1"/>
  <c r="BB337" i="1" s="1"/>
  <c r="BL102" i="1"/>
  <c r="BL28" i="1"/>
  <c r="BL192" i="1"/>
  <c r="BL135" i="1"/>
  <c r="BL214" i="1"/>
  <c r="BL213" i="1"/>
  <c r="BL144" i="1"/>
  <c r="BN163" i="1"/>
  <c r="BL41" i="1"/>
  <c r="BL182" i="1"/>
  <c r="BM129" i="1"/>
  <c r="BM160" i="1"/>
  <c r="BL67" i="1"/>
  <c r="BL99" i="1"/>
  <c r="BL101" i="1"/>
  <c r="BL176" i="1"/>
  <c r="BL53" i="1"/>
  <c r="BL251" i="1"/>
  <c r="BM32" i="1"/>
  <c r="BL43" i="1"/>
  <c r="BL215" i="1"/>
  <c r="BM211" i="1"/>
  <c r="BL131" i="1"/>
  <c r="BL207" i="1"/>
  <c r="BM162" i="1"/>
  <c r="BL139" i="1"/>
  <c r="BN130" i="1"/>
  <c r="BL25" i="1"/>
  <c r="BL70" i="1"/>
  <c r="BL85" i="1"/>
  <c r="BL178" i="1"/>
  <c r="BL39" i="1"/>
  <c r="BN216" i="1"/>
  <c r="BL60" i="1"/>
  <c r="BL142" i="1"/>
  <c r="BM239" i="1"/>
  <c r="BL136" i="1"/>
  <c r="BL145" i="1"/>
  <c r="BM76" i="1"/>
  <c r="BN197" i="1"/>
  <c r="BL107" i="1"/>
  <c r="BM31" i="1"/>
  <c r="BL81" i="1"/>
  <c r="BL185" i="1"/>
  <c r="BL138" i="1"/>
  <c r="BM96" i="1"/>
  <c r="BL36" i="1"/>
  <c r="BM202" i="1"/>
  <c r="BM240" i="1"/>
  <c r="BL40" i="1"/>
  <c r="BL205" i="1"/>
  <c r="BL51" i="1"/>
  <c r="BM201" i="1"/>
  <c r="BL261" i="1"/>
  <c r="BL184" i="1"/>
  <c r="BL97" i="1"/>
  <c r="BL244" i="1"/>
  <c r="BL114" i="1"/>
  <c r="BN122" i="1"/>
  <c r="BL88" i="1"/>
  <c r="BL100" i="1"/>
  <c r="BL105" i="1"/>
  <c r="BD161" i="1"/>
  <c r="BF161" i="1"/>
  <c r="BD203" i="1"/>
  <c r="BF203" i="1"/>
  <c r="BD34" i="1"/>
  <c r="BF34" i="1"/>
  <c r="BD29" i="1"/>
  <c r="BF29" i="1"/>
  <c r="BD119" i="1"/>
  <c r="BF119" i="1"/>
  <c r="BD232" i="1"/>
  <c r="BF232" i="1"/>
  <c r="BD196" i="1"/>
  <c r="BF196" i="1"/>
  <c r="BD49" i="1"/>
  <c r="BF49" i="1"/>
  <c r="BD87" i="1"/>
  <c r="BF87" i="1"/>
  <c r="BD126" i="1"/>
  <c r="BF126" i="1"/>
  <c r="BD124" i="1"/>
  <c r="BF124" i="1"/>
  <c r="BD218" i="1"/>
  <c r="BF218" i="1"/>
  <c r="BD30" i="1"/>
  <c r="BF30" i="1"/>
  <c r="BD59" i="1"/>
  <c r="BF59" i="1"/>
  <c r="BD61" i="1"/>
  <c r="BF61" i="1"/>
  <c r="BD174" i="1"/>
  <c r="BF174" i="1"/>
  <c r="BD164" i="1"/>
  <c r="BF164" i="1"/>
  <c r="BD68" i="1"/>
  <c r="BF68" i="1"/>
  <c r="BD212" i="1"/>
  <c r="BF212" i="1"/>
  <c r="BD46" i="1"/>
  <c r="BF46" i="1"/>
  <c r="BD193" i="1"/>
  <c r="BF193" i="1"/>
  <c r="BD37" i="1"/>
  <c r="BF37" i="1"/>
  <c r="BD338" i="1"/>
  <c r="BF338" i="1"/>
  <c r="BD250" i="1"/>
  <c r="BF250" i="1"/>
  <c r="BD195" i="1"/>
  <c r="BF195" i="1"/>
  <c r="BD231" i="1"/>
  <c r="BF231" i="1"/>
  <c r="BD54" i="1"/>
  <c r="BF54" i="1"/>
  <c r="BD120" i="1"/>
  <c r="BF120" i="1"/>
  <c r="BD128" i="1"/>
  <c r="BF128" i="1"/>
  <c r="BD47" i="1"/>
  <c r="BF47" i="1"/>
  <c r="BD118" i="1"/>
  <c r="BF118" i="1"/>
  <c r="BD219" i="1"/>
  <c r="BF219" i="1"/>
  <c r="BD35" i="1"/>
  <c r="BF35" i="1"/>
  <c r="BD134" i="1"/>
  <c r="BF134" i="1"/>
  <c r="BD89" i="1"/>
  <c r="BF89" i="1"/>
  <c r="BD260" i="1"/>
  <c r="BF260" i="1"/>
  <c r="BD106" i="1"/>
  <c r="BF106" i="1"/>
  <c r="BD45" i="1"/>
  <c r="BF45" i="1"/>
  <c r="BD168" i="1"/>
  <c r="BF168" i="1"/>
  <c r="BD226" i="1"/>
  <c r="BF226" i="1"/>
  <c r="BD109" i="1"/>
  <c r="BF109" i="1"/>
  <c r="BD143" i="1"/>
  <c r="BF143" i="1"/>
  <c r="BD230" i="1"/>
  <c r="BF230" i="1"/>
  <c r="BD190" i="1"/>
  <c r="BF190" i="1"/>
  <c r="BD224" i="1"/>
  <c r="BF224" i="1"/>
  <c r="BD210" i="1"/>
  <c r="BF210" i="1"/>
  <c r="BD104" i="1"/>
  <c r="BF104" i="1"/>
  <c r="BD95" i="1"/>
  <c r="BF95" i="1"/>
  <c r="BD337" i="1"/>
  <c r="BF337" i="1"/>
  <c r="BF264" i="1" l="1"/>
  <c r="BH260" i="1" l="1"/>
  <c r="BH226" i="1"/>
  <c r="BH212" i="1"/>
  <c r="BH193" i="1"/>
  <c r="BH119" i="1"/>
  <c r="BH68" i="1"/>
  <c r="BH29" i="1"/>
  <c r="BH232" i="1"/>
  <c r="BH219" i="1"/>
  <c r="BH203" i="1"/>
  <c r="BH196" i="1"/>
  <c r="BH174" i="1"/>
  <c r="BH143" i="1"/>
  <c r="BH126" i="1"/>
  <c r="BH118" i="1"/>
  <c r="BH104" i="1"/>
  <c r="BH89" i="1"/>
  <c r="BH59" i="1"/>
  <c r="BH47" i="1"/>
  <c r="BH338" i="1"/>
  <c r="BH231" i="1"/>
  <c r="BH224" i="1"/>
  <c r="BH218" i="1"/>
  <c r="BH210" i="1"/>
  <c r="BH195" i="1"/>
  <c r="BH161" i="1"/>
  <c r="BH109" i="1"/>
  <c r="BH54" i="1"/>
  <c r="BH46" i="1"/>
  <c r="BH35" i="1"/>
  <c r="BH337" i="1"/>
  <c r="BH250" i="1"/>
  <c r="BH230" i="1"/>
  <c r="BH190" i="1"/>
  <c r="BH168" i="1"/>
  <c r="BH164" i="1"/>
  <c r="BH134" i="1"/>
  <c r="BH128" i="1"/>
  <c r="BH124" i="1"/>
  <c r="BH120" i="1"/>
  <c r="BH106" i="1"/>
  <c r="BH95" i="1"/>
  <c r="BH87" i="1"/>
  <c r="BH61" i="1"/>
  <c r="BH49" i="1"/>
  <c r="BH45" i="1"/>
  <c r="BH37" i="1"/>
  <c r="BH34" i="1"/>
  <c r="BH30" i="1"/>
  <c r="BK106" i="1" l="1"/>
  <c r="BK134" i="1"/>
  <c r="BK190" i="1"/>
  <c r="BK109" i="1"/>
  <c r="BK161" i="1"/>
  <c r="BK47" i="1"/>
  <c r="BK89" i="1"/>
  <c r="BK118" i="1"/>
  <c r="BK196" i="1"/>
  <c r="BK29" i="1"/>
  <c r="BK119" i="1"/>
  <c r="BK193" i="1"/>
  <c r="BK49" i="1"/>
  <c r="BK34" i="1"/>
  <c r="BK87" i="1"/>
  <c r="BK120" i="1"/>
  <c r="BK46" i="1"/>
  <c r="BK224" i="1"/>
  <c r="BK126" i="1"/>
  <c r="BK143" i="1"/>
  <c r="BK174" i="1"/>
  <c r="BK203" i="1"/>
  <c r="BK226" i="1"/>
  <c r="BK260" i="1"/>
  <c r="BK37" i="1"/>
  <c r="BK61" i="1"/>
  <c r="BK124" i="1"/>
  <c r="BK164" i="1"/>
  <c r="BK230" i="1"/>
  <c r="BK337" i="1"/>
  <c r="BK210" i="1"/>
  <c r="BK338" i="1"/>
  <c r="BK59" i="1"/>
  <c r="BK104" i="1"/>
  <c r="BK219" i="1"/>
  <c r="BK232" i="1"/>
  <c r="BK68" i="1"/>
  <c r="BK30" i="1"/>
  <c r="BK45" i="1"/>
  <c r="BK95" i="1"/>
  <c r="BK128" i="1"/>
  <c r="BK168" i="1"/>
  <c r="BK250" i="1"/>
  <c r="BK35" i="1"/>
  <c r="BK54" i="1"/>
  <c r="BK195" i="1"/>
  <c r="BK218" i="1"/>
  <c r="BK231" i="1"/>
  <c r="BK212" i="1"/>
  <c r="BH264" i="1" l="1"/>
  <c r="BL78" i="1" l="1"/>
  <c r="BK264" i="1"/>
  <c r="BD264" i="1" l="1"/>
  <c r="AC341" i="1"/>
  <c r="AI341" i="1" l="1"/>
  <c r="C13" i="5"/>
  <c r="F5" i="4" l="1"/>
  <c r="BA335" i="1" l="1"/>
  <c r="BB335" i="1" s="1"/>
  <c r="BA333" i="1"/>
  <c r="BB333" i="1" s="1"/>
  <c r="BA20" i="1"/>
  <c r="BB20" i="1" s="1"/>
  <c r="BA135" i="1"/>
  <c r="BB135" i="1" s="1"/>
  <c r="BA110" i="1"/>
  <c r="BB110" i="1" s="1"/>
  <c r="BA314" i="1"/>
  <c r="BB314" i="1" s="1"/>
  <c r="BA246" i="1"/>
  <c r="BB246" i="1" s="1"/>
  <c r="BA76" i="1"/>
  <c r="BB76" i="1" s="1"/>
  <c r="BA325" i="1"/>
  <c r="BB325" i="1" s="1"/>
  <c r="BA104" i="1"/>
  <c r="BB104" i="1" s="1"/>
  <c r="BA283" i="1"/>
  <c r="BB283" i="1" s="1"/>
  <c r="BA305" i="1"/>
  <c r="BB305" i="1" s="1"/>
  <c r="BA296" i="1"/>
  <c r="BB296" i="1" s="1"/>
  <c r="BA22" i="1"/>
  <c r="BB22" i="1" s="1"/>
  <c r="BA334" i="1" l="1"/>
  <c r="BB334" i="1" s="1"/>
  <c r="BA336" i="1"/>
  <c r="BB336" i="1" s="1"/>
  <c r="BA159" i="1"/>
  <c r="BB159" i="1" s="1"/>
  <c r="BA289" i="1"/>
  <c r="BB289" i="1" s="1"/>
  <c r="BA328" i="1"/>
  <c r="BB328" i="1" s="1"/>
  <c r="BA8" i="1"/>
  <c r="BB8" i="1" s="1"/>
  <c r="BA61" i="1"/>
  <c r="BB61" i="1" s="1"/>
  <c r="BA202" i="1"/>
  <c r="BB202" i="1" s="1"/>
  <c r="BA55" i="1"/>
  <c r="BB55" i="1" s="1"/>
  <c r="BA216" i="1"/>
  <c r="BB216" i="1" s="1"/>
  <c r="BA141" i="1"/>
  <c r="BB141" i="1" s="1"/>
  <c r="BA220" i="1"/>
  <c r="BB220" i="1" s="1"/>
  <c r="BA70" i="1"/>
  <c r="BB70" i="1" s="1"/>
  <c r="BA30" i="1"/>
  <c r="BB30" i="1" s="1"/>
  <c r="BA138" i="1"/>
  <c r="BB138" i="1" s="1"/>
  <c r="BA64" i="1"/>
  <c r="BB64" i="1" s="1"/>
  <c r="BA130" i="1"/>
  <c r="BB130" i="1" s="1"/>
  <c r="BA245" i="1"/>
  <c r="BB245" i="1" s="1"/>
  <c r="BA155" i="1"/>
  <c r="BB155" i="1" s="1"/>
  <c r="BA94" i="1"/>
  <c r="BB94" i="1" s="1"/>
  <c r="BA317" i="1"/>
  <c r="BB317" i="1" s="1"/>
  <c r="BA101" i="1"/>
  <c r="BB101" i="1" s="1"/>
  <c r="BA153" i="1"/>
  <c r="BB153" i="1" s="1"/>
  <c r="BA260" i="1"/>
  <c r="BB260" i="1" s="1"/>
  <c r="BA51" i="1"/>
  <c r="BB51" i="1" s="1"/>
  <c r="BA273" i="1"/>
  <c r="BB273" i="1" s="1"/>
  <c r="BA131" i="1"/>
  <c r="BB131" i="1" s="1"/>
  <c r="BA144" i="1"/>
  <c r="BB144" i="1" s="1"/>
  <c r="BA204" i="1"/>
  <c r="BB204" i="1" s="1"/>
  <c r="BA225" i="1"/>
  <c r="BB225" i="1" s="1"/>
  <c r="BA145" i="1"/>
  <c r="BB145" i="1" s="1"/>
  <c r="BA183" i="1"/>
  <c r="BB183" i="1" s="1"/>
  <c r="BA25" i="1"/>
  <c r="BB25" i="1" s="1"/>
  <c r="BA27" i="1"/>
  <c r="BB27" i="1" s="1"/>
  <c r="BA80" i="1"/>
  <c r="BB80" i="1" s="1"/>
  <c r="BA137" i="1"/>
  <c r="BB137" i="1" s="1"/>
  <c r="BA261" i="1"/>
  <c r="BB261" i="1" s="1"/>
  <c r="BA49" i="1"/>
  <c r="BB49" i="1" s="1"/>
  <c r="BA28" i="1"/>
  <c r="BB28" i="1" s="1"/>
  <c r="BA285" i="1"/>
  <c r="BB285" i="1" s="1"/>
  <c r="BA221" i="1"/>
  <c r="BB221" i="1" s="1"/>
  <c r="BA247" i="1"/>
  <c r="BB247" i="1" s="1"/>
  <c r="BA59" i="1"/>
  <c r="BB59" i="1" s="1"/>
  <c r="BA310" i="1"/>
  <c r="BB310" i="1" s="1"/>
  <c r="BA150" i="1"/>
  <c r="BB150" i="1" s="1"/>
  <c r="BA147" i="1"/>
  <c r="BB147" i="1" s="1"/>
  <c r="BA16" i="1"/>
  <c r="BB16" i="1" s="1"/>
  <c r="BA162" i="1"/>
  <c r="BB162" i="1" s="1"/>
  <c r="BA254" i="1"/>
  <c r="BB254" i="1" s="1"/>
  <c r="BA295" i="1"/>
  <c r="BB295" i="1" s="1"/>
  <c r="BA50" i="1"/>
  <c r="BB50" i="1" s="1"/>
  <c r="BA129" i="1"/>
  <c r="BB129" i="1" s="1"/>
  <c r="BA321" i="1"/>
  <c r="BB321" i="1" s="1"/>
  <c r="BA173" i="1"/>
  <c r="BB173" i="1" s="1"/>
  <c r="BA338" i="1" l="1"/>
  <c r="BB338" i="1" s="1"/>
  <c r="BA330" i="1"/>
  <c r="BB330" i="1" s="1"/>
  <c r="BA323" i="1"/>
  <c r="BB323" i="1" s="1"/>
  <c r="BA123" i="1"/>
  <c r="BB123" i="1" s="1"/>
  <c r="BA267" i="1"/>
  <c r="BB267" i="1" s="1"/>
  <c r="BA322" i="1"/>
  <c r="BB322" i="1" s="1"/>
  <c r="BA324" i="1"/>
  <c r="BB324" i="1" s="1"/>
  <c r="BA239" i="1"/>
  <c r="BB239" i="1" s="1"/>
  <c r="BA78" i="1"/>
  <c r="BB78" i="1" s="1"/>
  <c r="BA300" i="1"/>
  <c r="BB300" i="1" s="1"/>
  <c r="BA288" i="1"/>
  <c r="BB288" i="1" s="1"/>
  <c r="BA304" i="1"/>
  <c r="BB304" i="1" s="1"/>
  <c r="BA187" i="1"/>
  <c r="BB187" i="1" s="1"/>
  <c r="BA38" i="1"/>
  <c r="BB38" i="1" s="1"/>
  <c r="BA252" i="1"/>
  <c r="BB252" i="1" s="1"/>
  <c r="BA244" i="1"/>
  <c r="BB244" i="1" s="1"/>
  <c r="BA315" i="1"/>
  <c r="BB315" i="1" s="1"/>
  <c r="BA206" i="1"/>
  <c r="BB206" i="1" s="1"/>
  <c r="BA243" i="1"/>
  <c r="BB243" i="1" s="1"/>
  <c r="BA92" i="1"/>
  <c r="BB92" i="1" s="1"/>
  <c r="BA198" i="1"/>
  <c r="BB198" i="1" s="1"/>
  <c r="BA287" i="1"/>
  <c r="BB287" i="1" s="1"/>
  <c r="BA268" i="1"/>
  <c r="BB268" i="1" s="1"/>
  <c r="BA63" i="1"/>
  <c r="BB63" i="1" s="1"/>
  <c r="BA259" i="1"/>
  <c r="BB259" i="1" s="1"/>
  <c r="BA318" i="1"/>
  <c r="BB318" i="1" s="1"/>
  <c r="BA320" i="1"/>
  <c r="BB320" i="1" s="1"/>
  <c r="BA83" i="1"/>
  <c r="BB83" i="1" s="1"/>
  <c r="BA167" i="1"/>
  <c r="BB167" i="1" s="1"/>
  <c r="BA272" i="1"/>
  <c r="BB272" i="1" s="1"/>
  <c r="BA266" i="1"/>
  <c r="BB266" i="1" s="1"/>
  <c r="BA332" i="1"/>
  <c r="BB332" i="1" s="1"/>
  <c r="BA311" i="1"/>
  <c r="BB311" i="1" s="1"/>
  <c r="BA274" i="1"/>
  <c r="BB274" i="1" s="1"/>
  <c r="BA115" i="1"/>
  <c r="BB115" i="1" s="1"/>
  <c r="BA188" i="1"/>
  <c r="BB188" i="1" s="1"/>
  <c r="BA327" i="1" l="1"/>
  <c r="BB327" i="1" s="1"/>
  <c r="BA276" i="1"/>
  <c r="BB276" i="1" s="1"/>
  <c r="BA66" i="1"/>
  <c r="BB66" i="1" s="1"/>
  <c r="BA69" i="1"/>
  <c r="BB69" i="1" s="1"/>
  <c r="BA60" i="1"/>
  <c r="BB60" i="1" s="1"/>
  <c r="BA280" i="1"/>
  <c r="BB280" i="1" s="1"/>
  <c r="BA58" i="1"/>
  <c r="BB58" i="1" s="1"/>
  <c r="BA281" i="1"/>
  <c r="BB281" i="1" s="1"/>
  <c r="BA262" i="1"/>
  <c r="BB262" i="1" s="1"/>
  <c r="BA9" i="1"/>
  <c r="BB9" i="1" s="1"/>
  <c r="BA307" i="1"/>
  <c r="BB307" i="1" s="1"/>
  <c r="BA81" i="1"/>
  <c r="BB81" i="1" s="1"/>
  <c r="BA103" i="1"/>
  <c r="BB103" i="1" s="1"/>
  <c r="BA53" i="1"/>
  <c r="BB53" i="1" s="1"/>
  <c r="BA196" i="1"/>
  <c r="BB196" i="1" s="1"/>
  <c r="BA14" i="1"/>
  <c r="BB14" i="1" s="1"/>
  <c r="BA309" i="1"/>
  <c r="BB309" i="1" s="1"/>
  <c r="BA299" i="1"/>
  <c r="BB299" i="1" s="1"/>
  <c r="BA208" i="1"/>
  <c r="BB208" i="1" s="1"/>
  <c r="BA248" i="1"/>
  <c r="BB248" i="1" s="1"/>
  <c r="BA136" i="1"/>
  <c r="BB136" i="1" s="1"/>
  <c r="BA65" i="1"/>
  <c r="BB65" i="1" s="1"/>
  <c r="BA71" i="1"/>
  <c r="BB71" i="1" s="1"/>
  <c r="BA33" i="1"/>
  <c r="BB33" i="1" s="1"/>
  <c r="BA67" i="1" l="1"/>
  <c r="BB67" i="1" s="1"/>
  <c r="BA297" i="1"/>
  <c r="BB297" i="1" s="1"/>
  <c r="BA251" i="1"/>
  <c r="BB251" i="1" s="1"/>
  <c r="BA331" i="1" l="1"/>
  <c r="BB331" i="1" s="1"/>
  <c r="BA282" i="1"/>
  <c r="BB282" i="1" s="1"/>
  <c r="BA326" i="1"/>
  <c r="BB326" i="1" s="1"/>
  <c r="BA294" i="1"/>
  <c r="BB294" i="1" s="1"/>
  <c r="J75" i="1" l="1"/>
  <c r="J91" i="1" l="1"/>
  <c r="J189" i="1"/>
  <c r="J57" i="1"/>
  <c r="J97" i="1"/>
  <c r="J171" i="1"/>
  <c r="J4" i="1"/>
  <c r="J117" i="1"/>
  <c r="J176" i="1"/>
  <c r="J21" i="1"/>
  <c r="J279" i="1"/>
  <c r="J73" i="1"/>
  <c r="J182" i="1"/>
  <c r="J127" i="1"/>
  <c r="J86" i="1"/>
  <c r="J253" i="1"/>
  <c r="J270" i="1"/>
  <c r="J39" i="1"/>
  <c r="J249" i="1"/>
  <c r="J6" i="1"/>
  <c r="J12" i="1"/>
  <c r="J10" i="1"/>
  <c r="J258" i="1"/>
  <c r="J238" i="1"/>
  <c r="J62" i="1"/>
  <c r="J175" i="1"/>
  <c r="J96" i="1"/>
  <c r="J17" i="1"/>
  <c r="J181" i="1"/>
  <c r="J18" i="1"/>
  <c r="J211" i="1"/>
  <c r="J140" i="1"/>
  <c r="J265" i="1"/>
  <c r="J157" i="1"/>
  <c r="J72" i="1"/>
  <c r="J139" i="1"/>
  <c r="J263" i="1"/>
  <c r="J36" i="1"/>
  <c r="J302" i="1"/>
  <c r="J178" i="1"/>
  <c r="J306" i="1"/>
  <c r="J44" i="1"/>
  <c r="J313" i="1"/>
  <c r="J303" i="1"/>
  <c r="J100" i="1"/>
  <c r="J93" i="1"/>
  <c r="J5" i="1"/>
  <c r="J205" i="1"/>
  <c r="J278" i="1"/>
  <c r="J170" i="1"/>
  <c r="J256" i="1"/>
  <c r="J99" i="1"/>
  <c r="J233" i="1"/>
  <c r="J207" i="1"/>
  <c r="J41" i="1"/>
  <c r="J192" i="1"/>
  <c r="J90" i="1"/>
  <c r="J242" i="1"/>
  <c r="J23" i="1"/>
  <c r="J122" i="1"/>
  <c r="J114" i="1"/>
  <c r="J293" i="1"/>
  <c r="J85" i="1"/>
  <c r="J227" i="1"/>
  <c r="J52" i="1"/>
  <c r="J286" i="1"/>
  <c r="J223" i="1"/>
  <c r="J235" i="1"/>
  <c r="AZ75" i="1"/>
  <c r="BA75" i="1" s="1"/>
  <c r="BB75" i="1" s="1"/>
  <c r="AG75" i="1"/>
  <c r="J185" i="1"/>
  <c r="J214" i="1"/>
  <c r="J217" i="1"/>
  <c r="J275" i="1"/>
  <c r="J241" i="1"/>
  <c r="J105" i="1"/>
  <c r="J132" i="1"/>
  <c r="J82" i="1"/>
  <c r="J102" i="1"/>
  <c r="J184" i="1"/>
  <c r="J43" i="1"/>
  <c r="J11" i="1"/>
  <c r="J15" i="1"/>
  <c r="J56" i="1"/>
  <c r="J88" i="1"/>
  <c r="J19" i="1"/>
  <c r="J213" i="1"/>
  <c r="J236" i="1"/>
  <c r="AZ18" i="1" l="1"/>
  <c r="BA18" i="1" s="1"/>
  <c r="BB18" i="1" s="1"/>
  <c r="AG303" i="1"/>
  <c r="AG39" i="1"/>
  <c r="AZ171" i="1"/>
  <c r="BA171" i="1" s="1"/>
  <c r="BB171" i="1" s="1"/>
  <c r="AG57" i="1"/>
  <c r="AZ17" i="1"/>
  <c r="BA17" i="1" s="1"/>
  <c r="BB17" i="1" s="1"/>
  <c r="AZ132" i="1"/>
  <c r="BA132" i="1" s="1"/>
  <c r="BB132" i="1" s="1"/>
  <c r="AZ122" i="1"/>
  <c r="BA122" i="1" s="1"/>
  <c r="BB122" i="1" s="1"/>
  <c r="AZ82" i="1"/>
  <c r="BA82" i="1" s="1"/>
  <c r="BB82" i="1" s="1"/>
  <c r="AG278" i="1"/>
  <c r="AG62" i="1"/>
  <c r="AZ43" i="1"/>
  <c r="BA43" i="1" s="1"/>
  <c r="BB43" i="1" s="1"/>
  <c r="AG217" i="1"/>
  <c r="AZ185" i="1"/>
  <c r="BA185" i="1" s="1"/>
  <c r="BB185" i="1" s="1"/>
  <c r="AZ214" i="1"/>
  <c r="BA214" i="1" s="1"/>
  <c r="BB214" i="1" s="1"/>
  <c r="AG105" i="1"/>
  <c r="AG256" i="1"/>
  <c r="AZ181" i="1"/>
  <c r="BA181" i="1" s="1"/>
  <c r="BB181" i="1" s="1"/>
  <c r="AZ19" i="1"/>
  <c r="BA19" i="1" s="1"/>
  <c r="BB19" i="1" s="1"/>
  <c r="AG19" i="1"/>
  <c r="AZ23" i="1"/>
  <c r="BA23" i="1" s="1"/>
  <c r="BB23" i="1" s="1"/>
  <c r="AG23" i="1"/>
  <c r="AZ278" i="1"/>
  <c r="BA278" i="1" s="1"/>
  <c r="BB278" i="1" s="1"/>
  <c r="AZ265" i="1"/>
  <c r="BA265" i="1" s="1"/>
  <c r="BB265" i="1" s="1"/>
  <c r="AG265" i="1"/>
  <c r="AZ62" i="1"/>
  <c r="BA62" i="1" s="1"/>
  <c r="BB62" i="1" s="1"/>
  <c r="AZ249" i="1"/>
  <c r="BA249" i="1" s="1"/>
  <c r="BB249" i="1" s="1"/>
  <c r="AG249" i="1"/>
  <c r="V182" i="1"/>
  <c r="AO182" i="1"/>
  <c r="AO176" i="1"/>
  <c r="V176" i="1"/>
  <c r="AO97" i="1"/>
  <c r="V97" i="1"/>
  <c r="AG11" i="1"/>
  <c r="AG223" i="1"/>
  <c r="AG85" i="1"/>
  <c r="AG90" i="1"/>
  <c r="AG100" i="1"/>
  <c r="AO306" i="1"/>
  <c r="V306" i="1"/>
  <c r="AZ302" i="1"/>
  <c r="BA302" i="1" s="1"/>
  <c r="BB302" i="1" s="1"/>
  <c r="AG302" i="1"/>
  <c r="V263" i="1"/>
  <c r="AO263" i="1"/>
  <c r="AO72" i="1"/>
  <c r="V72" i="1"/>
  <c r="AZ211" i="1"/>
  <c r="BA211" i="1" s="1"/>
  <c r="BB211" i="1" s="1"/>
  <c r="AG211" i="1"/>
  <c r="AZ258" i="1"/>
  <c r="BA258" i="1" s="1"/>
  <c r="BB258" i="1" s="1"/>
  <c r="AG258" i="1"/>
  <c r="AZ86" i="1"/>
  <c r="BA86" i="1" s="1"/>
  <c r="BB86" i="1" s="1"/>
  <c r="AG86" i="1"/>
  <c r="V279" i="1"/>
  <c r="AO279" i="1"/>
  <c r="V4" i="1"/>
  <c r="AO4" i="1"/>
  <c r="V189" i="1"/>
  <c r="AO189" i="1"/>
  <c r="AO15" i="1"/>
  <c r="V15" i="1"/>
  <c r="AZ102" i="1"/>
  <c r="BA102" i="1" s="1"/>
  <c r="BB102" i="1" s="1"/>
  <c r="AG102" i="1"/>
  <c r="V235" i="1"/>
  <c r="AO235" i="1"/>
  <c r="AZ227" i="1"/>
  <c r="BA227" i="1" s="1"/>
  <c r="BB227" i="1" s="1"/>
  <c r="AG227" i="1"/>
  <c r="V293" i="1"/>
  <c r="AO293" i="1"/>
  <c r="AZ207" i="1"/>
  <c r="BA207" i="1" s="1"/>
  <c r="BB207" i="1" s="1"/>
  <c r="AG207" i="1"/>
  <c r="AO93" i="1"/>
  <c r="V93" i="1"/>
  <c r="AZ44" i="1"/>
  <c r="BA44" i="1" s="1"/>
  <c r="BB44" i="1" s="1"/>
  <c r="AG44" i="1"/>
  <c r="AZ36" i="1"/>
  <c r="BA36" i="1" s="1"/>
  <c r="BB36" i="1" s="1"/>
  <c r="AG36" i="1"/>
  <c r="AO139" i="1"/>
  <c r="V139" i="1"/>
  <c r="AO157" i="1"/>
  <c r="V157" i="1"/>
  <c r="V175" i="1"/>
  <c r="AO175" i="1"/>
  <c r="AZ253" i="1"/>
  <c r="BA253" i="1" s="1"/>
  <c r="BB253" i="1" s="1"/>
  <c r="AG253" i="1"/>
  <c r="AO21" i="1"/>
  <c r="V21" i="1"/>
  <c r="V117" i="1"/>
  <c r="AO117" i="1"/>
  <c r="V91" i="1"/>
  <c r="AO91" i="1"/>
  <c r="AZ213" i="1"/>
  <c r="BA213" i="1" s="1"/>
  <c r="BB213" i="1" s="1"/>
  <c r="AG213" i="1"/>
  <c r="V88" i="1"/>
  <c r="AO88" i="1"/>
  <c r="AG132" i="1"/>
  <c r="V241" i="1"/>
  <c r="AO241" i="1"/>
  <c r="V286" i="1"/>
  <c r="AO286" i="1"/>
  <c r="AZ242" i="1"/>
  <c r="BA242" i="1" s="1"/>
  <c r="BB242" i="1" s="1"/>
  <c r="V192" i="1"/>
  <c r="AO192" i="1"/>
  <c r="AZ99" i="1"/>
  <c r="BA99" i="1" s="1"/>
  <c r="BB99" i="1" s="1"/>
  <c r="AG99" i="1"/>
  <c r="AO170" i="1"/>
  <c r="V170" i="1"/>
  <c r="AO205" i="1"/>
  <c r="V205" i="1"/>
  <c r="AO178" i="1"/>
  <c r="V178" i="1"/>
  <c r="AZ140" i="1"/>
  <c r="BA140" i="1" s="1"/>
  <c r="BB140" i="1" s="1"/>
  <c r="AZ238" i="1"/>
  <c r="BA238" i="1" s="1"/>
  <c r="BB238" i="1" s="1"/>
  <c r="AG238" i="1"/>
  <c r="AZ10" i="1"/>
  <c r="BA10" i="1" s="1"/>
  <c r="BB10" i="1" s="1"/>
  <c r="AG10" i="1"/>
  <c r="AZ6" i="1"/>
  <c r="BA6" i="1" s="1"/>
  <c r="BB6" i="1" s="1"/>
  <c r="AG6" i="1"/>
  <c r="AZ127" i="1"/>
  <c r="BA127" i="1" s="1"/>
  <c r="BB127" i="1" s="1"/>
  <c r="AG127" i="1"/>
  <c r="V73" i="1"/>
  <c r="AO73" i="1"/>
  <c r="AG171" i="1"/>
  <c r="AZ57" i="1"/>
  <c r="BA57" i="1" s="1"/>
  <c r="BB57" i="1" s="1"/>
  <c r="AZ303" i="1" l="1"/>
  <c r="BA303" i="1" s="1"/>
  <c r="BB303" i="1" s="1"/>
  <c r="AG18" i="1"/>
  <c r="AG43" i="1"/>
  <c r="AZ39" i="1"/>
  <c r="BA39" i="1" s="1"/>
  <c r="BB39" i="1" s="1"/>
  <c r="AZ217" i="1"/>
  <c r="BA217" i="1" s="1"/>
  <c r="BB217" i="1" s="1"/>
  <c r="AG17" i="1"/>
  <c r="AG122" i="1"/>
  <c r="AG181" i="1"/>
  <c r="AG185" i="1"/>
  <c r="AG140" i="1"/>
  <c r="AZ100" i="1"/>
  <c r="BA100" i="1" s="1"/>
  <c r="BB100" i="1" s="1"/>
  <c r="AZ256" i="1"/>
  <c r="BA256" i="1" s="1"/>
  <c r="BB256" i="1" s="1"/>
  <c r="AZ90" i="1"/>
  <c r="BA90" i="1" s="1"/>
  <c r="BB90" i="1" s="1"/>
  <c r="AZ85" i="1"/>
  <c r="BA85" i="1" s="1"/>
  <c r="BB85" i="1" s="1"/>
  <c r="AZ223" i="1"/>
  <c r="BA223" i="1" s="1"/>
  <c r="BB223" i="1" s="1"/>
  <c r="AZ105" i="1"/>
  <c r="BA105" i="1" s="1"/>
  <c r="BB105" i="1" s="1"/>
  <c r="AZ11" i="1"/>
  <c r="BA11" i="1" s="1"/>
  <c r="BB11" i="1" s="1"/>
  <c r="AG270" i="1"/>
  <c r="AG12" i="1"/>
  <c r="AG96" i="1"/>
  <c r="AG313" i="1"/>
  <c r="AG233" i="1"/>
  <c r="AG214" i="1"/>
  <c r="AG56" i="1"/>
  <c r="AG41" i="1"/>
  <c r="AG5" i="1"/>
  <c r="AG114" i="1"/>
  <c r="AG52" i="1"/>
  <c r="AG275" i="1"/>
  <c r="AG184" i="1"/>
  <c r="AG236" i="1"/>
  <c r="AZ270" i="1"/>
  <c r="BA270" i="1" s="1"/>
  <c r="BB270" i="1" s="1"/>
  <c r="AZ12" i="1"/>
  <c r="BA12" i="1" s="1"/>
  <c r="BB12" i="1" s="1"/>
  <c r="AZ96" i="1"/>
  <c r="BA96" i="1" s="1"/>
  <c r="BB96" i="1" s="1"/>
  <c r="AZ313" i="1"/>
  <c r="BA313" i="1" s="1"/>
  <c r="BB313" i="1" s="1"/>
  <c r="AZ233" i="1"/>
  <c r="BA233" i="1" s="1"/>
  <c r="BB233" i="1" s="1"/>
  <c r="AZ56" i="1"/>
  <c r="BA56" i="1" s="1"/>
  <c r="BB56" i="1" s="1"/>
  <c r="AG242" i="1"/>
  <c r="AZ5" i="1"/>
  <c r="BA5" i="1" s="1"/>
  <c r="BB5" i="1" s="1"/>
  <c r="AZ41" i="1"/>
  <c r="BA41" i="1" s="1"/>
  <c r="BB41" i="1" s="1"/>
  <c r="AZ114" i="1"/>
  <c r="BA114" i="1" s="1"/>
  <c r="BB114" i="1" s="1"/>
  <c r="AZ52" i="1"/>
  <c r="BA52" i="1" s="1"/>
  <c r="BB52" i="1" s="1"/>
  <c r="AZ275" i="1"/>
  <c r="BA275" i="1" s="1"/>
  <c r="BB275" i="1" s="1"/>
  <c r="AZ184" i="1"/>
  <c r="BA184" i="1" s="1"/>
  <c r="BB184" i="1" s="1"/>
  <c r="AZ236" i="1"/>
  <c r="BA236" i="1" s="1"/>
  <c r="BB236" i="1" s="1"/>
  <c r="AG82" i="1"/>
  <c r="AZ178" i="1"/>
  <c r="BA178" i="1" s="1"/>
  <c r="BB178" i="1" s="1"/>
  <c r="AG178" i="1"/>
  <c r="AZ170" i="1"/>
  <c r="BA170" i="1" s="1"/>
  <c r="BB170" i="1" s="1"/>
  <c r="AG170" i="1"/>
  <c r="AZ192" i="1"/>
  <c r="BA192" i="1" s="1"/>
  <c r="BB192" i="1" s="1"/>
  <c r="AG192" i="1"/>
  <c r="AZ286" i="1"/>
  <c r="BA286" i="1" s="1"/>
  <c r="BB286" i="1" s="1"/>
  <c r="AG286" i="1"/>
  <c r="AZ241" i="1"/>
  <c r="BA241" i="1" s="1"/>
  <c r="BB241" i="1" s="1"/>
  <c r="AG241" i="1"/>
  <c r="AZ91" i="1"/>
  <c r="BA91" i="1" s="1"/>
  <c r="BB91" i="1" s="1"/>
  <c r="AG91" i="1"/>
  <c r="AZ157" i="1"/>
  <c r="BA157" i="1" s="1"/>
  <c r="BB157" i="1" s="1"/>
  <c r="AG157" i="1"/>
  <c r="AZ139" i="1"/>
  <c r="BA139" i="1" s="1"/>
  <c r="BB139" i="1" s="1"/>
  <c r="AG139" i="1"/>
  <c r="AZ97" i="1"/>
  <c r="BA97" i="1" s="1"/>
  <c r="BB97" i="1" s="1"/>
  <c r="AG97" i="1"/>
  <c r="AZ88" i="1"/>
  <c r="BA88" i="1" s="1"/>
  <c r="BB88" i="1" s="1"/>
  <c r="AG88" i="1"/>
  <c r="AZ117" i="1"/>
  <c r="BA117" i="1" s="1"/>
  <c r="BB117" i="1" s="1"/>
  <c r="AG117" i="1"/>
  <c r="AZ175" i="1"/>
  <c r="BA175" i="1" s="1"/>
  <c r="BB175" i="1" s="1"/>
  <c r="AG175" i="1"/>
  <c r="AZ15" i="1"/>
  <c r="BA15" i="1" s="1"/>
  <c r="BB15" i="1" s="1"/>
  <c r="AG15" i="1"/>
  <c r="AZ189" i="1"/>
  <c r="BA189" i="1" s="1"/>
  <c r="BB189" i="1" s="1"/>
  <c r="AG189" i="1"/>
  <c r="AZ263" i="1"/>
  <c r="BA263" i="1" s="1"/>
  <c r="BB263" i="1" s="1"/>
  <c r="AG263" i="1"/>
  <c r="AZ306" i="1"/>
  <c r="BA306" i="1" s="1"/>
  <c r="BB306" i="1" s="1"/>
  <c r="AG306" i="1"/>
  <c r="AZ73" i="1"/>
  <c r="BA73" i="1" s="1"/>
  <c r="BB73" i="1" s="1"/>
  <c r="AG73" i="1"/>
  <c r="AZ205" i="1"/>
  <c r="BA205" i="1" s="1"/>
  <c r="BB205" i="1" s="1"/>
  <c r="AG205" i="1"/>
  <c r="AZ21" i="1"/>
  <c r="BA21" i="1" s="1"/>
  <c r="BB21" i="1" s="1"/>
  <c r="AG21" i="1"/>
  <c r="AZ93" i="1"/>
  <c r="BA93" i="1" s="1"/>
  <c r="BB93" i="1" s="1"/>
  <c r="AG93" i="1"/>
  <c r="AZ235" i="1"/>
  <c r="BA235" i="1" s="1"/>
  <c r="BB235" i="1" s="1"/>
  <c r="AG235" i="1"/>
  <c r="AZ4" i="1"/>
  <c r="AG4" i="1"/>
  <c r="AZ279" i="1"/>
  <c r="BA279" i="1" s="1"/>
  <c r="BB279" i="1" s="1"/>
  <c r="AG279" i="1"/>
  <c r="AZ72" i="1"/>
  <c r="BA72" i="1" s="1"/>
  <c r="BB72" i="1" s="1"/>
  <c r="AG72" i="1"/>
  <c r="AZ182" i="1"/>
  <c r="BA182" i="1" s="1"/>
  <c r="BB182" i="1" s="1"/>
  <c r="AG182" i="1"/>
  <c r="AZ293" i="1"/>
  <c r="BA293" i="1" s="1"/>
  <c r="BB293" i="1" s="1"/>
  <c r="AG293" i="1"/>
  <c r="AZ176" i="1"/>
  <c r="BA176" i="1" s="1"/>
  <c r="BB176" i="1" s="1"/>
  <c r="AG176" i="1"/>
  <c r="BA4" i="1" l="1"/>
  <c r="BB4" i="1" l="1"/>
  <c r="J301" i="1" l="1"/>
  <c r="J292" i="1" l="1"/>
  <c r="J133" i="1"/>
  <c r="J229" i="1"/>
  <c r="J168" i="1"/>
  <c r="J169" i="1"/>
  <c r="J271" i="1"/>
  <c r="J7" i="1"/>
  <c r="J257" i="1"/>
  <c r="J77" i="1"/>
  <c r="J154" i="1"/>
  <c r="J146" i="1"/>
  <c r="J237" i="1"/>
  <c r="J230" i="1"/>
  <c r="J165" i="1"/>
  <c r="J224" i="1"/>
  <c r="J109" i="1"/>
  <c r="J240" i="1"/>
  <c r="J212" i="1"/>
  <c r="J290" i="1"/>
  <c r="J84" i="1"/>
  <c r="J29" i="1"/>
  <c r="J79" i="1"/>
  <c r="J116" i="1"/>
  <c r="J191" i="1"/>
  <c r="J199" i="1"/>
  <c r="J108" i="1"/>
  <c r="J134" i="1"/>
  <c r="J284" i="1"/>
  <c r="J210" i="1"/>
  <c r="J40" i="1"/>
  <c r="J277" i="1"/>
  <c r="J74" i="1"/>
  <c r="J95" i="1"/>
  <c r="J107" i="1"/>
  <c r="J228" i="1"/>
  <c r="J215" i="1"/>
  <c r="J32" i="1"/>
  <c r="J177" i="1"/>
  <c r="J255" i="1"/>
  <c r="AZ301" i="1"/>
  <c r="BA301" i="1" s="1"/>
  <c r="BB301" i="1" s="1"/>
  <c r="AG301" i="1"/>
  <c r="J119" i="1"/>
  <c r="J35" i="1"/>
  <c r="J87" i="1"/>
  <c r="J163" i="1"/>
  <c r="J231" i="1"/>
  <c r="J160" i="1"/>
  <c r="J128" i="1"/>
  <c r="J113" i="1"/>
  <c r="J24" i="1"/>
  <c r="J193" i="1"/>
  <c r="J142" i="1"/>
  <c r="J234" i="1"/>
  <c r="J232" i="1"/>
  <c r="J152" i="1"/>
  <c r="J269" i="1"/>
  <c r="J222" i="1"/>
  <c r="J195" i="1"/>
  <c r="J118" i="1"/>
  <c r="J172" i="1"/>
  <c r="J166" i="1"/>
  <c r="J158" i="1"/>
  <c r="J143" i="1"/>
  <c r="J186" i="1"/>
  <c r="J89" i="1"/>
  <c r="J179" i="1"/>
  <c r="J219" i="1"/>
  <c r="J201" i="1"/>
  <c r="J47" i="1"/>
  <c r="J121" i="1"/>
  <c r="J151" i="1"/>
  <c r="J112" i="1"/>
  <c r="J45" i="1"/>
  <c r="J312" i="1"/>
  <c r="J31" i="1"/>
  <c r="J161" i="1"/>
  <c r="J48" i="1"/>
  <c r="J46" i="1"/>
  <c r="J250" i="1"/>
  <c r="J120" i="1"/>
  <c r="J174" i="1"/>
  <c r="AG255" i="1" l="1"/>
  <c r="AG32" i="1"/>
  <c r="AZ277" i="1"/>
  <c r="BA277" i="1" s="1"/>
  <c r="BB277" i="1" s="1"/>
  <c r="AH146" i="1"/>
  <c r="AZ152" i="1"/>
  <c r="BA152" i="1" s="1"/>
  <c r="BB152" i="1" s="1"/>
  <c r="AG107" i="1"/>
  <c r="AZ74" i="1"/>
  <c r="BA74" i="1" s="1"/>
  <c r="BB74" i="1" s="1"/>
  <c r="AG40" i="1"/>
  <c r="AH191" i="1"/>
  <c r="AZ237" i="1"/>
  <c r="BA237" i="1" s="1"/>
  <c r="BB237" i="1" s="1"/>
  <c r="AO174" i="1"/>
  <c r="W174" i="1"/>
  <c r="W45" i="1"/>
  <c r="AO45" i="1"/>
  <c r="AO47" i="1"/>
  <c r="W47" i="1"/>
  <c r="AH222" i="1"/>
  <c r="AO113" i="1"/>
  <c r="W113" i="1"/>
  <c r="AO160" i="1"/>
  <c r="W160" i="1"/>
  <c r="W35" i="1"/>
  <c r="AO35" i="1"/>
  <c r="W109" i="1"/>
  <c r="AO109" i="1"/>
  <c r="AG154" i="1"/>
  <c r="AO257" i="1"/>
  <c r="V257" i="1"/>
  <c r="W271" i="1"/>
  <c r="AO271" i="1"/>
  <c r="AO168" i="1"/>
  <c r="W168" i="1"/>
  <c r="W133" i="1"/>
  <c r="AO133" i="1"/>
  <c r="AO250" i="1"/>
  <c r="W250" i="1"/>
  <c r="AO48" i="1"/>
  <c r="W48" i="1"/>
  <c r="W31" i="1"/>
  <c r="AO31" i="1"/>
  <c r="AO151" i="1"/>
  <c r="W151" i="1"/>
  <c r="AO219" i="1"/>
  <c r="W219" i="1"/>
  <c r="W89" i="1"/>
  <c r="AO89" i="1"/>
  <c r="W143" i="1"/>
  <c r="AO143" i="1"/>
  <c r="W166" i="1"/>
  <c r="AO166" i="1"/>
  <c r="AO118" i="1"/>
  <c r="W118" i="1"/>
  <c r="AZ234" i="1"/>
  <c r="BA234" i="1" s="1"/>
  <c r="BB234" i="1" s="1"/>
  <c r="AG234" i="1"/>
  <c r="AO163" i="1"/>
  <c r="W163" i="1"/>
  <c r="AZ284" i="1"/>
  <c r="BA284" i="1" s="1"/>
  <c r="BB284" i="1" s="1"/>
  <c r="AG284" i="1"/>
  <c r="AO108" i="1"/>
  <c r="W108" i="1"/>
  <c r="AZ191" i="1"/>
  <c r="BA191" i="1" s="1"/>
  <c r="BB191" i="1" s="1"/>
  <c r="AO79" i="1"/>
  <c r="W79" i="1"/>
  <c r="AO84" i="1"/>
  <c r="W84" i="1"/>
  <c r="AO212" i="1"/>
  <c r="W212" i="1"/>
  <c r="AO165" i="1"/>
  <c r="W165" i="1"/>
  <c r="W46" i="1"/>
  <c r="AO46" i="1"/>
  <c r="AO312" i="1"/>
  <c r="W312" i="1"/>
  <c r="AO112" i="1"/>
  <c r="W112" i="1"/>
  <c r="AO179" i="1"/>
  <c r="W179" i="1"/>
  <c r="W172" i="1"/>
  <c r="AO172" i="1"/>
  <c r="AZ195" i="1"/>
  <c r="BA195" i="1" s="1"/>
  <c r="BB195" i="1" s="1"/>
  <c r="AH195" i="1"/>
  <c r="AZ269" i="1"/>
  <c r="BA269" i="1" s="1"/>
  <c r="BB269" i="1" s="1"/>
  <c r="AG269" i="1"/>
  <c r="AO128" i="1"/>
  <c r="W128" i="1"/>
  <c r="W231" i="1"/>
  <c r="AO231" i="1"/>
  <c r="W87" i="1"/>
  <c r="AO87" i="1"/>
  <c r="AO119" i="1"/>
  <c r="W119" i="1"/>
  <c r="H9" i="5"/>
  <c r="AO29" i="1"/>
  <c r="W29" i="1"/>
  <c r="W290" i="1"/>
  <c r="AO290" i="1"/>
  <c r="W224" i="1"/>
  <c r="AO224" i="1"/>
  <c r="AO292" i="1"/>
  <c r="W292" i="1"/>
  <c r="W120" i="1"/>
  <c r="AO120" i="1"/>
  <c r="W161" i="1"/>
  <c r="AO161" i="1"/>
  <c r="W121" i="1"/>
  <c r="AO121" i="1"/>
  <c r="AO201" i="1"/>
  <c r="W201" i="1"/>
  <c r="W186" i="1"/>
  <c r="AO186" i="1"/>
  <c r="AO158" i="1"/>
  <c r="W158" i="1"/>
  <c r="AZ24" i="1"/>
  <c r="BA24" i="1" s="1"/>
  <c r="BB24" i="1" s="1"/>
  <c r="AG24" i="1"/>
  <c r="AZ228" i="1"/>
  <c r="BA228" i="1" s="1"/>
  <c r="BB228" i="1" s="1"/>
  <c r="AG228" i="1"/>
  <c r="W95" i="1"/>
  <c r="AO95" i="1"/>
  <c r="AO210" i="1"/>
  <c r="W210" i="1"/>
  <c r="D6" i="4"/>
  <c r="F6" i="4" s="1"/>
  <c r="AO199" i="1"/>
  <c r="W199" i="1"/>
  <c r="W116" i="1"/>
  <c r="AO116" i="1"/>
  <c r="AO240" i="1"/>
  <c r="W240" i="1"/>
  <c r="W230" i="1"/>
  <c r="AO230" i="1"/>
  <c r="V77" i="1"/>
  <c r="AO77" i="1"/>
  <c r="AH169" i="1"/>
  <c r="W229" i="1"/>
  <c r="AO229" i="1"/>
  <c r="AZ107" i="1" l="1"/>
  <c r="BA107" i="1" s="1"/>
  <c r="BB107" i="1" s="1"/>
  <c r="AG74" i="1"/>
  <c r="AG152" i="1"/>
  <c r="AZ40" i="1"/>
  <c r="BA40" i="1" s="1"/>
  <c r="BB40" i="1" s="1"/>
  <c r="AG277" i="1"/>
  <c r="AZ169" i="1"/>
  <c r="AZ146" i="1"/>
  <c r="AZ255" i="1"/>
  <c r="BA255" i="1" s="1"/>
  <c r="BB255" i="1" s="1"/>
  <c r="AG237" i="1"/>
  <c r="AZ222" i="1"/>
  <c r="AZ32" i="1"/>
  <c r="BA32" i="1" s="1"/>
  <c r="BB32" i="1" s="1"/>
  <c r="AZ154" i="1"/>
  <c r="BA154" i="1" s="1"/>
  <c r="BB154" i="1" s="1"/>
  <c r="AZ7" i="1"/>
  <c r="AG7" i="1"/>
  <c r="AZ230" i="1"/>
  <c r="AH230" i="1"/>
  <c r="AZ199" i="1"/>
  <c r="BA199" i="1" s="1"/>
  <c r="BB199" i="1" s="1"/>
  <c r="AH199" i="1"/>
  <c r="AZ161" i="1"/>
  <c r="AH161" i="1"/>
  <c r="AZ79" i="1"/>
  <c r="AH79" i="1"/>
  <c r="AZ163" i="1"/>
  <c r="BA163" i="1" s="1"/>
  <c r="BB163" i="1" s="1"/>
  <c r="AH163" i="1"/>
  <c r="AZ35" i="1"/>
  <c r="AH35" i="1"/>
  <c r="AZ158" i="1"/>
  <c r="BA158" i="1" s="1"/>
  <c r="BB158" i="1" s="1"/>
  <c r="AH158" i="1"/>
  <c r="AZ120" i="1"/>
  <c r="BA120" i="1" s="1"/>
  <c r="BB120" i="1" s="1"/>
  <c r="AH120" i="1"/>
  <c r="D7" i="4"/>
  <c r="H16" i="5"/>
  <c r="W343" i="1"/>
  <c r="AZ231" i="1"/>
  <c r="AH231" i="1"/>
  <c r="AZ128" i="1"/>
  <c r="AH128" i="1"/>
  <c r="AZ179" i="1"/>
  <c r="AH179" i="1"/>
  <c r="AZ84" i="1"/>
  <c r="BA84" i="1" s="1"/>
  <c r="BB84" i="1" s="1"/>
  <c r="AH84" i="1"/>
  <c r="AZ31" i="1"/>
  <c r="AH31" i="1"/>
  <c r="AZ48" i="1"/>
  <c r="AH48" i="1"/>
  <c r="AZ133" i="1"/>
  <c r="BA133" i="1" s="1"/>
  <c r="BB133" i="1" s="1"/>
  <c r="AH133" i="1"/>
  <c r="AZ160" i="1"/>
  <c r="BA160" i="1" s="1"/>
  <c r="BB160" i="1" s="1"/>
  <c r="AH160" i="1"/>
  <c r="AZ174" i="1"/>
  <c r="AH174" i="1"/>
  <c r="AZ292" i="1"/>
  <c r="BA292" i="1" s="1"/>
  <c r="BB292" i="1" s="1"/>
  <c r="AH292" i="1"/>
  <c r="AZ290" i="1"/>
  <c r="AH290" i="1"/>
  <c r="AZ172" i="1"/>
  <c r="AH172" i="1"/>
  <c r="AZ165" i="1"/>
  <c r="BA165" i="1" s="1"/>
  <c r="BB165" i="1" s="1"/>
  <c r="AH165" i="1"/>
  <c r="AZ118" i="1"/>
  <c r="BA118" i="1" s="1"/>
  <c r="BB118" i="1" s="1"/>
  <c r="AH118" i="1"/>
  <c r="AZ271" i="1"/>
  <c r="BA271" i="1" s="1"/>
  <c r="BB271" i="1" s="1"/>
  <c r="AH271" i="1"/>
  <c r="AZ47" i="1"/>
  <c r="AH47" i="1"/>
  <c r="AZ210" i="1"/>
  <c r="BA210" i="1" s="1"/>
  <c r="BB210" i="1" s="1"/>
  <c r="AH210" i="1"/>
  <c r="AZ29" i="1"/>
  <c r="AH29" i="1"/>
  <c r="AZ112" i="1"/>
  <c r="AH112" i="1"/>
  <c r="AZ46" i="1"/>
  <c r="AH46" i="1"/>
  <c r="AZ212" i="1"/>
  <c r="AH212" i="1"/>
  <c r="AZ166" i="1"/>
  <c r="AH166" i="1"/>
  <c r="AZ143" i="1"/>
  <c r="AH143" i="1"/>
  <c r="AZ151" i="1"/>
  <c r="AH151" i="1"/>
  <c r="AZ250" i="1"/>
  <c r="AH250" i="1"/>
  <c r="AZ168" i="1"/>
  <c r="AH168" i="1"/>
  <c r="AZ257" i="1"/>
  <c r="BA257" i="1" s="1"/>
  <c r="BB257" i="1" s="1"/>
  <c r="AG257" i="1"/>
  <c r="AZ113" i="1"/>
  <c r="AH113" i="1"/>
  <c r="AZ45" i="1"/>
  <c r="AH45" i="1"/>
  <c r="AZ186" i="1"/>
  <c r="AH186" i="1"/>
  <c r="AZ87" i="1"/>
  <c r="AH87" i="1"/>
  <c r="AZ229" i="1"/>
  <c r="BA229" i="1" s="1"/>
  <c r="BB229" i="1" s="1"/>
  <c r="AH229" i="1"/>
  <c r="AZ77" i="1"/>
  <c r="BA77" i="1" s="1"/>
  <c r="BB77" i="1" s="1"/>
  <c r="AG77" i="1"/>
  <c r="AZ240" i="1"/>
  <c r="AH240" i="1"/>
  <c r="AZ116" i="1"/>
  <c r="AH116" i="1"/>
  <c r="AZ95" i="1"/>
  <c r="BA95" i="1" s="1"/>
  <c r="BB95" i="1" s="1"/>
  <c r="AH95" i="1"/>
  <c r="AZ201" i="1"/>
  <c r="BA201" i="1" s="1"/>
  <c r="BB201" i="1" s="1"/>
  <c r="AH201" i="1"/>
  <c r="AZ121" i="1"/>
  <c r="BA121" i="1" s="1"/>
  <c r="BB121" i="1" s="1"/>
  <c r="AH121" i="1"/>
  <c r="AZ224" i="1"/>
  <c r="BA224" i="1" s="1"/>
  <c r="BB224" i="1" s="1"/>
  <c r="AH224" i="1"/>
  <c r="W341" i="1"/>
  <c r="AZ119" i="1"/>
  <c r="BA119" i="1" s="1"/>
  <c r="BB119" i="1" s="1"/>
  <c r="AH119" i="1"/>
  <c r="AZ312" i="1"/>
  <c r="BA312" i="1" s="1"/>
  <c r="BB312" i="1" s="1"/>
  <c r="AH312" i="1"/>
  <c r="AZ108" i="1"/>
  <c r="BA108" i="1" s="1"/>
  <c r="BB108" i="1" s="1"/>
  <c r="AH108" i="1"/>
  <c r="AZ89" i="1"/>
  <c r="BA89" i="1" s="1"/>
  <c r="BB89" i="1" s="1"/>
  <c r="AH89" i="1"/>
  <c r="AZ219" i="1"/>
  <c r="AH219" i="1"/>
  <c r="AZ109" i="1"/>
  <c r="AH109" i="1"/>
  <c r="W344" i="1" l="1"/>
  <c r="AH341" i="1"/>
  <c r="I7" i="4"/>
  <c r="I9" i="4" s="1"/>
  <c r="F7" i="4"/>
  <c r="D8" i="4"/>
  <c r="BA7" i="1"/>
  <c r="E8" i="4" l="1"/>
  <c r="F8" i="4" s="1"/>
  <c r="BB7" i="1"/>
  <c r="E9" i="4"/>
  <c r="F9" i="4" s="1"/>
  <c r="BA339" i="1" l="1"/>
  <c r="BB339" i="1" s="1"/>
  <c r="BA26" i="1"/>
  <c r="BB26" i="1" l="1"/>
  <c r="AJ142" i="1" l="1"/>
  <c r="AZ142" i="1"/>
  <c r="AJ177" i="1" l="1"/>
  <c r="AZ177" i="1"/>
  <c r="BA177" i="1" s="1"/>
  <c r="BB177" i="1" s="1"/>
  <c r="AJ215" i="1"/>
  <c r="AZ215" i="1"/>
  <c r="AZ193" i="1"/>
  <c r="BA193" i="1" s="1"/>
  <c r="BB193" i="1" s="1"/>
  <c r="AJ193" i="1"/>
  <c r="AZ232" i="1"/>
  <c r="BA232" i="1" s="1"/>
  <c r="BB232" i="1" s="1"/>
  <c r="AJ232" i="1"/>
  <c r="AJ134" i="1" l="1"/>
  <c r="AJ341" i="1" s="1"/>
  <c r="AZ134" i="1"/>
  <c r="BA134" i="1" l="1"/>
  <c r="BB134" i="1" l="1"/>
  <c r="BA215" i="1" l="1"/>
  <c r="BB215" i="1" s="1"/>
  <c r="BA142" i="1"/>
  <c r="BB142" i="1" s="1"/>
  <c r="BA340" i="1"/>
  <c r="BB340" i="1"/>
  <c r="BA29" i="1"/>
  <c r="BB29" i="1" s="1"/>
  <c r="BA68" i="1"/>
  <c r="BB68" i="1" s="1"/>
  <c r="BA231" i="1"/>
  <c r="BB231" i="1" s="1"/>
  <c r="BA128" i="1"/>
  <c r="BB128" i="1" s="1"/>
  <c r="BA240" i="1"/>
  <c r="BB240" i="1" s="1"/>
  <c r="BA169" i="1"/>
  <c r="BB169" i="1" s="1"/>
  <c r="BA124" i="1"/>
  <c r="BB124" i="1" s="1"/>
  <c r="BA46" i="1"/>
  <c r="BB46" i="1" s="1"/>
  <c r="BA164" i="1"/>
  <c r="BB164" i="1" s="1"/>
  <c r="BA143" i="1"/>
  <c r="BB143" i="1" s="1"/>
  <c r="BA161" i="1"/>
  <c r="BB161" i="1" s="1"/>
  <c r="BA151" i="1"/>
  <c r="BB151" i="1" s="1"/>
  <c r="BA31" i="1"/>
  <c r="BB31" i="1" s="1"/>
  <c r="BA209" i="1"/>
  <c r="BB209" i="1" s="1"/>
  <c r="BA250" i="1"/>
  <c r="BB250" i="1" s="1"/>
  <c r="BA291" i="1"/>
  <c r="BB291" i="1" s="1"/>
  <c r="BA149" i="1"/>
  <c r="BB149" i="1" s="1"/>
  <c r="BA186" i="1"/>
  <c r="BB186" i="1"/>
  <c r="BA194" i="1"/>
  <c r="BB194" i="1" s="1"/>
  <c r="BA180" i="1"/>
  <c r="BB180" i="1"/>
  <c r="BA35" i="1"/>
  <c r="BB35" i="1"/>
  <c r="BA298" i="1"/>
  <c r="BB298" i="1" s="1"/>
  <c r="BA42" i="1"/>
  <c r="BB42" i="1" s="1"/>
  <c r="BA203" i="1"/>
  <c r="BB203" i="1" s="1"/>
  <c r="BA48" i="1"/>
  <c r="BB48" i="1" s="1"/>
  <c r="BA290" i="1"/>
  <c r="BB290" i="1" s="1"/>
  <c r="BA116" i="1"/>
  <c r="BB116" i="1" s="1"/>
  <c r="BA109" i="1"/>
  <c r="BB109" i="1" s="1"/>
  <c r="BA113" i="1"/>
  <c r="BB113" i="1" s="1"/>
  <c r="BA47" i="1"/>
  <c r="BB47" i="1" s="1"/>
  <c r="BA264" i="1"/>
  <c r="BB264" i="1" s="1"/>
  <c r="BA197" i="1"/>
  <c r="BB197" i="1" s="1"/>
  <c r="BA34" i="1"/>
  <c r="BB34" i="1" s="1"/>
  <c r="BA168" i="1"/>
  <c r="BB168" i="1" s="1"/>
  <c r="BA54" i="1"/>
  <c r="BB54" i="1" s="1"/>
  <c r="BA174" i="1"/>
  <c r="BB174" i="1" s="1"/>
  <c r="BA316" i="1"/>
  <c r="BB316" i="1" s="1"/>
  <c r="BA172" i="1"/>
  <c r="BB172" i="1" s="1"/>
  <c r="BA219" i="1"/>
  <c r="BB219" i="1" s="1"/>
  <c r="BA222" i="1"/>
  <c r="BB222" i="1" s="1"/>
  <c r="BA45" i="1"/>
  <c r="BB45" i="1" s="1"/>
  <c r="BA226" i="1"/>
  <c r="BB226" i="1" s="1"/>
  <c r="BA148" i="1"/>
  <c r="BB148" i="1" s="1"/>
  <c r="BA146" i="1"/>
  <c r="BB146" i="1" s="1"/>
  <c r="BA166" i="1"/>
  <c r="BB166" i="1" s="1"/>
  <c r="BA179" i="1"/>
  <c r="BB179" i="1" s="1"/>
  <c r="BA125" i="1"/>
  <c r="BB125" i="1" s="1"/>
  <c r="BA218" i="1"/>
  <c r="BB218" i="1" s="1"/>
  <c r="BA230" i="1"/>
  <c r="BB230" i="1" s="1"/>
  <c r="BA112" i="1"/>
  <c r="BB112" i="1" s="1"/>
  <c r="BA111" i="1"/>
  <c r="BB111" i="1" s="1"/>
  <c r="BA98" i="1"/>
  <c r="BB98" i="1" s="1"/>
  <c r="BA190" i="1"/>
  <c r="BB190" i="1"/>
  <c r="BA200" i="1"/>
  <c r="BB200" i="1" s="1"/>
  <c r="BA79" i="1"/>
  <c r="BB79" i="1" s="1"/>
  <c r="BA87" i="1"/>
  <c r="BB87" i="1" s="1"/>
  <c r="BA156" i="1"/>
  <c r="BB156" i="1" s="1"/>
  <c r="BA37" i="1"/>
  <c r="BB37" i="1" s="1"/>
  <c r="BA106" i="1"/>
  <c r="BB106" i="1" s="1"/>
  <c r="BA212" i="1"/>
  <c r="BB212" i="1" s="1"/>
  <c r="BA319" i="1"/>
  <c r="BB319" i="1" s="1"/>
  <c r="BA126" i="1"/>
  <c r="BB126" i="1" s="1"/>
  <c r="U3" i="1"/>
  <c r="AE3" i="1" s="1"/>
  <c r="U341" i="1" l="1"/>
  <c r="AC342" i="1" s="1"/>
  <c r="V3" i="1"/>
  <c r="V341" i="1" s="1"/>
  <c r="AO3" i="1"/>
  <c r="H10" i="5"/>
  <c r="D10" i="4" s="1"/>
  <c r="V343" i="1" l="1"/>
  <c r="V344" i="1" s="1"/>
  <c r="H17" i="5"/>
  <c r="AO341" i="1"/>
  <c r="D17" i="4"/>
  <c r="D11" i="4"/>
  <c r="F11" i="4" s="1"/>
  <c r="F10" i="4"/>
  <c r="AE341" i="1"/>
  <c r="AZ3" i="1"/>
  <c r="AG3" i="1"/>
  <c r="AG341" i="1" s="1"/>
  <c r="AM342" i="1" s="1"/>
  <c r="F17" i="4" l="1"/>
  <c r="G11" i="4" s="1"/>
  <c r="AZ341" i="1"/>
  <c r="BA3" i="1"/>
  <c r="H18" i="5"/>
  <c r="I10" i="4"/>
  <c r="I17" i="4" l="1"/>
  <c r="I12" i="4"/>
  <c r="C6" i="5"/>
  <c r="C7" i="5" s="1"/>
  <c r="H11" i="4" s="1"/>
  <c r="J11" i="4" s="1"/>
  <c r="AO344" i="1"/>
  <c r="AO345" i="1" s="1"/>
  <c r="BA341" i="1"/>
  <c r="BA343" i="1" s="1"/>
  <c r="BB3" i="1"/>
  <c r="G12" i="4"/>
  <c r="H12" i="4" s="1"/>
  <c r="G15" i="4"/>
  <c r="G14" i="4"/>
  <c r="G8" i="4"/>
  <c r="G9" i="4"/>
  <c r="H9" i="4" s="1"/>
  <c r="J9" i="4" s="1"/>
  <c r="G5" i="4"/>
  <c r="H5" i="4" s="1"/>
  <c r="J5" i="4" s="1"/>
  <c r="G16" i="4"/>
  <c r="G7" i="4"/>
  <c r="G6" i="4"/>
  <c r="H6" i="4" s="1"/>
  <c r="J6" i="4" s="1"/>
  <c r="G10" i="4"/>
  <c r="H10" i="4" s="1"/>
  <c r="J10" i="4" s="1"/>
  <c r="J12" i="4" l="1"/>
  <c r="AF296" i="1"/>
  <c r="AN296" i="1" s="1"/>
  <c r="AF144" i="1"/>
  <c r="AN144" i="1" s="1"/>
  <c r="AF279" i="1"/>
  <c r="AN279" i="1" s="1"/>
  <c r="AF248" i="1"/>
  <c r="AN248" i="1" s="1"/>
  <c r="AF284" i="1"/>
  <c r="AN284" i="1" s="1"/>
  <c r="AF259" i="1"/>
  <c r="AN259" i="1" s="1"/>
  <c r="AF107" i="1"/>
  <c r="AN107" i="1" s="1"/>
  <c r="AF83" i="1"/>
  <c r="AN83" i="1" s="1"/>
  <c r="AF249" i="1"/>
  <c r="AN249" i="1" s="1"/>
  <c r="AF211" i="1"/>
  <c r="AN211" i="1" s="1"/>
  <c r="AF122" i="1"/>
  <c r="AN122" i="1" s="1"/>
  <c r="AF25" i="1"/>
  <c r="AN25" i="1" s="1"/>
  <c r="AF81" i="1"/>
  <c r="AN81" i="1" s="1"/>
  <c r="AF286" i="1"/>
  <c r="AN286" i="1" s="1"/>
  <c r="AF12" i="1"/>
  <c r="AN12" i="1" s="1"/>
  <c r="AF302" i="1"/>
  <c r="AN302" i="1" s="1"/>
  <c r="AF287" i="1"/>
  <c r="AN287" i="1" s="1"/>
  <c r="AF88" i="1"/>
  <c r="AN88" i="1" s="1"/>
  <c r="AF56" i="1"/>
  <c r="AN56" i="1" s="1"/>
  <c r="AF297" i="1"/>
  <c r="AN297" i="1" s="1"/>
  <c r="AF86" i="1"/>
  <c r="AN86" i="1" s="1"/>
  <c r="AF21" i="1"/>
  <c r="AN21" i="1" s="1"/>
  <c r="AF129" i="1"/>
  <c r="AN129" i="1" s="1"/>
  <c r="AF188" i="1"/>
  <c r="AN188" i="1" s="1"/>
  <c r="AF181" i="1"/>
  <c r="AN181" i="1" s="1"/>
  <c r="AF8" i="1"/>
  <c r="AN8" i="1" s="1"/>
  <c r="AF64" i="1"/>
  <c r="AN64" i="1" s="1"/>
  <c r="AF6" i="1"/>
  <c r="AN6" i="1" s="1"/>
  <c r="AF110" i="1"/>
  <c r="AN110" i="1" s="1"/>
  <c r="AF73" i="1"/>
  <c r="AN73" i="1" s="1"/>
  <c r="AF187" i="1"/>
  <c r="AN187" i="1" s="1"/>
  <c r="AF189" i="1"/>
  <c r="AN189" i="1" s="1"/>
  <c r="AF301" i="1"/>
  <c r="AN301" i="1" s="1"/>
  <c r="AF318" i="1"/>
  <c r="AN318" i="1" s="1"/>
  <c r="AF198" i="1"/>
  <c r="AN198" i="1" s="1"/>
  <c r="AF33" i="1"/>
  <c r="AN33" i="1" s="1"/>
  <c r="AF320" i="1"/>
  <c r="AN320" i="1" s="1"/>
  <c r="AF175" i="1"/>
  <c r="AN175" i="1" s="1"/>
  <c r="AF170" i="1"/>
  <c r="AN170" i="1" s="1"/>
  <c r="AF71" i="1"/>
  <c r="AN71" i="1" s="1"/>
  <c r="AF101" i="1"/>
  <c r="AN101" i="1" s="1"/>
  <c r="AF91" i="1"/>
  <c r="AN91" i="1" s="1"/>
  <c r="AF266" i="1"/>
  <c r="AN266" i="1" s="1"/>
  <c r="AF235" i="1"/>
  <c r="AN235" i="1" s="1"/>
  <c r="AF85" i="1"/>
  <c r="AN85" i="1" s="1"/>
  <c r="AF263" i="1"/>
  <c r="AN263" i="1" s="1"/>
  <c r="AF23" i="1"/>
  <c r="AN23" i="1" s="1"/>
  <c r="AF243" i="1"/>
  <c r="AN243" i="1" s="1"/>
  <c r="AF162" i="1"/>
  <c r="AN162" i="1" s="1"/>
  <c r="AF44" i="1"/>
  <c r="AN44" i="1" s="1"/>
  <c r="AF5" i="1"/>
  <c r="AN5" i="1" s="1"/>
  <c r="AF93" i="1"/>
  <c r="AN93" i="1" s="1"/>
  <c r="AF294" i="1"/>
  <c r="AN294" i="1" s="1"/>
  <c r="AF43" i="1"/>
  <c r="AN43" i="1" s="1"/>
  <c r="AF136" i="1"/>
  <c r="AN136" i="1" s="1"/>
  <c r="AF204" i="1"/>
  <c r="AN204" i="1" s="1"/>
  <c r="AF75" i="1"/>
  <c r="AN75" i="1" s="1"/>
  <c r="AF299" i="1"/>
  <c r="AN299" i="1" s="1"/>
  <c r="AF103" i="1"/>
  <c r="AN103" i="1" s="1"/>
  <c r="AF65" i="1"/>
  <c r="AN65" i="1" s="1"/>
  <c r="AF281" i="1"/>
  <c r="AN281" i="1" s="1"/>
  <c r="AF24" i="1"/>
  <c r="AN24" i="1" s="1"/>
  <c r="AF78" i="1"/>
  <c r="AN78" i="1" s="1"/>
  <c r="AF213" i="1"/>
  <c r="AN213" i="1" s="1"/>
  <c r="AF321" i="1"/>
  <c r="AN321" i="1" s="1"/>
  <c r="AF39" i="1"/>
  <c r="AN39" i="1" s="1"/>
  <c r="AF307" i="1"/>
  <c r="AN307" i="1" s="1"/>
  <c r="AF283" i="1"/>
  <c r="AN283" i="1" s="1"/>
  <c r="AF220" i="1"/>
  <c r="AN220" i="1" s="1"/>
  <c r="AF254" i="1"/>
  <c r="AN254" i="1" s="1"/>
  <c r="AF141" i="1"/>
  <c r="AN141" i="1" s="1"/>
  <c r="AF228" i="1"/>
  <c r="AN228" i="1" s="1"/>
  <c r="AF208" i="1"/>
  <c r="AN208" i="1" s="1"/>
  <c r="AF19" i="1"/>
  <c r="AN19" i="1" s="1"/>
  <c r="AF127" i="1"/>
  <c r="AN127" i="1" s="1"/>
  <c r="AF130" i="1"/>
  <c r="AN130" i="1" s="1"/>
  <c r="AF28" i="1"/>
  <c r="AN28" i="1" s="1"/>
  <c r="AF276" i="1"/>
  <c r="AN276" i="1" s="1"/>
  <c r="AF182" i="1"/>
  <c r="AN182" i="1" s="1"/>
  <c r="AF57" i="1"/>
  <c r="AN57" i="1" s="1"/>
  <c r="AF241" i="1"/>
  <c r="AN241" i="1" s="1"/>
  <c r="AF267" i="1"/>
  <c r="AN267" i="1" s="1"/>
  <c r="AF275" i="1"/>
  <c r="AN275" i="1" s="1"/>
  <c r="AF305" i="1"/>
  <c r="AN305" i="1" s="1"/>
  <c r="AF274" i="1"/>
  <c r="AN274" i="1" s="1"/>
  <c r="AF311" i="1"/>
  <c r="AN311" i="1" s="1"/>
  <c r="AF309" i="1"/>
  <c r="AN309" i="1" s="1"/>
  <c r="AF304" i="1"/>
  <c r="AN304" i="1" s="1"/>
  <c r="AF262" i="1"/>
  <c r="AN262" i="1" s="1"/>
  <c r="AF145" i="1"/>
  <c r="AN145" i="1" s="1"/>
  <c r="AF67" i="1"/>
  <c r="AN67" i="1" s="1"/>
  <c r="AF13" i="1"/>
  <c r="AN13" i="1" s="1"/>
  <c r="AF97" i="1"/>
  <c r="AN97" i="1" s="1"/>
  <c r="AF300" i="1"/>
  <c r="AN300" i="1" s="1"/>
  <c r="AF306" i="1"/>
  <c r="AN306" i="1" s="1"/>
  <c r="AF140" i="1"/>
  <c r="AN140" i="1" s="1"/>
  <c r="AF82" i="1"/>
  <c r="AN82" i="1" s="1"/>
  <c r="AF70" i="1"/>
  <c r="AN70" i="1" s="1"/>
  <c r="AF62" i="1"/>
  <c r="AN62" i="1" s="1"/>
  <c r="AF257" i="1"/>
  <c r="AN257" i="1" s="1"/>
  <c r="AF132" i="1"/>
  <c r="AN132" i="1" s="1"/>
  <c r="AF137" i="1"/>
  <c r="AN137" i="1" s="1"/>
  <c r="AF52" i="1"/>
  <c r="AN52" i="1" s="1"/>
  <c r="AF63" i="1"/>
  <c r="AN63" i="1" s="1"/>
  <c r="AF171" i="1"/>
  <c r="AN171" i="1" s="1"/>
  <c r="AF69" i="1"/>
  <c r="AN69" i="1" s="1"/>
  <c r="AF269" i="1"/>
  <c r="AN269" i="1" s="1"/>
  <c r="AF217" i="1"/>
  <c r="AN217" i="1" s="1"/>
  <c r="AF176" i="1"/>
  <c r="AN176" i="1" s="1"/>
  <c r="AF77" i="1"/>
  <c r="AN77" i="1" s="1"/>
  <c r="AF277" i="1"/>
  <c r="AN277" i="1" s="1"/>
  <c r="AF41" i="1"/>
  <c r="AN41" i="1" s="1"/>
  <c r="AF242" i="1"/>
  <c r="AN242" i="1" s="1"/>
  <c r="AF185" i="1"/>
  <c r="AN185" i="1" s="1"/>
  <c r="AF253" i="1"/>
  <c r="AN253" i="1" s="1"/>
  <c r="AF282" i="1"/>
  <c r="AN282" i="1" s="1"/>
  <c r="AF285" i="1"/>
  <c r="AN285" i="1" s="1"/>
  <c r="AF251" i="1"/>
  <c r="AN251" i="1" s="1"/>
  <c r="AF80" i="1"/>
  <c r="AN80" i="1" s="1"/>
  <c r="AF11" i="1"/>
  <c r="AN11" i="1" s="1"/>
  <c r="AF221" i="1"/>
  <c r="AN221" i="1" s="1"/>
  <c r="AF4" i="1"/>
  <c r="AN4" i="1" s="1"/>
  <c r="AF100" i="1"/>
  <c r="AN100" i="1" s="1"/>
  <c r="AF66" i="1"/>
  <c r="AN66" i="1" s="1"/>
  <c r="AF206" i="1"/>
  <c r="AN206" i="1" s="1"/>
  <c r="AF50" i="1"/>
  <c r="AN50" i="1" s="1"/>
  <c r="AF131" i="1"/>
  <c r="AN131" i="1" s="1"/>
  <c r="AF173" i="1"/>
  <c r="AN173" i="1" s="1"/>
  <c r="AF273" i="1"/>
  <c r="AN273" i="1" s="1"/>
  <c r="AF152" i="1"/>
  <c r="AN152" i="1" s="1"/>
  <c r="AF236" i="1"/>
  <c r="AN236" i="1" s="1"/>
  <c r="AF205" i="1"/>
  <c r="AN205" i="1" s="1"/>
  <c r="AF22" i="1"/>
  <c r="AN22" i="1" s="1"/>
  <c r="AF192" i="1"/>
  <c r="AN192" i="1" s="1"/>
  <c r="AF92" i="1"/>
  <c r="AN92" i="1" s="1"/>
  <c r="AF234" i="1"/>
  <c r="AN234" i="1" s="1"/>
  <c r="AF155" i="1"/>
  <c r="AN155" i="1" s="1"/>
  <c r="AF3" i="1"/>
  <c r="AN3" i="1" s="1"/>
  <c r="AF150" i="1"/>
  <c r="AN150" i="1" s="1"/>
  <c r="AF317" i="1"/>
  <c r="AN317" i="1" s="1"/>
  <c r="AF225" i="1"/>
  <c r="AN225" i="1" s="1"/>
  <c r="AF55" i="1"/>
  <c r="AN55" i="1" s="1"/>
  <c r="AF123" i="1"/>
  <c r="AN123" i="1" s="1"/>
  <c r="AF303" i="1"/>
  <c r="AN303" i="1" s="1"/>
  <c r="AF308" i="1"/>
  <c r="AN308" i="1" s="1"/>
  <c r="AF270" i="1"/>
  <c r="AN270" i="1" s="1"/>
  <c r="AF147" i="1"/>
  <c r="AN147" i="1" s="1"/>
  <c r="AF256" i="1"/>
  <c r="AN256" i="1" s="1"/>
  <c r="AF239" i="1"/>
  <c r="AN239" i="1" s="1"/>
  <c r="AF244" i="1"/>
  <c r="AN244" i="1" s="1"/>
  <c r="AF265" i="1"/>
  <c r="AN265" i="1" s="1"/>
  <c r="AF32" i="1"/>
  <c r="AN32" i="1" s="1"/>
  <c r="AF117" i="1"/>
  <c r="AN117" i="1" s="1"/>
  <c r="AF255" i="1"/>
  <c r="AN255" i="1" s="1"/>
  <c r="AF139" i="1"/>
  <c r="AN139" i="1" s="1"/>
  <c r="AF246" i="1"/>
  <c r="AN246" i="1" s="1"/>
  <c r="AF9" i="1"/>
  <c r="AN9" i="1" s="1"/>
  <c r="AF38" i="1"/>
  <c r="AN38" i="1" s="1"/>
  <c r="AF314" i="1"/>
  <c r="AN314" i="1" s="1"/>
  <c r="AF102" i="1"/>
  <c r="AN102" i="1" s="1"/>
  <c r="AF214" i="1"/>
  <c r="AN214" i="1" s="1"/>
  <c r="AF227" i="1"/>
  <c r="AN227" i="1" s="1"/>
  <c r="AF114" i="1"/>
  <c r="AN114" i="1" s="1"/>
  <c r="AF295" i="1"/>
  <c r="AN295" i="1" s="1"/>
  <c r="AF74" i="1"/>
  <c r="AN74" i="1" s="1"/>
  <c r="AF96" i="1"/>
  <c r="AN96" i="1" s="1"/>
  <c r="AF184" i="1"/>
  <c r="AN184" i="1" s="1"/>
  <c r="AF51" i="1"/>
  <c r="AN51" i="1" s="1"/>
  <c r="AF60" i="1"/>
  <c r="AN60" i="1" s="1"/>
  <c r="AF216" i="1"/>
  <c r="AN216" i="1" s="1"/>
  <c r="AF157" i="1"/>
  <c r="AN157" i="1" s="1"/>
  <c r="AF138" i="1"/>
  <c r="AN138" i="1" s="1"/>
  <c r="AF7" i="1"/>
  <c r="AN7" i="1" s="1"/>
  <c r="AF40" i="1"/>
  <c r="AN40" i="1" s="1"/>
  <c r="AF159" i="1"/>
  <c r="AN159" i="1" s="1"/>
  <c r="AF167" i="1"/>
  <c r="AN167" i="1" s="1"/>
  <c r="AF315" i="1"/>
  <c r="AN315" i="1" s="1"/>
  <c r="AF313" i="1"/>
  <c r="AN313" i="1" s="1"/>
  <c r="AF105" i="1"/>
  <c r="AN105" i="1" s="1"/>
  <c r="AF20" i="1"/>
  <c r="AN20" i="1" s="1"/>
  <c r="AF278" i="1"/>
  <c r="AN278" i="1" s="1"/>
  <c r="AF154" i="1"/>
  <c r="AN154" i="1" s="1"/>
  <c r="AF53" i="1"/>
  <c r="AN53" i="1" s="1"/>
  <c r="AF223" i="1"/>
  <c r="AN223" i="1" s="1"/>
  <c r="AF16" i="1"/>
  <c r="AN16" i="1" s="1"/>
  <c r="AF237" i="1"/>
  <c r="AN237" i="1" s="1"/>
  <c r="AF10" i="1"/>
  <c r="AN10" i="1" s="1"/>
  <c r="AF115" i="1"/>
  <c r="AN115" i="1" s="1"/>
  <c r="AF90" i="1"/>
  <c r="AN90" i="1" s="1"/>
  <c r="AF245" i="1"/>
  <c r="AN245" i="1" s="1"/>
  <c r="AF36" i="1"/>
  <c r="AN36" i="1" s="1"/>
  <c r="AF288" i="1"/>
  <c r="AN288" i="1" s="1"/>
  <c r="AF293" i="1"/>
  <c r="AN293" i="1" s="1"/>
  <c r="AF135" i="1"/>
  <c r="AN135" i="1" s="1"/>
  <c r="AF15" i="1"/>
  <c r="AN15" i="1" s="1"/>
  <c r="AF72" i="1"/>
  <c r="AN72" i="1" s="1"/>
  <c r="AF258" i="1"/>
  <c r="AN258" i="1" s="1"/>
  <c r="AF99" i="1"/>
  <c r="AN99" i="1" s="1"/>
  <c r="AF272" i="1"/>
  <c r="AN272" i="1" s="1"/>
  <c r="AF18" i="1"/>
  <c r="AN18" i="1" s="1"/>
  <c r="AF289" i="1"/>
  <c r="AN289" i="1" s="1"/>
  <c r="AF178" i="1"/>
  <c r="AN178" i="1" s="1"/>
  <c r="AF233" i="1"/>
  <c r="AN233" i="1" s="1"/>
  <c r="AF252" i="1"/>
  <c r="AN252" i="1" s="1"/>
  <c r="AF207" i="1"/>
  <c r="AN207" i="1" s="1"/>
  <c r="AF17" i="1"/>
  <c r="AN17" i="1" s="1"/>
  <c r="AF268" i="1"/>
  <c r="AN268" i="1" s="1"/>
  <c r="AF238" i="1"/>
  <c r="AN238" i="1" s="1"/>
  <c r="AF247" i="1"/>
  <c r="AN247" i="1" s="1"/>
  <c r="AF58" i="1"/>
  <c r="AN58" i="1" s="1"/>
  <c r="G17" i="4"/>
  <c r="H16" i="4"/>
  <c r="AF261" i="1"/>
  <c r="AN261" i="1" s="1"/>
  <c r="AF260" i="1"/>
  <c r="AN260" i="1" s="1"/>
  <c r="AF232" i="1"/>
  <c r="AN232" i="1" s="1"/>
  <c r="AF193" i="1"/>
  <c r="AN193" i="1" s="1"/>
  <c r="AF215" i="1"/>
  <c r="AN215" i="1" s="1"/>
  <c r="AF134" i="1"/>
  <c r="AN134" i="1" s="1"/>
  <c r="AF177" i="1"/>
  <c r="AN177" i="1" s="1"/>
  <c r="AF142" i="1"/>
  <c r="AN142" i="1" s="1"/>
  <c r="H7" i="4"/>
  <c r="J7" i="4" s="1"/>
  <c r="H8" i="4"/>
  <c r="J8" i="4" s="1"/>
  <c r="BB341" i="1"/>
  <c r="AF133" i="1" l="1"/>
  <c r="AN133" i="1" s="1"/>
  <c r="AF29" i="1"/>
  <c r="AN29" i="1" s="1"/>
  <c r="AF172" i="1"/>
  <c r="AN172" i="1" s="1"/>
  <c r="AF210" i="1"/>
  <c r="AN210" i="1" s="1"/>
  <c r="AF153" i="1"/>
  <c r="AN153" i="1" s="1"/>
  <c r="AF42" i="1"/>
  <c r="AN42" i="1" s="1"/>
  <c r="AF195" i="1"/>
  <c r="AN195" i="1" s="1"/>
  <c r="AF111" i="1"/>
  <c r="AN111" i="1" s="1"/>
  <c r="AF186" i="1"/>
  <c r="AN186" i="1" s="1"/>
  <c r="AF116" i="1"/>
  <c r="AN116" i="1" s="1"/>
  <c r="AF121" i="1"/>
  <c r="AN121" i="1" s="1"/>
  <c r="AF76" i="1"/>
  <c r="AN76" i="1" s="1"/>
  <c r="AF280" i="1"/>
  <c r="AN280" i="1" s="1"/>
  <c r="AF156" i="1"/>
  <c r="AN156" i="1" s="1"/>
  <c r="AF250" i="1"/>
  <c r="AN250" i="1" s="1"/>
  <c r="AF49" i="1"/>
  <c r="AN49" i="1" s="1"/>
  <c r="AF109" i="1"/>
  <c r="AN109" i="1" s="1"/>
  <c r="AF151" i="1"/>
  <c r="AN151" i="1" s="1"/>
  <c r="AF174" i="1"/>
  <c r="AN174" i="1" s="1"/>
  <c r="AF87" i="1"/>
  <c r="AN87" i="1" s="1"/>
  <c r="AF34" i="1"/>
  <c r="AN34" i="1" s="1"/>
  <c r="AF146" i="1"/>
  <c r="AN146" i="1" s="1"/>
  <c r="AF199" i="1"/>
  <c r="AN199" i="1" s="1"/>
  <c r="AF194" i="1"/>
  <c r="AN194" i="1" s="1"/>
  <c r="AF95" i="1"/>
  <c r="AN95" i="1" s="1"/>
  <c r="AF190" i="1"/>
  <c r="AN190" i="1" s="1"/>
  <c r="AF164" i="1"/>
  <c r="AN164" i="1" s="1"/>
  <c r="AF169" i="1"/>
  <c r="AN169" i="1" s="1"/>
  <c r="AF180" i="1"/>
  <c r="AN180" i="1" s="1"/>
  <c r="AF240" i="1"/>
  <c r="AN240" i="1" s="1"/>
  <c r="AF179" i="1"/>
  <c r="AN179" i="1" s="1"/>
  <c r="AF212" i="1"/>
  <c r="AN212" i="1" s="1"/>
  <c r="AF229" i="1"/>
  <c r="AN229" i="1" s="1"/>
  <c r="AF290" i="1"/>
  <c r="AN290" i="1" s="1"/>
  <c r="AF316" i="1"/>
  <c r="AN316" i="1" s="1"/>
  <c r="AF197" i="1"/>
  <c r="AN197" i="1" s="1"/>
  <c r="AF231" i="1"/>
  <c r="AN231" i="1" s="1"/>
  <c r="AF61" i="1"/>
  <c r="AN61" i="1" s="1"/>
  <c r="AF126" i="1"/>
  <c r="AN126" i="1" s="1"/>
  <c r="AF165" i="1"/>
  <c r="AN165" i="1" s="1"/>
  <c r="AF219" i="1"/>
  <c r="AN219" i="1" s="1"/>
  <c r="AF310" i="1"/>
  <c r="AN310" i="1" s="1"/>
  <c r="AF106" i="1"/>
  <c r="AN106" i="1" s="1"/>
  <c r="AF47" i="1"/>
  <c r="AN47" i="1" s="1"/>
  <c r="AF104" i="1"/>
  <c r="AN104" i="1" s="1"/>
  <c r="AF120" i="1"/>
  <c r="AN120" i="1" s="1"/>
  <c r="AF149" i="1"/>
  <c r="AN149" i="1" s="1"/>
  <c r="AF183" i="1"/>
  <c r="AN183" i="1" s="1"/>
  <c r="AF291" i="1"/>
  <c r="AN291" i="1" s="1"/>
  <c r="AF148" i="1"/>
  <c r="AN148" i="1" s="1"/>
  <c r="AF35" i="1"/>
  <c r="AN35" i="1" s="1"/>
  <c r="AF191" i="1"/>
  <c r="AN191" i="1" s="1"/>
  <c r="AF312" i="1"/>
  <c r="AN312" i="1" s="1"/>
  <c r="AF200" i="1"/>
  <c r="AN200" i="1" s="1"/>
  <c r="AF124" i="1"/>
  <c r="AN124" i="1" s="1"/>
  <c r="AF222" i="1"/>
  <c r="AN222" i="1" s="1"/>
  <c r="AF119" i="1"/>
  <c r="AN119" i="1" s="1"/>
  <c r="AF84" i="1"/>
  <c r="AN84" i="1" s="1"/>
  <c r="AF271" i="1"/>
  <c r="AN271" i="1" s="1"/>
  <c r="AF298" i="1"/>
  <c r="AN298" i="1" s="1"/>
  <c r="AF37" i="1"/>
  <c r="AN37" i="1" s="1"/>
  <c r="AF168" i="1"/>
  <c r="AN168" i="1" s="1"/>
  <c r="AF160" i="1"/>
  <c r="AN160" i="1" s="1"/>
  <c r="AF112" i="1"/>
  <c r="AN112" i="1" s="1"/>
  <c r="AF68" i="1"/>
  <c r="AN68" i="1" s="1"/>
  <c r="AF98" i="1"/>
  <c r="AN98" i="1" s="1"/>
  <c r="AF113" i="1"/>
  <c r="AN113" i="1" s="1"/>
  <c r="AF203" i="1"/>
  <c r="AN203" i="1" s="1"/>
  <c r="AF319" i="1"/>
  <c r="AN319" i="1" s="1"/>
  <c r="AF143" i="1"/>
  <c r="AN143" i="1" s="1"/>
  <c r="AF125" i="1"/>
  <c r="AN125" i="1" s="1"/>
  <c r="AF79" i="1"/>
  <c r="AN79" i="1" s="1"/>
  <c r="AF209" i="1"/>
  <c r="AN209" i="1" s="1"/>
  <c r="AF27" i="1"/>
  <c r="AN27" i="1" s="1"/>
  <c r="AF31" i="1"/>
  <c r="AN31" i="1" s="1"/>
  <c r="AF201" i="1"/>
  <c r="AN201" i="1" s="1"/>
  <c r="AF89" i="1"/>
  <c r="AN89" i="1" s="1"/>
  <c r="AF163" i="1"/>
  <c r="AN163" i="1" s="1"/>
  <c r="AF94" i="1"/>
  <c r="AN94" i="1" s="1"/>
  <c r="AF108" i="1"/>
  <c r="AN108" i="1" s="1"/>
  <c r="AF14" i="1"/>
  <c r="AN14" i="1" s="1"/>
  <c r="AF264" i="1"/>
  <c r="AN264" i="1" s="1"/>
  <c r="AF166" i="1"/>
  <c r="AN166" i="1" s="1"/>
  <c r="AF224" i="1"/>
  <c r="AN224" i="1" s="1"/>
  <c r="AF218" i="1"/>
  <c r="AN218" i="1" s="1"/>
  <c r="AF226" i="1"/>
  <c r="AN226" i="1" s="1"/>
  <c r="AF26" i="1"/>
  <c r="AN26" i="1" s="1"/>
  <c r="AF161" i="1"/>
  <c r="AN161" i="1" s="1"/>
  <c r="AF292" i="1"/>
  <c r="AN292" i="1" s="1"/>
  <c r="AF54" i="1"/>
  <c r="AN54" i="1" s="1"/>
  <c r="AF230" i="1"/>
  <c r="AN230" i="1" s="1"/>
  <c r="AF48" i="1"/>
  <c r="AN48" i="1" s="1"/>
  <c r="AF158" i="1"/>
  <c r="AN158" i="1" s="1"/>
  <c r="AF196" i="1"/>
  <c r="AN196" i="1" s="1"/>
  <c r="AF128" i="1"/>
  <c r="AN128" i="1" s="1"/>
  <c r="AF59" i="1"/>
  <c r="AN59" i="1" s="1"/>
  <c r="AF202" i="1"/>
  <c r="AN202" i="1" s="1"/>
  <c r="AF30" i="1"/>
  <c r="AN30" i="1" s="1"/>
  <c r="AF45" i="1"/>
  <c r="AN45" i="1" s="1"/>
  <c r="AF46" i="1"/>
  <c r="AN46" i="1" s="1"/>
  <c r="AF118" i="1"/>
  <c r="AN118" i="1" s="1"/>
  <c r="AE351" i="1"/>
  <c r="AF351" i="1" s="1"/>
  <c r="AE353" i="1"/>
  <c r="AF353" i="1" s="1"/>
  <c r="H17" i="4"/>
  <c r="J16" i="4"/>
  <c r="J17" i="4" s="1"/>
  <c r="AU238" i="1"/>
  <c r="AU252" i="1"/>
  <c r="AU18" i="1"/>
  <c r="AP72" i="1"/>
  <c r="AT72" i="1" s="1"/>
  <c r="AU288" i="1"/>
  <c r="AU115" i="1"/>
  <c r="AU223" i="1"/>
  <c r="AU20" i="1"/>
  <c r="AU167" i="1"/>
  <c r="AU138" i="1"/>
  <c r="AP51" i="1"/>
  <c r="AT51" i="1" s="1"/>
  <c r="AU295" i="1"/>
  <c r="AU102" i="1"/>
  <c r="AP246" i="1"/>
  <c r="AT246" i="1" s="1"/>
  <c r="AU32" i="1"/>
  <c r="AU256" i="1"/>
  <c r="AU303" i="1"/>
  <c r="AP317" i="1"/>
  <c r="AT317" i="1" s="1"/>
  <c r="AU234" i="1"/>
  <c r="AP205" i="1"/>
  <c r="AT205" i="1" s="1"/>
  <c r="AU173" i="1"/>
  <c r="AU66" i="1"/>
  <c r="AU11" i="1"/>
  <c r="AU282" i="1"/>
  <c r="AU41" i="1"/>
  <c r="AU217" i="1"/>
  <c r="AU63" i="1"/>
  <c r="AP257" i="1"/>
  <c r="AT257" i="1" s="1"/>
  <c r="AU140" i="1"/>
  <c r="AU13" i="1"/>
  <c r="AU304" i="1"/>
  <c r="AU305" i="1"/>
  <c r="AU57" i="1"/>
  <c r="AP130" i="1"/>
  <c r="AT130" i="1" s="1"/>
  <c r="AU228" i="1"/>
  <c r="AP283" i="1"/>
  <c r="AT283" i="1" s="1"/>
  <c r="AU213" i="1"/>
  <c r="AU65" i="1"/>
  <c r="AP204" i="1"/>
  <c r="AT204" i="1" s="1"/>
  <c r="AP93" i="1"/>
  <c r="AT93" i="1" s="1"/>
  <c r="AU243" i="1"/>
  <c r="AP235" i="1"/>
  <c r="AT235" i="1" s="1"/>
  <c r="AU71" i="1"/>
  <c r="AP33" i="1"/>
  <c r="AT33" i="1" s="1"/>
  <c r="AP189" i="1"/>
  <c r="AT189" i="1" s="1"/>
  <c r="AU6" i="1"/>
  <c r="AU188" i="1"/>
  <c r="AU297" i="1"/>
  <c r="AU302" i="1"/>
  <c r="AU25" i="1"/>
  <c r="AU83" i="1"/>
  <c r="AP248" i="1"/>
  <c r="AT248" i="1" s="1"/>
  <c r="AE352" i="1"/>
  <c r="AF352" i="1" s="1"/>
  <c r="AE355" i="1"/>
  <c r="AF355" i="1" s="1"/>
  <c r="AU268" i="1"/>
  <c r="AU233" i="1"/>
  <c r="AU272" i="1"/>
  <c r="AP15" i="1"/>
  <c r="AT15" i="1" s="1"/>
  <c r="AU36" i="1"/>
  <c r="AU10" i="1"/>
  <c r="AP53" i="1"/>
  <c r="AT53" i="1" s="1"/>
  <c r="AU105" i="1"/>
  <c r="AU159" i="1"/>
  <c r="AP157" i="1"/>
  <c r="AT157" i="1" s="1"/>
  <c r="AU184" i="1"/>
  <c r="AU114" i="1"/>
  <c r="AP314" i="1"/>
  <c r="AT314" i="1" s="1"/>
  <c r="AP139" i="1"/>
  <c r="AT139" i="1" s="1"/>
  <c r="AU265" i="1"/>
  <c r="AU147" i="1"/>
  <c r="AU123" i="1"/>
  <c r="AU150" i="1"/>
  <c r="AU92" i="1"/>
  <c r="AU236" i="1"/>
  <c r="AU131" i="1"/>
  <c r="AU100" i="1"/>
  <c r="AU80" i="1"/>
  <c r="AU253" i="1"/>
  <c r="AU277" i="1"/>
  <c r="AU269" i="1"/>
  <c r="AU52" i="1"/>
  <c r="AU62" i="1"/>
  <c r="AP306" i="1"/>
  <c r="AT306" i="1" s="1"/>
  <c r="AU67" i="1"/>
  <c r="AU309" i="1"/>
  <c r="AU275" i="1"/>
  <c r="AP182" i="1"/>
  <c r="AT182" i="1" s="1"/>
  <c r="AU127" i="1"/>
  <c r="AP141" i="1"/>
  <c r="AT141" i="1" s="1"/>
  <c r="AP307" i="1"/>
  <c r="AT307" i="1" s="1"/>
  <c r="AU78" i="1"/>
  <c r="AU103" i="1"/>
  <c r="AP136" i="1"/>
  <c r="AT136" i="1" s="1"/>
  <c r="AU5" i="1"/>
  <c r="AU23" i="1"/>
  <c r="AP266" i="1"/>
  <c r="AT266" i="1" s="1"/>
  <c r="AP170" i="1"/>
  <c r="AT170" i="1" s="1"/>
  <c r="AU198" i="1"/>
  <c r="AU187" i="1"/>
  <c r="AP64" i="1"/>
  <c r="AT64" i="1" s="1"/>
  <c r="AU129" i="1"/>
  <c r="AU56" i="1"/>
  <c r="AU12" i="1"/>
  <c r="AU122" i="1"/>
  <c r="AU107" i="1"/>
  <c r="AP279" i="1"/>
  <c r="AT279" i="1" s="1"/>
  <c r="AE350" i="1"/>
  <c r="AF350" i="1" s="1"/>
  <c r="AP58" i="1"/>
  <c r="AT58" i="1" s="1"/>
  <c r="AU17" i="1"/>
  <c r="AP178" i="1"/>
  <c r="AT178" i="1" s="1"/>
  <c r="AU99" i="1"/>
  <c r="AU135" i="1"/>
  <c r="AP245" i="1"/>
  <c r="AT245" i="1" s="1"/>
  <c r="AU237" i="1"/>
  <c r="AU154" i="1"/>
  <c r="AU313" i="1"/>
  <c r="AU40" i="1"/>
  <c r="AP216" i="1"/>
  <c r="AT216" i="1" s="1"/>
  <c r="AU96" i="1"/>
  <c r="AU227" i="1"/>
  <c r="AU38" i="1"/>
  <c r="AU255" i="1"/>
  <c r="AP244" i="1"/>
  <c r="AT244" i="1" s="1"/>
  <c r="AU270" i="1"/>
  <c r="AP55" i="1"/>
  <c r="AT55" i="1" s="1"/>
  <c r="AP3" i="1"/>
  <c r="AP192" i="1"/>
  <c r="AT192" i="1" s="1"/>
  <c r="AU152" i="1"/>
  <c r="AU50" i="1"/>
  <c r="AP4" i="1"/>
  <c r="AT4" i="1" s="1"/>
  <c r="AU251" i="1"/>
  <c r="AU185" i="1"/>
  <c r="AP77" i="1"/>
  <c r="AT77" i="1" s="1"/>
  <c r="AU69" i="1"/>
  <c r="AP137" i="1"/>
  <c r="AT137" i="1" s="1"/>
  <c r="AU70" i="1"/>
  <c r="AU300" i="1"/>
  <c r="AP145" i="1"/>
  <c r="AT145" i="1" s="1"/>
  <c r="AU311" i="1"/>
  <c r="AU267" i="1"/>
  <c r="AU276" i="1"/>
  <c r="AU19" i="1"/>
  <c r="AU254" i="1"/>
  <c r="AU39" i="1"/>
  <c r="AU24" i="1"/>
  <c r="AU299" i="1"/>
  <c r="AU43" i="1"/>
  <c r="AU44" i="1"/>
  <c r="AP263" i="1"/>
  <c r="AT263" i="1" s="1"/>
  <c r="AP91" i="1"/>
  <c r="AT91" i="1" s="1"/>
  <c r="AP175" i="1"/>
  <c r="AT175" i="1" s="1"/>
  <c r="AU318" i="1"/>
  <c r="AP73" i="1"/>
  <c r="AT73" i="1" s="1"/>
  <c r="AU8" i="1"/>
  <c r="AP21" i="1"/>
  <c r="AT21" i="1" s="1"/>
  <c r="AP88" i="1"/>
  <c r="AT88" i="1" s="1"/>
  <c r="AP286" i="1"/>
  <c r="AT286" i="1" s="1"/>
  <c r="AU211" i="1"/>
  <c r="AU259" i="1"/>
  <c r="AU144" i="1"/>
  <c r="AE354" i="1"/>
  <c r="AF354" i="1" s="1"/>
  <c r="AU247" i="1"/>
  <c r="AU207" i="1"/>
  <c r="AP289" i="1"/>
  <c r="AT289" i="1" s="1"/>
  <c r="AU258" i="1"/>
  <c r="AP293" i="1"/>
  <c r="AT293" i="1" s="1"/>
  <c r="AU90" i="1"/>
  <c r="AU16" i="1"/>
  <c r="AU278" i="1"/>
  <c r="AU315" i="1"/>
  <c r="AU7" i="1"/>
  <c r="AP60" i="1"/>
  <c r="AT60" i="1" s="1"/>
  <c r="AU74" i="1"/>
  <c r="AU214" i="1"/>
  <c r="AU9" i="1"/>
  <c r="AP117" i="1"/>
  <c r="AT117" i="1" s="1"/>
  <c r="AU239" i="1"/>
  <c r="AU308" i="1"/>
  <c r="AP225" i="1"/>
  <c r="AT225" i="1" s="1"/>
  <c r="AP155" i="1"/>
  <c r="AT155" i="1" s="1"/>
  <c r="AU22" i="1"/>
  <c r="AU273" i="1"/>
  <c r="AU206" i="1"/>
  <c r="AP221" i="1"/>
  <c r="AT221" i="1" s="1"/>
  <c r="AU285" i="1"/>
  <c r="AU242" i="1"/>
  <c r="AP176" i="1"/>
  <c r="AT176" i="1" s="1"/>
  <c r="AU171" i="1"/>
  <c r="AU132" i="1"/>
  <c r="AU82" i="1"/>
  <c r="AP97" i="1"/>
  <c r="AT97" i="1" s="1"/>
  <c r="AP262" i="1"/>
  <c r="AT262" i="1" s="1"/>
  <c r="AU274" i="1"/>
  <c r="AP241" i="1"/>
  <c r="AT241" i="1" s="1"/>
  <c r="AP28" i="1"/>
  <c r="AT28" i="1" s="1"/>
  <c r="AU208" i="1"/>
  <c r="AU220" i="1"/>
  <c r="AU321" i="1"/>
  <c r="AP281" i="1"/>
  <c r="AT281" i="1" s="1"/>
  <c r="AU75" i="1"/>
  <c r="AU294" i="1"/>
  <c r="AP162" i="1"/>
  <c r="AT162" i="1" s="1"/>
  <c r="AU85" i="1"/>
  <c r="AU101" i="1"/>
  <c r="AU320" i="1"/>
  <c r="AU301" i="1"/>
  <c r="AU110" i="1"/>
  <c r="AU181" i="1"/>
  <c r="AU86" i="1"/>
  <c r="AU287" i="1"/>
  <c r="AU81" i="1"/>
  <c r="AU249" i="1"/>
  <c r="AU284" i="1"/>
  <c r="AP296" i="1"/>
  <c r="AT296" i="1" s="1"/>
  <c r="AP46" i="1" l="1"/>
  <c r="AQ46" i="1" s="1"/>
  <c r="AP59" i="1"/>
  <c r="AQ59" i="1" s="1"/>
  <c r="AP48" i="1"/>
  <c r="AQ48" i="1" s="1"/>
  <c r="AP161" i="1"/>
  <c r="AQ161" i="1" s="1"/>
  <c r="AP224" i="1"/>
  <c r="AQ224" i="1" s="1"/>
  <c r="AP108" i="1"/>
  <c r="AQ108" i="1" s="1"/>
  <c r="AP201" i="1"/>
  <c r="AQ201" i="1" s="1"/>
  <c r="AP79" i="1"/>
  <c r="AQ79" i="1" s="1"/>
  <c r="AP203" i="1"/>
  <c r="AQ203" i="1" s="1"/>
  <c r="AP112" i="1"/>
  <c r="AQ112" i="1" s="1"/>
  <c r="AR298" i="1"/>
  <c r="AR222" i="1"/>
  <c r="AR191" i="1"/>
  <c r="AP183" i="1"/>
  <c r="AQ183" i="1" s="1"/>
  <c r="AP47" i="1"/>
  <c r="AQ47" i="1" s="1"/>
  <c r="AP165" i="1"/>
  <c r="AQ165" i="1" s="1"/>
  <c r="AP197" i="1"/>
  <c r="AQ197" i="1" s="1"/>
  <c r="AP212" i="1"/>
  <c r="AQ212" i="1" s="1"/>
  <c r="AR169" i="1"/>
  <c r="AP194" i="1"/>
  <c r="AQ194" i="1" s="1"/>
  <c r="AP87" i="1"/>
  <c r="AQ87" i="1" s="1"/>
  <c r="AP49" i="1"/>
  <c r="AQ49" i="1" s="1"/>
  <c r="AP76" i="1"/>
  <c r="AQ76" i="1" s="1"/>
  <c r="AP111" i="1"/>
  <c r="AQ111" i="1" s="1"/>
  <c r="AP210" i="1"/>
  <c r="AQ210" i="1" s="1"/>
  <c r="AF324" i="1"/>
  <c r="AN324" i="1" s="1"/>
  <c r="AF328" i="1"/>
  <c r="AN328" i="1" s="1"/>
  <c r="AF334" i="1"/>
  <c r="AN334" i="1" s="1"/>
  <c r="AF323" i="1"/>
  <c r="AN323" i="1" s="1"/>
  <c r="AF337" i="1"/>
  <c r="AN337" i="1" s="1"/>
  <c r="AF333" i="1"/>
  <c r="AN333" i="1" s="1"/>
  <c r="AF338" i="1"/>
  <c r="AN338" i="1" s="1"/>
  <c r="AF322" i="1"/>
  <c r="AN322" i="1" s="1"/>
  <c r="AF336" i="1"/>
  <c r="AN336" i="1" s="1"/>
  <c r="AF332" i="1"/>
  <c r="AN332" i="1" s="1"/>
  <c r="AF326" i="1"/>
  <c r="AN326" i="1" s="1"/>
  <c r="AF331" i="1"/>
  <c r="AN331" i="1" s="1"/>
  <c r="AF335" i="1"/>
  <c r="AN335" i="1" s="1"/>
  <c r="AF325" i="1"/>
  <c r="AN325" i="1" s="1"/>
  <c r="AF327" i="1"/>
  <c r="AN327" i="1" s="1"/>
  <c r="AF330" i="1"/>
  <c r="AN330" i="1" s="1"/>
  <c r="AF329" i="1"/>
  <c r="AN329" i="1" s="1"/>
  <c r="AP45" i="1"/>
  <c r="AQ45" i="1" s="1"/>
  <c r="AP128" i="1"/>
  <c r="AQ128" i="1" s="1"/>
  <c r="AP230" i="1"/>
  <c r="AQ230" i="1" s="1"/>
  <c r="AP26" i="1"/>
  <c r="AQ26" i="1" s="1"/>
  <c r="AP166" i="1"/>
  <c r="AQ166" i="1" s="1"/>
  <c r="AP94" i="1"/>
  <c r="AQ94" i="1" s="1"/>
  <c r="AP31" i="1"/>
  <c r="AQ31" i="1" s="1"/>
  <c r="AP125" i="1"/>
  <c r="AQ125" i="1" s="1"/>
  <c r="AP113" i="1"/>
  <c r="AQ113" i="1" s="1"/>
  <c r="AP160" i="1"/>
  <c r="AQ160" i="1" s="1"/>
  <c r="AP271" i="1"/>
  <c r="AQ271" i="1" s="1"/>
  <c r="AP124" i="1"/>
  <c r="AQ124" i="1" s="1"/>
  <c r="AP35" i="1"/>
  <c r="AQ35" i="1" s="1"/>
  <c r="AP149" i="1"/>
  <c r="AQ149" i="1" s="1"/>
  <c r="AP106" i="1"/>
  <c r="AQ106" i="1" s="1"/>
  <c r="AP126" i="1"/>
  <c r="AQ126" i="1" s="1"/>
  <c r="AP316" i="1"/>
  <c r="AQ316" i="1" s="1"/>
  <c r="AP179" i="1"/>
  <c r="AQ179" i="1" s="1"/>
  <c r="AP164" i="1"/>
  <c r="AQ164" i="1" s="1"/>
  <c r="AP199" i="1"/>
  <c r="AQ199" i="1" s="1"/>
  <c r="AP174" i="1"/>
  <c r="AQ174" i="1" s="1"/>
  <c r="AP250" i="1"/>
  <c r="AQ250" i="1" s="1"/>
  <c r="AP121" i="1"/>
  <c r="AQ121" i="1" s="1"/>
  <c r="AR195" i="1"/>
  <c r="AP172" i="1"/>
  <c r="AQ172" i="1" s="1"/>
  <c r="AU341" i="1"/>
  <c r="AP30" i="1"/>
  <c r="AQ30" i="1" s="1"/>
  <c r="AP196" i="1"/>
  <c r="AQ196" i="1" s="1"/>
  <c r="AP54" i="1"/>
  <c r="AQ54" i="1" s="1"/>
  <c r="AR226" i="1"/>
  <c r="AP264" i="1"/>
  <c r="AQ264" i="1" s="1"/>
  <c r="AP163" i="1"/>
  <c r="AQ163" i="1" s="1"/>
  <c r="AP27" i="1"/>
  <c r="AQ27" i="1" s="1"/>
  <c r="AP143" i="1"/>
  <c r="AQ143" i="1" s="1"/>
  <c r="AP98" i="1"/>
  <c r="AQ98" i="1" s="1"/>
  <c r="AP168" i="1"/>
  <c r="AQ168" i="1" s="1"/>
  <c r="AP84" i="1"/>
  <c r="AQ84" i="1" s="1"/>
  <c r="AP200" i="1"/>
  <c r="AQ200" i="1" s="1"/>
  <c r="AP148" i="1"/>
  <c r="AQ148" i="1" s="1"/>
  <c r="AP120" i="1"/>
  <c r="AQ120" i="1" s="1"/>
  <c r="AP310" i="1"/>
  <c r="AQ310" i="1" s="1"/>
  <c r="AP61" i="1"/>
  <c r="AQ61" i="1" s="1"/>
  <c r="AP290" i="1"/>
  <c r="AQ290" i="1" s="1"/>
  <c r="AP240" i="1"/>
  <c r="AQ240" i="1" s="1"/>
  <c r="AP190" i="1"/>
  <c r="AQ190" i="1" s="1"/>
  <c r="AR146" i="1"/>
  <c r="AP151" i="1"/>
  <c r="AQ151" i="1" s="1"/>
  <c r="AP156" i="1"/>
  <c r="AQ156" i="1" s="1"/>
  <c r="AP116" i="1"/>
  <c r="AQ116" i="1" s="1"/>
  <c r="AP42" i="1"/>
  <c r="AQ42" i="1" s="1"/>
  <c r="AP29" i="1"/>
  <c r="AQ29" i="1" s="1"/>
  <c r="AT3" i="1"/>
  <c r="AT341" i="1" s="1"/>
  <c r="AP118" i="1"/>
  <c r="AQ118" i="1" s="1"/>
  <c r="AP202" i="1"/>
  <c r="AQ202" i="1" s="1"/>
  <c r="AP158" i="1"/>
  <c r="AQ158" i="1" s="1"/>
  <c r="AP292" i="1"/>
  <c r="AQ292" i="1" s="1"/>
  <c r="AR218" i="1"/>
  <c r="AP14" i="1"/>
  <c r="AQ14" i="1" s="1"/>
  <c r="AP89" i="1"/>
  <c r="AQ89" i="1" s="1"/>
  <c r="AP209" i="1"/>
  <c r="AQ209" i="1" s="1"/>
  <c r="AP319" i="1"/>
  <c r="AQ319" i="1" s="1"/>
  <c r="AP68" i="1"/>
  <c r="AQ68" i="1" s="1"/>
  <c r="AP37" i="1"/>
  <c r="AQ37" i="1" s="1"/>
  <c r="AP119" i="1"/>
  <c r="AQ119" i="1" s="1"/>
  <c r="AP312" i="1"/>
  <c r="AQ312" i="1" s="1"/>
  <c r="AP291" i="1"/>
  <c r="AQ291" i="1" s="1"/>
  <c r="AP104" i="1"/>
  <c r="AQ104" i="1" s="1"/>
  <c r="AP219" i="1"/>
  <c r="AQ219" i="1" s="1"/>
  <c r="AP231" i="1"/>
  <c r="AQ231" i="1" s="1"/>
  <c r="AP229" i="1"/>
  <c r="AQ229" i="1" s="1"/>
  <c r="AP180" i="1"/>
  <c r="AQ180" i="1" s="1"/>
  <c r="AP95" i="1"/>
  <c r="AQ95" i="1" s="1"/>
  <c r="AP34" i="1"/>
  <c r="AQ34" i="1" s="1"/>
  <c r="AP109" i="1"/>
  <c r="AQ109" i="1" s="1"/>
  <c r="AP280" i="1"/>
  <c r="AQ280" i="1" s="1"/>
  <c r="AP186" i="1"/>
  <c r="AQ186" i="1" s="1"/>
  <c r="AP153" i="1"/>
  <c r="AQ153" i="1" s="1"/>
  <c r="AP133" i="1"/>
  <c r="AQ133" i="1" s="1"/>
  <c r="AV193" i="1" l="1"/>
  <c r="AV49" i="1"/>
  <c r="AV101" i="1"/>
  <c r="AV84" i="1"/>
  <c r="AV246" i="1"/>
  <c r="AV220" i="1"/>
  <c r="AV314" i="1"/>
  <c r="AV242" i="1"/>
  <c r="AV301" i="1"/>
  <c r="AV318" i="1"/>
  <c r="AV161" i="1"/>
  <c r="AV67" i="1"/>
  <c r="AV304" i="1"/>
  <c r="AV63" i="1"/>
  <c r="AV131" i="1"/>
  <c r="AV120" i="1"/>
  <c r="AV82" i="1"/>
  <c r="AV295" i="1"/>
  <c r="AV15" i="1"/>
  <c r="AV322" i="1"/>
  <c r="AV24" i="1"/>
  <c r="AV302" i="1"/>
  <c r="AV222" i="1"/>
  <c r="AV128" i="1"/>
  <c r="AV162" i="1"/>
  <c r="AV312" i="1"/>
  <c r="AV106" i="1"/>
  <c r="AV174" i="1"/>
  <c r="AV330" i="1"/>
  <c r="AV17" i="1"/>
  <c r="AV27" i="1"/>
  <c r="AV215" i="1"/>
  <c r="AV275" i="1"/>
  <c r="AV176" i="1"/>
  <c r="AV87" i="1"/>
  <c r="AV116" i="1"/>
  <c r="AV291" i="1"/>
  <c r="AV268" i="1"/>
  <c r="AV5" i="1"/>
  <c r="AV232" i="1"/>
  <c r="AV85" i="1"/>
  <c r="AV203" i="1"/>
  <c r="AV276" i="1"/>
  <c r="AV259" i="1"/>
  <c r="AV177" i="1"/>
  <c r="AV211" i="1"/>
  <c r="AV77" i="1"/>
  <c r="AV136" i="1"/>
  <c r="AV274" i="1"/>
  <c r="AV267" i="1"/>
  <c r="AV135" i="1"/>
  <c r="AV287" i="1"/>
  <c r="AV147" i="1"/>
  <c r="AV66" i="1"/>
  <c r="AV243" i="1"/>
  <c r="AV338" i="1"/>
  <c r="AV68" i="1"/>
  <c r="AV247" i="1"/>
  <c r="AV156" i="1"/>
  <c r="AV310" i="1"/>
  <c r="AV202" i="1"/>
  <c r="AV217" i="1"/>
  <c r="AV190" i="1"/>
  <c r="AV340" i="1"/>
  <c r="AV79" i="1"/>
  <c r="AV229" i="1"/>
  <c r="AV93" i="1"/>
  <c r="AV198" i="1"/>
  <c r="AV20" i="1"/>
  <c r="AV44" i="1"/>
  <c r="AV31" i="1"/>
  <c r="AV272" i="1"/>
  <c r="AV208" i="1"/>
  <c r="AV269" i="1"/>
  <c r="AV180" i="1"/>
  <c r="AV264" i="1"/>
  <c r="AV143" i="1"/>
  <c r="AV113" i="1"/>
  <c r="AV249" i="1"/>
  <c r="AV23" i="1"/>
  <c r="AV140" i="1"/>
  <c r="AV54" i="1"/>
  <c r="AV99" i="1"/>
  <c r="AV86" i="1"/>
  <c r="AV298" i="1"/>
  <c r="AV282" i="1"/>
  <c r="AV299" i="1"/>
  <c r="AV237" i="1"/>
  <c r="AV251" i="1"/>
  <c r="AV206" i="1"/>
  <c r="AV137" i="1"/>
  <c r="AV200" i="1"/>
  <c r="AV254" i="1"/>
  <c r="AV253" i="1"/>
  <c r="AV182" i="1"/>
  <c r="AV167" i="1"/>
  <c r="AV158" i="1"/>
  <c r="AV117" i="1"/>
  <c r="AV245" i="1"/>
  <c r="AV76" i="1"/>
  <c r="AV327" i="1"/>
  <c r="AV297" i="1"/>
  <c r="AV102" i="1"/>
  <c r="AV326" i="1"/>
  <c r="AV270" i="1"/>
  <c r="AV320" i="1"/>
  <c r="AV53" i="1"/>
  <c r="AV281" i="1"/>
  <c r="AV163" i="1"/>
  <c r="AV72" i="1"/>
  <c r="AV214" i="1"/>
  <c r="AV331" i="1"/>
  <c r="AV119" i="1"/>
  <c r="AV62" i="1"/>
  <c r="AV138" i="1"/>
  <c r="AV13" i="1"/>
  <c r="AV118" i="1"/>
  <c r="AV197" i="1"/>
  <c r="AV32" i="1"/>
  <c r="AV189" i="1"/>
  <c r="AV40" i="1"/>
  <c r="AV145" i="1"/>
  <c r="AV166" i="1"/>
  <c r="AV109" i="1"/>
  <c r="AV191" i="1"/>
  <c r="AV194" i="1"/>
  <c r="AV266" i="1"/>
  <c r="AV195" i="1"/>
  <c r="AV89" i="1"/>
  <c r="AV132" i="1"/>
  <c r="AV57" i="1"/>
  <c r="AV300" i="1"/>
  <c r="AV16" i="1"/>
  <c r="AV265" i="1"/>
  <c r="AV325" i="1"/>
  <c r="AV46" i="1"/>
  <c r="AV317" i="1"/>
  <c r="AV108" i="1"/>
  <c r="AV221" i="1"/>
  <c r="AV329" i="1"/>
  <c r="AV115" i="1"/>
  <c r="AV12" i="1"/>
  <c r="AV337" i="1"/>
  <c r="AV262" i="1"/>
  <c r="AV8" i="1"/>
  <c r="AV233" i="1"/>
  <c r="AV204" i="1"/>
  <c r="AV144" i="1"/>
  <c r="AV21" i="1"/>
  <c r="AV71" i="1"/>
  <c r="AV316" i="1"/>
  <c r="AV296" i="1"/>
  <c r="AV55" i="1"/>
  <c r="AV35" i="1"/>
  <c r="AV218" i="1"/>
  <c r="AV39" i="1"/>
  <c r="AV98" i="1"/>
  <c r="AV201" i="1"/>
  <c r="AV294" i="1"/>
  <c r="AV133" i="1"/>
  <c r="AV41" i="1"/>
  <c r="AV231" i="1"/>
  <c r="AV173" i="1"/>
  <c r="AV315" i="1"/>
  <c r="AV188" i="1"/>
  <c r="AV238" i="1"/>
  <c r="AV70" i="1"/>
  <c r="AV127" i="1"/>
  <c r="AV187" i="1"/>
  <c r="AV7" i="1"/>
  <c r="AV97" i="1"/>
  <c r="AV255" i="1"/>
  <c r="AV153" i="1"/>
  <c r="AV48" i="1"/>
  <c r="AV154" i="1"/>
  <c r="AV22" i="1"/>
  <c r="AV333" i="1"/>
  <c r="AV306" i="1"/>
  <c r="AV149" i="1"/>
  <c r="AV123" i="1"/>
  <c r="AV56" i="1"/>
  <c r="AV186" i="1"/>
  <c r="AV58" i="1"/>
  <c r="AV26" i="1"/>
  <c r="AV160" i="1"/>
  <c r="AV230" i="1"/>
  <c r="AV164" i="1"/>
  <c r="AV339" i="1"/>
  <c r="AV25" i="1"/>
  <c r="AV94" i="1"/>
  <c r="AV309" i="1"/>
  <c r="AV261" i="1"/>
  <c r="AV112" i="1"/>
  <c r="AV59" i="1"/>
  <c r="AV122" i="1"/>
  <c r="AV250" i="1"/>
  <c r="AV78" i="1"/>
  <c r="AV61" i="1"/>
  <c r="AV335" i="1"/>
  <c r="AV114" i="1"/>
  <c r="AV216" i="1"/>
  <c r="AV289" i="1"/>
  <c r="AV96" i="1"/>
  <c r="AV336" i="1"/>
  <c r="AV110" i="1"/>
  <c r="AV328" i="1"/>
  <c r="AV175" i="1"/>
  <c r="AV74" i="1"/>
  <c r="AV90" i="1"/>
  <c r="AV210" i="1"/>
  <c r="AV273" i="1"/>
  <c r="AV29" i="1"/>
  <c r="AV19" i="1"/>
  <c r="AV125" i="1"/>
  <c r="AV28" i="1"/>
  <c r="AV257" i="1"/>
  <c r="AV332" i="1"/>
  <c r="AV240" i="1"/>
  <c r="AV171" i="1"/>
  <c r="AV50" i="1"/>
  <c r="AV18" i="1"/>
  <c r="AV65" i="1"/>
  <c r="AV33" i="1"/>
  <c r="AV196" i="1"/>
  <c r="AV155" i="1"/>
  <c r="AV226" i="1"/>
  <c r="AV181" i="1"/>
  <c r="AV91" i="1"/>
  <c r="AV334" i="1"/>
  <c r="AV64" i="1"/>
  <c r="AV169" i="1"/>
  <c r="AV278" i="1"/>
  <c r="AV129" i="1"/>
  <c r="AV179" i="1"/>
  <c r="AV292" i="1"/>
  <c r="AV75" i="1"/>
  <c r="AV285" i="1"/>
  <c r="AV36" i="1"/>
  <c r="AV248" i="1"/>
  <c r="AV205" i="1"/>
  <c r="AV236" i="1"/>
  <c r="AV263" i="1"/>
  <c r="AV288" i="1"/>
  <c r="AV92" i="1"/>
  <c r="AV277" i="1"/>
  <c r="AV323" i="1"/>
  <c r="AV45" i="1"/>
  <c r="AV11" i="1"/>
  <c r="AV6" i="1"/>
  <c r="AV81" i="1"/>
  <c r="AV103" i="1"/>
  <c r="AV111" i="1"/>
  <c r="AV157" i="1"/>
  <c r="AV73" i="1"/>
  <c r="AV30" i="1"/>
  <c r="AV308" i="1"/>
  <c r="AV126" i="1"/>
  <c r="AV130" i="1"/>
  <c r="AV152" i="1"/>
  <c r="AV51" i="1"/>
  <c r="AV225" i="1"/>
  <c r="AV124" i="1"/>
  <c r="AV224" i="1"/>
  <c r="AV10" i="1"/>
  <c r="AV283" i="1"/>
  <c r="AV4" i="1"/>
  <c r="AV280" i="1"/>
  <c r="AV178" i="1"/>
  <c r="AV321" i="1"/>
  <c r="AV165" i="1"/>
  <c r="AV151" i="1"/>
  <c r="AV150" i="1"/>
  <c r="AV271" i="1"/>
  <c r="AV311" i="1"/>
  <c r="AV121" i="1"/>
  <c r="AV142" i="1"/>
  <c r="AV235" i="1"/>
  <c r="AV42" i="1"/>
  <c r="AV223" i="1"/>
  <c r="AV14" i="1"/>
  <c r="AV207" i="1"/>
  <c r="AV209" i="1"/>
  <c r="AV104" i="1"/>
  <c r="AV168" i="1"/>
  <c r="AV199" i="1"/>
  <c r="AV80" i="1"/>
  <c r="AV241" i="1"/>
  <c r="AV319" i="1"/>
  <c r="AV141" i="1"/>
  <c r="AV324" i="1"/>
  <c r="AV252" i="1"/>
  <c r="AV139" i="1"/>
  <c r="AV234" i="1"/>
  <c r="AV260" i="1"/>
  <c r="AV60" i="1"/>
  <c r="AV88" i="1"/>
  <c r="AV286" i="1"/>
  <c r="AV95" i="1"/>
  <c r="AV213" i="1"/>
  <c r="AV38" i="1"/>
  <c r="AV307" i="1"/>
  <c r="AV239" i="1"/>
  <c r="AV146" i="1"/>
  <c r="AV244" i="1"/>
  <c r="AV183" i="1"/>
  <c r="AV185" i="1"/>
  <c r="AV107" i="1"/>
  <c r="AV34" i="1"/>
  <c r="AV284" i="1"/>
  <c r="AV9" i="1"/>
  <c r="AV279" i="1"/>
  <c r="AV184" i="1"/>
  <c r="AV47" i="1"/>
  <c r="AV313" i="1"/>
  <c r="AV100" i="1"/>
  <c r="AV227" i="1"/>
  <c r="AV105" i="1"/>
  <c r="AV192" i="1"/>
  <c r="AV258" i="1"/>
  <c r="AV37" i="1"/>
  <c r="AV52" i="1"/>
  <c r="AV256" i="1"/>
  <c r="AV148" i="1"/>
  <c r="AV303" i="1"/>
  <c r="AV134" i="1"/>
  <c r="AV212" i="1"/>
  <c r="AV228" i="1"/>
  <c r="AV219" i="1"/>
  <c r="AV159" i="1"/>
  <c r="AV305" i="1"/>
  <c r="AV83" i="1"/>
  <c r="AV172" i="1"/>
  <c r="AV293" i="1"/>
  <c r="AV290" i="1"/>
  <c r="AV170" i="1"/>
  <c r="AV69" i="1"/>
  <c r="AV43" i="1"/>
  <c r="AV3" i="1"/>
  <c r="AP341" i="1"/>
  <c r="AR341" i="1"/>
  <c r="AQ341" i="1"/>
  <c r="AN341" i="1"/>
  <c r="AV341" i="1" l="1"/>
  <c r="AN345" i="1"/>
  <c r="AN343" i="1"/>
  <c r="AS8" i="1"/>
  <c r="AW8" i="1" s="1"/>
  <c r="AS330" i="1"/>
  <c r="AW330" i="1" s="1"/>
  <c r="AS135" i="1"/>
  <c r="AW135" i="1" s="1"/>
  <c r="AS82" i="1"/>
  <c r="AW82" i="1" s="1"/>
  <c r="AS289" i="1"/>
  <c r="AW289" i="1" s="1"/>
  <c r="AS332" i="1"/>
  <c r="AW332" i="1" s="1"/>
  <c r="AS18" i="1"/>
  <c r="AW18" i="1" s="1"/>
  <c r="AS196" i="1"/>
  <c r="AW196" i="1" s="1"/>
  <c r="BC196" i="1" s="1"/>
  <c r="BJ196" i="1" s="1"/>
  <c r="AS310" i="1"/>
  <c r="AW310" i="1" s="1"/>
  <c r="BC310" i="1" s="1"/>
  <c r="BJ310" i="1" s="1"/>
  <c r="AS104" i="1"/>
  <c r="AW104" i="1" s="1"/>
  <c r="BC104" i="1" s="1"/>
  <c r="BJ104" i="1" s="1"/>
  <c r="AS66" i="1"/>
  <c r="AW66" i="1" s="1"/>
  <c r="AS185" i="1"/>
  <c r="AW185" i="1" s="1"/>
  <c r="AS179" i="1"/>
  <c r="AW179" i="1" s="1"/>
  <c r="BC179" i="1" s="1"/>
  <c r="BJ179" i="1" s="1"/>
  <c r="AS328" i="1"/>
  <c r="AW328" i="1" s="1"/>
  <c r="AS10" i="1"/>
  <c r="AW10" i="1" s="1"/>
  <c r="AS237" i="1"/>
  <c r="AW237" i="1" s="1"/>
  <c r="AS203" i="1"/>
  <c r="AW203" i="1" s="1"/>
  <c r="BC203" i="1" s="1"/>
  <c r="BJ203" i="1" s="1"/>
  <c r="AS62" i="1"/>
  <c r="AW62" i="1" s="1"/>
  <c r="AS12" i="1"/>
  <c r="AW12" i="1" s="1"/>
  <c r="AS55" i="1"/>
  <c r="AW55" i="1" s="1"/>
  <c r="AS52" i="1"/>
  <c r="AW52" i="1" s="1"/>
  <c r="AS270" i="1"/>
  <c r="AW270" i="1" s="1"/>
  <c r="AS46" i="1"/>
  <c r="AW46" i="1" s="1"/>
  <c r="BC46" i="1" s="1"/>
  <c r="BJ46" i="1" s="1"/>
  <c r="AS152" i="1"/>
  <c r="AW152" i="1" s="1"/>
  <c r="AS217" i="1"/>
  <c r="AW217" i="1" s="1"/>
  <c r="AS244" i="1"/>
  <c r="AW244" i="1" s="1"/>
  <c r="AS306" i="1"/>
  <c r="AW306" i="1" s="1"/>
  <c r="AS70" i="1"/>
  <c r="AW70" i="1" s="1"/>
  <c r="AS316" i="1"/>
  <c r="AW316" i="1" s="1"/>
  <c r="BC316" i="1" s="1"/>
  <c r="BJ316" i="1" s="1"/>
  <c r="AS28" i="1"/>
  <c r="AW28" i="1" s="1"/>
  <c r="AS54" i="1"/>
  <c r="AW54" i="1" s="1"/>
  <c r="BC54" i="1" s="1"/>
  <c r="BJ54" i="1" s="1"/>
  <c r="AS293" i="1"/>
  <c r="AW293" i="1" s="1"/>
  <c r="AS201" i="1"/>
  <c r="AW201" i="1" s="1"/>
  <c r="BC201" i="1" s="1"/>
  <c r="BJ201" i="1" s="1"/>
  <c r="AS78" i="1"/>
  <c r="AW78" i="1" s="1"/>
  <c r="AS218" i="1"/>
  <c r="AW218" i="1" s="1"/>
  <c r="BC218" i="1" s="1"/>
  <c r="BJ218" i="1" s="1"/>
  <c r="AS61" i="1"/>
  <c r="AW61" i="1" s="1"/>
  <c r="BC61" i="1" s="1"/>
  <c r="BJ61" i="1" s="1"/>
  <c r="AS26" i="1"/>
  <c r="AW26" i="1" s="1"/>
  <c r="BC26" i="1" s="1"/>
  <c r="BJ26" i="1" s="1"/>
  <c r="AS117" i="1"/>
  <c r="AW117" i="1" s="1"/>
  <c r="AS170" i="1"/>
  <c r="AW170" i="1" s="1"/>
  <c r="AS164" i="1"/>
  <c r="AW164" i="1" s="1"/>
  <c r="BC164" i="1" s="1"/>
  <c r="BJ164" i="1" s="1"/>
  <c r="AS142" i="1"/>
  <c r="AW142" i="1" s="1"/>
  <c r="BC142" i="1" s="1"/>
  <c r="BJ142" i="1" s="1"/>
  <c r="AS33" i="1"/>
  <c r="AW33" i="1" s="1"/>
  <c r="AS198" i="1"/>
  <c r="AW198" i="1" s="1"/>
  <c r="AS227" i="1"/>
  <c r="AW227" i="1" s="1"/>
  <c r="AS232" i="1"/>
  <c r="AW232" i="1" s="1"/>
  <c r="BC232" i="1" s="1"/>
  <c r="BJ232" i="1" s="1"/>
  <c r="AS20" i="1"/>
  <c r="AW20" i="1" s="1"/>
  <c r="AS323" i="1"/>
  <c r="AW323" i="1" s="1"/>
  <c r="AS118" i="1"/>
  <c r="AW118" i="1" s="1"/>
  <c r="BC118" i="1" s="1"/>
  <c r="BJ118" i="1" s="1"/>
  <c r="AS321" i="1"/>
  <c r="AW321" i="1" s="1"/>
  <c r="AS255" i="1"/>
  <c r="AW255" i="1" s="1"/>
  <c r="AS299" i="1"/>
  <c r="AW299" i="1" s="1"/>
  <c r="AS278" i="1"/>
  <c r="AW278" i="1" s="1"/>
  <c r="AS122" i="1"/>
  <c r="AW122" i="1" s="1"/>
  <c r="AS261" i="1"/>
  <c r="AW261" i="1" s="1"/>
  <c r="BC261" i="1" s="1"/>
  <c r="BJ261" i="1" s="1"/>
  <c r="AS94" i="1"/>
  <c r="AW94" i="1" s="1"/>
  <c r="BC94" i="1" s="1"/>
  <c r="BJ94" i="1" s="1"/>
  <c r="AS145" i="1"/>
  <c r="AW145" i="1" s="1"/>
  <c r="AS86" i="1"/>
  <c r="AW86" i="1" s="1"/>
  <c r="AS318" i="1"/>
  <c r="AW318" i="1" s="1"/>
  <c r="AS256" i="1"/>
  <c r="AW256" i="1" s="1"/>
  <c r="AS130" i="1"/>
  <c r="AW130" i="1" s="1"/>
  <c r="AS91" i="1"/>
  <c r="AW91" i="1" s="1"/>
  <c r="AS58" i="1"/>
  <c r="AW58" i="1" s="1"/>
  <c r="AS15" i="1"/>
  <c r="AW15" i="1" s="1"/>
  <c r="AS87" i="1"/>
  <c r="AW87" i="1" s="1"/>
  <c r="BC87" i="1" s="1"/>
  <c r="BJ87" i="1" s="1"/>
  <c r="AS43" i="1"/>
  <c r="AW43" i="1" s="1"/>
  <c r="AS264" i="1"/>
  <c r="AW264" i="1" s="1"/>
  <c r="BC264" i="1" s="1"/>
  <c r="BJ264" i="1" s="1"/>
  <c r="AS182" i="1"/>
  <c r="AW182" i="1" s="1"/>
  <c r="AS37" i="1"/>
  <c r="AW37" i="1" s="1"/>
  <c r="BC37" i="1" s="1"/>
  <c r="BJ37" i="1" s="1"/>
  <c r="AS335" i="1"/>
  <c r="AW335" i="1" s="1"/>
  <c r="AS286" i="1"/>
  <c r="AW286" i="1" s="1"/>
  <c r="AS36" i="1"/>
  <c r="AW36" i="1" s="1"/>
  <c r="AS140" i="1"/>
  <c r="AW140" i="1" s="1"/>
  <c r="AS296" i="1"/>
  <c r="AW296" i="1" s="1"/>
  <c r="AS245" i="1"/>
  <c r="AW245" i="1" s="1"/>
  <c r="AS129" i="1"/>
  <c r="AW129" i="1" s="1"/>
  <c r="AS235" i="1"/>
  <c r="AW235" i="1" s="1"/>
  <c r="AS93" i="1"/>
  <c r="AW93" i="1" s="1"/>
  <c r="AS161" i="1"/>
  <c r="AW161" i="1" s="1"/>
  <c r="BC161" i="1" s="1"/>
  <c r="BJ161" i="1" s="1"/>
  <c r="AS173" i="1"/>
  <c r="AW173" i="1" s="1"/>
  <c r="AS266" i="1"/>
  <c r="AW266" i="1" s="1"/>
  <c r="AS248" i="1"/>
  <c r="AW248" i="1" s="1"/>
  <c r="AS106" i="1"/>
  <c r="AW106" i="1" s="1"/>
  <c r="BC106" i="1" s="1"/>
  <c r="BJ106" i="1" s="1"/>
  <c r="AS21" i="1"/>
  <c r="AW21" i="1" s="1"/>
  <c r="AS295" i="1"/>
  <c r="AW295" i="1" s="1"/>
  <c r="AS307" i="1"/>
  <c r="AW307" i="1" s="1"/>
  <c r="AS47" i="1"/>
  <c r="AW47" i="1" s="1"/>
  <c r="BC47" i="1" s="1"/>
  <c r="BJ47" i="1" s="1"/>
  <c r="AS228" i="1"/>
  <c r="AW228" i="1" s="1"/>
  <c r="AS77" i="1"/>
  <c r="AW77" i="1" s="1"/>
  <c r="AS181" i="1"/>
  <c r="AW181" i="1" s="1"/>
  <c r="AS215" i="1"/>
  <c r="AW215" i="1" s="1"/>
  <c r="BC215" i="1" s="1"/>
  <c r="BJ215" i="1" s="1"/>
  <c r="AS56" i="1"/>
  <c r="AW56" i="1" s="1"/>
  <c r="AS174" i="1"/>
  <c r="AW174" i="1" s="1"/>
  <c r="BC174" i="1" s="1"/>
  <c r="BJ174" i="1" s="1"/>
  <c r="AS100" i="1"/>
  <c r="AW100" i="1" s="1"/>
  <c r="AS277" i="1"/>
  <c r="AW277" i="1" s="1"/>
  <c r="AS253" i="1"/>
  <c r="AW253" i="1" s="1"/>
  <c r="AS268" i="1"/>
  <c r="AW268" i="1" s="1"/>
  <c r="AS65" i="1"/>
  <c r="AW65" i="1" s="1"/>
  <c r="AS67" i="1"/>
  <c r="AW67" i="1" s="1"/>
  <c r="AS149" i="1"/>
  <c r="AW149" i="1" s="1"/>
  <c r="BC149" i="1" s="1"/>
  <c r="BJ149" i="1" s="1"/>
  <c r="AS121" i="1"/>
  <c r="AW121" i="1" s="1"/>
  <c r="BC121" i="1" s="1"/>
  <c r="BJ121" i="1" s="1"/>
  <c r="AS132" i="1"/>
  <c r="AW132" i="1" s="1"/>
  <c r="AS326" i="1"/>
  <c r="AW326" i="1" s="1"/>
  <c r="AS338" i="1"/>
  <c r="AW338" i="1" s="1"/>
  <c r="AS211" i="1"/>
  <c r="AW211" i="1" s="1"/>
  <c r="AS282" i="1"/>
  <c r="AW282" i="1" s="1"/>
  <c r="AS89" i="1"/>
  <c r="AW89" i="1" s="1"/>
  <c r="BC89" i="1" s="1"/>
  <c r="BJ89" i="1" s="1"/>
  <c r="AS274" i="1"/>
  <c r="AW274" i="1" s="1"/>
  <c r="AS7" i="1"/>
  <c r="AW7" i="1" s="1"/>
  <c r="AS205" i="1"/>
  <c r="AW205" i="1" s="1"/>
  <c r="AS25" i="1"/>
  <c r="AW25" i="1" s="1"/>
  <c r="AS313" i="1"/>
  <c r="AW313" i="1" s="1"/>
  <c r="AS183" i="1"/>
  <c r="AW183" i="1" s="1"/>
  <c r="BC183" i="1" s="1"/>
  <c r="BJ183" i="1" s="1"/>
  <c r="AS285" i="1"/>
  <c r="AW285" i="1" s="1"/>
  <c r="AS40" i="1"/>
  <c r="AW40" i="1" s="1"/>
  <c r="AS165" i="1"/>
  <c r="AW165" i="1" s="1"/>
  <c r="BC165" i="1" s="1"/>
  <c r="BJ165" i="1" s="1"/>
  <c r="AS154" i="1"/>
  <c r="AW154" i="1" s="1"/>
  <c r="AS31" i="1"/>
  <c r="AW31" i="1" s="1"/>
  <c r="BC31" i="1" s="1"/>
  <c r="BJ31" i="1" s="1"/>
  <c r="AS269" i="1"/>
  <c r="AW269" i="1" s="1"/>
  <c r="AS123" i="1"/>
  <c r="AW123" i="1" s="1"/>
  <c r="AS238" i="1"/>
  <c r="AW238" i="1" s="1"/>
  <c r="AS334" i="1"/>
  <c r="AW334" i="1" s="1"/>
  <c r="AS191" i="1"/>
  <c r="AW191" i="1" s="1"/>
  <c r="BC191" i="1" s="1"/>
  <c r="BJ191" i="1" s="1"/>
  <c r="AS267" i="1"/>
  <c r="AW267" i="1" s="1"/>
  <c r="AS301" i="1"/>
  <c r="AW301" i="1" s="1"/>
  <c r="AS254" i="1"/>
  <c r="AW254" i="1" s="1"/>
  <c r="AS113" i="1"/>
  <c r="AW113" i="1" s="1"/>
  <c r="BC113" i="1" s="1"/>
  <c r="BJ113" i="1" s="1"/>
  <c r="AS156" i="1"/>
  <c r="AW156" i="1" s="1"/>
  <c r="BC156" i="1" s="1"/>
  <c r="BJ156" i="1" s="1"/>
  <c r="AS273" i="1"/>
  <c r="AW273" i="1" s="1"/>
  <c r="AS134" i="1"/>
  <c r="AW134" i="1" s="1"/>
  <c r="BC134" i="1" s="1"/>
  <c r="BJ134" i="1" s="1"/>
  <c r="AS171" i="1"/>
  <c r="AW171" i="1" s="1"/>
  <c r="AS257" i="1"/>
  <c r="AW257" i="1" s="1"/>
  <c r="AS178" i="1"/>
  <c r="AW178" i="1" s="1"/>
  <c r="AS88" i="1"/>
  <c r="AW88" i="1" s="1"/>
  <c r="AS303" i="1"/>
  <c r="AW303" i="1" s="1"/>
  <c r="AS231" i="1"/>
  <c r="AW231" i="1" s="1"/>
  <c r="BC231" i="1" s="1"/>
  <c r="BJ231" i="1" s="1"/>
  <c r="AS74" i="1"/>
  <c r="AW74" i="1" s="1"/>
  <c r="AS177" i="1"/>
  <c r="AW177" i="1" s="1"/>
  <c r="BC177" i="1" s="1"/>
  <c r="BJ177" i="1" s="1"/>
  <c r="AS139" i="1"/>
  <c r="AW139" i="1" s="1"/>
  <c r="AS292" i="1"/>
  <c r="AW292" i="1" s="1"/>
  <c r="BC292" i="1" s="1"/>
  <c r="BJ292" i="1" s="1"/>
  <c r="AS187" i="1"/>
  <c r="AW187" i="1" s="1"/>
  <c r="AS53" i="1"/>
  <c r="AW53" i="1" s="1"/>
  <c r="AS153" i="1"/>
  <c r="AW153" i="1" s="1"/>
  <c r="BC153" i="1" s="1"/>
  <c r="BJ153" i="1" s="1"/>
  <c r="AS5" i="1"/>
  <c r="AW5" i="1" s="1"/>
  <c r="AS194" i="1"/>
  <c r="AW194" i="1" s="1"/>
  <c r="BC194" i="1" s="1"/>
  <c r="BJ194" i="1" s="1"/>
  <c r="AS213" i="1"/>
  <c r="AW213" i="1" s="1"/>
  <c r="AS240" i="1"/>
  <c r="AW240" i="1" s="1"/>
  <c r="BC240" i="1" s="1"/>
  <c r="BJ240" i="1" s="1"/>
  <c r="AS108" i="1"/>
  <c r="AW108" i="1" s="1"/>
  <c r="BC108" i="1" s="1"/>
  <c r="BJ108" i="1" s="1"/>
  <c r="AS119" i="1"/>
  <c r="AW119" i="1" s="1"/>
  <c r="BC119" i="1" s="1"/>
  <c r="BJ119" i="1" s="1"/>
  <c r="AS72" i="1"/>
  <c r="AW72" i="1" s="1"/>
  <c r="AS229" i="1"/>
  <c r="AW229" i="1" s="1"/>
  <c r="BC229" i="1" s="1"/>
  <c r="BJ229" i="1" s="1"/>
  <c r="AS90" i="1"/>
  <c r="AW90" i="1" s="1"/>
  <c r="AS319" i="1"/>
  <c r="AW319" i="1" s="1"/>
  <c r="BC319" i="1" s="1"/>
  <c r="BJ319" i="1" s="1"/>
  <c r="AS251" i="1"/>
  <c r="AW251" i="1" s="1"/>
  <c r="AS155" i="1"/>
  <c r="AW155" i="1" s="1"/>
  <c r="AS128" i="1"/>
  <c r="AW128" i="1" s="1"/>
  <c r="BC128" i="1" s="1"/>
  <c r="BJ128" i="1" s="1"/>
  <c r="AS101" i="1"/>
  <c r="AW101" i="1" s="1"/>
  <c r="AS109" i="1"/>
  <c r="AW109" i="1" s="1"/>
  <c r="BC109" i="1" s="1"/>
  <c r="BJ109" i="1" s="1"/>
  <c r="AS195" i="1"/>
  <c r="AW195" i="1" s="1"/>
  <c r="BC195" i="1" s="1"/>
  <c r="BJ195" i="1" s="1"/>
  <c r="AS157" i="1"/>
  <c r="AW157" i="1" s="1"/>
  <c r="AS34" i="1"/>
  <c r="AW34" i="1" s="1"/>
  <c r="BC34" i="1" s="1"/>
  <c r="BJ34" i="1" s="1"/>
  <c r="AS308" i="1"/>
  <c r="AW308" i="1" s="1"/>
  <c r="AS98" i="1"/>
  <c r="AW98" i="1" s="1"/>
  <c r="BC98" i="1" s="1"/>
  <c r="BJ98" i="1" s="1"/>
  <c r="AS120" i="1"/>
  <c r="AW120" i="1" s="1"/>
  <c r="BC120" i="1" s="1"/>
  <c r="BJ120" i="1" s="1"/>
  <c r="AS44" i="1"/>
  <c r="AW44" i="1" s="1"/>
  <c r="AS288" i="1"/>
  <c r="AW288" i="1" s="1"/>
  <c r="AS16" i="1"/>
  <c r="AW16" i="1" s="1"/>
  <c r="AS71" i="1"/>
  <c r="AW71" i="1" s="1"/>
  <c r="AS13" i="1"/>
  <c r="AW13" i="1" s="1"/>
  <c r="AS30" i="1"/>
  <c r="AW30" i="1" s="1"/>
  <c r="BC30" i="1" s="1"/>
  <c r="BJ30" i="1" s="1"/>
  <c r="AS17" i="1"/>
  <c r="AW17" i="1" s="1"/>
  <c r="AS234" i="1"/>
  <c r="AW234" i="1" s="1"/>
  <c r="AS150" i="1"/>
  <c r="AW150" i="1" s="1"/>
  <c r="AS297" i="1"/>
  <c r="AW297" i="1" s="1"/>
  <c r="AS259" i="1"/>
  <c r="AW259" i="1" s="1"/>
  <c r="AS114" i="1"/>
  <c r="AW114" i="1" s="1"/>
  <c r="AS11" i="1"/>
  <c r="AW11" i="1" s="1"/>
  <c r="AS163" i="1"/>
  <c r="AW163" i="1" s="1"/>
  <c r="BC163" i="1" s="1"/>
  <c r="BJ163" i="1" s="1"/>
  <c r="AS224" i="1"/>
  <c r="AW224" i="1" s="1"/>
  <c r="BC224" i="1" s="1"/>
  <c r="BJ224" i="1" s="1"/>
  <c r="AS131" i="1"/>
  <c r="AW131" i="1" s="1"/>
  <c r="AS336" i="1"/>
  <c r="AW336" i="1" s="1"/>
  <c r="AS260" i="1"/>
  <c r="AW260" i="1" s="1"/>
  <c r="BC260" i="1" s="1"/>
  <c r="BJ260" i="1" s="1"/>
  <c r="AS125" i="1"/>
  <c r="AW125" i="1" s="1"/>
  <c r="BC125" i="1" s="1"/>
  <c r="BJ125" i="1" s="1"/>
  <c r="AS242" i="1"/>
  <c r="AW242" i="1" s="1"/>
  <c r="AS192" i="1"/>
  <c r="AW192" i="1" s="1"/>
  <c r="AS116" i="1"/>
  <c r="AW116" i="1" s="1"/>
  <c r="BC116" i="1" s="1"/>
  <c r="BJ116" i="1" s="1"/>
  <c r="AS168" i="1"/>
  <c r="AW168" i="1" s="1"/>
  <c r="BC168" i="1" s="1"/>
  <c r="BJ168" i="1" s="1"/>
  <c r="AS60" i="1"/>
  <c r="AW60" i="1" s="1"/>
  <c r="AS216" i="1"/>
  <c r="AW216" i="1" s="1"/>
  <c r="AS137" i="1"/>
  <c r="AW137" i="1" s="1"/>
  <c r="AS204" i="1"/>
  <c r="AW204" i="1" s="1"/>
  <c r="AS225" i="1"/>
  <c r="AW225" i="1" s="1"/>
  <c r="AS147" i="1"/>
  <c r="AW147" i="1" s="1"/>
  <c r="AS50" i="1"/>
  <c r="AW50" i="1" s="1"/>
  <c r="AS166" i="1"/>
  <c r="AW166" i="1" s="1"/>
  <c r="BC166" i="1" s="1"/>
  <c r="BJ166" i="1" s="1"/>
  <c r="AS241" i="1"/>
  <c r="AW241" i="1" s="1"/>
  <c r="AS311" i="1"/>
  <c r="AW311" i="1" s="1"/>
  <c r="AS83" i="1"/>
  <c r="AW83" i="1" s="1"/>
  <c r="AS158" i="1"/>
  <c r="AW158" i="1" s="1"/>
  <c r="BC158" i="1" s="1"/>
  <c r="BJ158" i="1" s="1"/>
  <c r="AS160" i="1"/>
  <c r="AW160" i="1" s="1"/>
  <c r="BC160" i="1" s="1"/>
  <c r="BJ160" i="1" s="1"/>
  <c r="AS176" i="1"/>
  <c r="AW176" i="1" s="1"/>
  <c r="AS305" i="1"/>
  <c r="AW305" i="1" s="1"/>
  <c r="AS79" i="1"/>
  <c r="AW79" i="1" s="1"/>
  <c r="BC79" i="1" s="1"/>
  <c r="BJ79" i="1" s="1"/>
  <c r="AS64" i="1"/>
  <c r="AW64" i="1" s="1"/>
  <c r="AS284" i="1"/>
  <c r="AW284" i="1" s="1"/>
  <c r="AS99" i="1"/>
  <c r="AW99" i="1" s="1"/>
  <c r="AS32" i="1"/>
  <c r="AW32" i="1" s="1"/>
  <c r="AS287" i="1"/>
  <c r="AW287" i="1" s="1"/>
  <c r="AS80" i="1"/>
  <c r="AW80" i="1" s="1"/>
  <c r="AS250" i="1"/>
  <c r="AW250" i="1" s="1"/>
  <c r="BC250" i="1" s="1"/>
  <c r="BJ250" i="1" s="1"/>
  <c r="AS219" i="1"/>
  <c r="AW219" i="1" s="1"/>
  <c r="BC219" i="1" s="1"/>
  <c r="BJ219" i="1" s="1"/>
  <c r="AS249" i="1"/>
  <c r="AW249" i="1" s="1"/>
  <c r="AS146" i="1"/>
  <c r="AW146" i="1" s="1"/>
  <c r="BC146" i="1" s="1"/>
  <c r="BJ146" i="1" s="1"/>
  <c r="AS23" i="1"/>
  <c r="AW23" i="1" s="1"/>
  <c r="AS189" i="1"/>
  <c r="AW189" i="1" s="1"/>
  <c r="AS92" i="1"/>
  <c r="AW92" i="1" s="1"/>
  <c r="AS41" i="1"/>
  <c r="AW41" i="1" s="1"/>
  <c r="AS223" i="1"/>
  <c r="AW223" i="1" s="1"/>
  <c r="AS144" i="1"/>
  <c r="AW144" i="1" s="1"/>
  <c r="AS188" i="1"/>
  <c r="AW188" i="1" s="1"/>
  <c r="AS214" i="1"/>
  <c r="AW214" i="1" s="1"/>
  <c r="AS276" i="1"/>
  <c r="AW276" i="1" s="1"/>
  <c r="AS190" i="1"/>
  <c r="AW190" i="1" s="1"/>
  <c r="BC190" i="1" s="1"/>
  <c r="BJ190" i="1" s="1"/>
  <c r="AS112" i="1"/>
  <c r="AW112" i="1" s="1"/>
  <c r="BC112" i="1" s="1"/>
  <c r="BJ112" i="1" s="1"/>
  <c r="AS110" i="1"/>
  <c r="AW110" i="1" s="1"/>
  <c r="AS230" i="1"/>
  <c r="AW230" i="1" s="1"/>
  <c r="BC230" i="1" s="1"/>
  <c r="BJ230" i="1" s="1"/>
  <c r="AS42" i="1"/>
  <c r="AW42" i="1" s="1"/>
  <c r="BC42" i="1" s="1"/>
  <c r="BJ42" i="1" s="1"/>
  <c r="AS252" i="1"/>
  <c r="AW252" i="1" s="1"/>
  <c r="AS49" i="1"/>
  <c r="AW49" i="1" s="1"/>
  <c r="BC49" i="1" s="1"/>
  <c r="BJ49" i="1" s="1"/>
  <c r="AS24" i="1"/>
  <c r="AW24" i="1" s="1"/>
  <c r="AS197" i="1"/>
  <c r="AW197" i="1" s="1"/>
  <c r="BC197" i="1" s="1"/>
  <c r="BJ197" i="1" s="1"/>
  <c r="AS302" i="1"/>
  <c r="AW302" i="1" s="1"/>
  <c r="AS45" i="1"/>
  <c r="AW45" i="1" s="1"/>
  <c r="BC45" i="1" s="1"/>
  <c r="BJ45" i="1" s="1"/>
  <c r="AS243" i="1"/>
  <c r="AW243" i="1" s="1"/>
  <c r="AS6" i="1"/>
  <c r="AW6" i="1" s="1"/>
  <c r="AS239" i="1"/>
  <c r="AW239" i="1" s="1"/>
  <c r="AS220" i="1"/>
  <c r="AW220" i="1" s="1"/>
  <c r="AS76" i="1"/>
  <c r="AW76" i="1" s="1"/>
  <c r="BC76" i="1" s="1"/>
  <c r="BJ76" i="1" s="1"/>
  <c r="AS127" i="1"/>
  <c r="AW127" i="1" s="1"/>
  <c r="AS312" i="1"/>
  <c r="AW312" i="1" s="1"/>
  <c r="BC312" i="1" s="1"/>
  <c r="BJ312" i="1" s="1"/>
  <c r="AS14" i="1"/>
  <c r="AW14" i="1" s="1"/>
  <c r="BC14" i="1" s="1"/>
  <c r="BJ14" i="1" s="1"/>
  <c r="AS202" i="1"/>
  <c r="AW202" i="1" s="1"/>
  <c r="BC202" i="1" s="1"/>
  <c r="BJ202" i="1" s="1"/>
  <c r="AS208" i="1"/>
  <c r="AW208" i="1" s="1"/>
  <c r="AS206" i="1"/>
  <c r="AW206" i="1" s="1"/>
  <c r="AS262" i="1"/>
  <c r="AW262" i="1" s="1"/>
  <c r="AS138" i="1"/>
  <c r="AW138" i="1" s="1"/>
  <c r="AS212" i="1"/>
  <c r="AW212" i="1" s="1"/>
  <c r="BC212" i="1" s="1"/>
  <c r="BJ212" i="1" s="1"/>
  <c r="AS325" i="1"/>
  <c r="AW325" i="1" s="1"/>
  <c r="AS186" i="1"/>
  <c r="AW186" i="1" s="1"/>
  <c r="BC186" i="1" s="1"/>
  <c r="BJ186" i="1" s="1"/>
  <c r="AS280" i="1"/>
  <c r="AW280" i="1" s="1"/>
  <c r="BC280" i="1" s="1"/>
  <c r="BJ280" i="1" s="1"/>
  <c r="AS304" i="1"/>
  <c r="AW304" i="1" s="1"/>
  <c r="AS333" i="1"/>
  <c r="AW333" i="1" s="1"/>
  <c r="AS291" i="1"/>
  <c r="AW291" i="1" s="1"/>
  <c r="BC291" i="1" s="1"/>
  <c r="BJ291" i="1" s="1"/>
  <c r="AS226" i="1"/>
  <c r="AW226" i="1" s="1"/>
  <c r="BC226" i="1" s="1"/>
  <c r="BJ226" i="1" s="1"/>
  <c r="AS162" i="1"/>
  <c r="AW162" i="1" s="1"/>
  <c r="AS300" i="1"/>
  <c r="AW300" i="1" s="1"/>
  <c r="AS111" i="1"/>
  <c r="AW111" i="1" s="1"/>
  <c r="BC111" i="1" s="1"/>
  <c r="BJ111" i="1" s="1"/>
  <c r="AS115" i="1"/>
  <c r="AW115" i="1" s="1"/>
  <c r="AS9" i="1"/>
  <c r="AW9" i="1" s="1"/>
  <c r="AS148" i="1"/>
  <c r="AW148" i="1" s="1"/>
  <c r="BC148" i="1" s="1"/>
  <c r="BJ148" i="1" s="1"/>
  <c r="AS95" i="1"/>
  <c r="AW95" i="1" s="1"/>
  <c r="BC95" i="1" s="1"/>
  <c r="BJ95" i="1" s="1"/>
  <c r="AS271" i="1"/>
  <c r="AW271" i="1" s="1"/>
  <c r="BC271" i="1" s="1"/>
  <c r="BJ271" i="1" s="1"/>
  <c r="AS207" i="1"/>
  <c r="AW207" i="1" s="1"/>
  <c r="AS136" i="1"/>
  <c r="AW136" i="1" s="1"/>
  <c r="AS184" i="1"/>
  <c r="AW184" i="1" s="1"/>
  <c r="AS309" i="1"/>
  <c r="AW309" i="1" s="1"/>
  <c r="AS167" i="1"/>
  <c r="AW167" i="1" s="1"/>
  <c r="AS294" i="1"/>
  <c r="AW294" i="1" s="1"/>
  <c r="AS322" i="1"/>
  <c r="AW322" i="1" s="1"/>
  <c r="AS51" i="1"/>
  <c r="AW51" i="1" s="1"/>
  <c r="AS29" i="1"/>
  <c r="AW29" i="1" s="1"/>
  <c r="BC29" i="1" s="1"/>
  <c r="BJ29" i="1" s="1"/>
  <c r="AS180" i="1"/>
  <c r="AW180" i="1" s="1"/>
  <c r="BC180" i="1" s="1"/>
  <c r="BJ180" i="1" s="1"/>
  <c r="AS169" i="1"/>
  <c r="AW169" i="1" s="1"/>
  <c r="BC169" i="1" s="1"/>
  <c r="BJ169" i="1" s="1"/>
  <c r="AS315" i="1"/>
  <c r="AW315" i="1" s="1"/>
  <c r="AS68" i="1"/>
  <c r="AW68" i="1" s="1"/>
  <c r="BC68" i="1" s="1"/>
  <c r="BJ68" i="1" s="1"/>
  <c r="AS175" i="1"/>
  <c r="AW175" i="1" s="1"/>
  <c r="AS320" i="1"/>
  <c r="AW320" i="1" s="1"/>
  <c r="AS133" i="1"/>
  <c r="AW133" i="1" s="1"/>
  <c r="BC133" i="1" s="1"/>
  <c r="BJ133" i="1" s="1"/>
  <c r="AS69" i="1"/>
  <c r="AW69" i="1" s="1"/>
  <c r="AS236" i="1"/>
  <c r="AW236" i="1" s="1"/>
  <c r="AS314" i="1"/>
  <c r="AW314" i="1" s="1"/>
  <c r="AS298" i="1"/>
  <c r="AW298" i="1" s="1"/>
  <c r="BC298" i="1" s="1"/>
  <c r="BJ298" i="1" s="1"/>
  <c r="AS124" i="1"/>
  <c r="AW124" i="1" s="1"/>
  <c r="BC124" i="1" s="1"/>
  <c r="BJ124" i="1" s="1"/>
  <c r="AS222" i="1"/>
  <c r="AW222" i="1" s="1"/>
  <c r="BC222" i="1" s="1"/>
  <c r="BJ222" i="1" s="1"/>
  <c r="AS233" i="1"/>
  <c r="AW233" i="1" s="1"/>
  <c r="AS263" i="1"/>
  <c r="AW263" i="1" s="1"/>
  <c r="AS247" i="1"/>
  <c r="AW247" i="1" s="1"/>
  <c r="AS73" i="1"/>
  <c r="AW73" i="1" s="1"/>
  <c r="AS27" i="1"/>
  <c r="AW27" i="1" s="1"/>
  <c r="BC27" i="1" s="1"/>
  <c r="BJ27" i="1" s="1"/>
  <c r="AS337" i="1"/>
  <c r="AW337" i="1" s="1"/>
  <c r="AS200" i="1"/>
  <c r="AW200" i="1" s="1"/>
  <c r="BC200" i="1" s="1"/>
  <c r="BJ200" i="1" s="1"/>
  <c r="AS126" i="1"/>
  <c r="AW126" i="1" s="1"/>
  <c r="BC126" i="1" s="1"/>
  <c r="BJ126" i="1" s="1"/>
  <c r="AS279" i="1"/>
  <c r="AW279" i="1" s="1"/>
  <c r="AS283" i="1"/>
  <c r="AW283" i="1" s="1"/>
  <c r="AS327" i="1"/>
  <c r="AW327" i="1" s="1"/>
  <c r="AS85" i="1"/>
  <c r="AW85" i="1" s="1"/>
  <c r="AS105" i="1"/>
  <c r="AW105" i="1" s="1"/>
  <c r="AS96" i="1"/>
  <c r="AW96" i="1" s="1"/>
  <c r="AS81" i="1"/>
  <c r="AW81" i="1" s="1"/>
  <c r="AS290" i="1"/>
  <c r="AW290" i="1" s="1"/>
  <c r="BC290" i="1" s="1"/>
  <c r="BJ290" i="1" s="1"/>
  <c r="AS97" i="1"/>
  <c r="AW97" i="1" s="1"/>
  <c r="AS143" i="1"/>
  <c r="AW143" i="1" s="1"/>
  <c r="BC143" i="1" s="1"/>
  <c r="BJ143" i="1" s="1"/>
  <c r="AS35" i="1"/>
  <c r="AW35" i="1" s="1"/>
  <c r="BC35" i="1" s="1"/>
  <c r="BJ35" i="1" s="1"/>
  <c r="AS331" i="1"/>
  <c r="AW331" i="1" s="1"/>
  <c r="AS84" i="1"/>
  <c r="AW84" i="1" s="1"/>
  <c r="BC84" i="1" s="1"/>
  <c r="BJ84" i="1" s="1"/>
  <c r="AS22" i="1"/>
  <c r="AW22" i="1" s="1"/>
  <c r="AS199" i="1"/>
  <c r="AW199" i="1" s="1"/>
  <c r="BC199" i="1" s="1"/>
  <c r="BJ199" i="1" s="1"/>
  <c r="AS102" i="1"/>
  <c r="AW102" i="1" s="1"/>
  <c r="AS59" i="1"/>
  <c r="AW59" i="1" s="1"/>
  <c r="BC59" i="1" s="1"/>
  <c r="BJ59" i="1" s="1"/>
  <c r="AS172" i="1"/>
  <c r="AW172" i="1" s="1"/>
  <c r="BC172" i="1" s="1"/>
  <c r="BJ172" i="1" s="1"/>
  <c r="AS103" i="1"/>
  <c r="AW103" i="1" s="1"/>
  <c r="AS159" i="1"/>
  <c r="AW159" i="1" s="1"/>
  <c r="AS63" i="1"/>
  <c r="AW63" i="1" s="1"/>
  <c r="AS275" i="1"/>
  <c r="AW275" i="1" s="1"/>
  <c r="AS38" i="1"/>
  <c r="AW38" i="1" s="1"/>
  <c r="AS19" i="1"/>
  <c r="AW19" i="1" s="1"/>
  <c r="AS151" i="1"/>
  <c r="AW151" i="1" s="1"/>
  <c r="BC151" i="1" s="1"/>
  <c r="BJ151" i="1" s="1"/>
  <c r="AS107" i="1"/>
  <c r="AW107" i="1" s="1"/>
  <c r="AS246" i="1"/>
  <c r="AW246" i="1" s="1"/>
  <c r="AS324" i="1"/>
  <c r="AW324" i="1" s="1"/>
  <c r="AS329" i="1"/>
  <c r="AW329" i="1" s="1"/>
  <c r="AS39" i="1"/>
  <c r="AW39" i="1" s="1"/>
  <c r="AS272" i="1"/>
  <c r="AW272" i="1" s="1"/>
  <c r="AS281" i="1"/>
  <c r="AW281" i="1" s="1"/>
  <c r="AS258" i="1"/>
  <c r="AW258" i="1" s="1"/>
  <c r="AS317" i="1"/>
  <c r="AW317" i="1" s="1"/>
  <c r="AS4" i="1"/>
  <c r="AW4" i="1" s="1"/>
  <c r="AS221" i="1"/>
  <c r="AW221" i="1" s="1"/>
  <c r="AS210" i="1"/>
  <c r="AW210" i="1" s="1"/>
  <c r="BC210" i="1" s="1"/>
  <c r="BJ210" i="1" s="1"/>
  <c r="AS265" i="1"/>
  <c r="AW265" i="1" s="1"/>
  <c r="AS209" i="1"/>
  <c r="AW209" i="1" s="1"/>
  <c r="BC209" i="1" s="1"/>
  <c r="BJ209" i="1" s="1"/>
  <c r="AS48" i="1"/>
  <c r="AW48" i="1" s="1"/>
  <c r="BC48" i="1" s="1"/>
  <c r="BJ48" i="1" s="1"/>
  <c r="AS57" i="1"/>
  <c r="AW57" i="1" s="1"/>
  <c r="AS141" i="1"/>
  <c r="AW141" i="1" s="1"/>
  <c r="AS193" i="1"/>
  <c r="AW193" i="1" s="1"/>
  <c r="BC193" i="1" s="1"/>
  <c r="BJ193" i="1" s="1"/>
  <c r="AS75" i="1"/>
  <c r="AW75" i="1" s="1"/>
  <c r="AS3" i="1"/>
  <c r="AS340" i="1"/>
  <c r="AW340" i="1" s="1"/>
  <c r="BC340" i="1" s="1"/>
  <c r="BJ340" i="1" s="1"/>
  <c r="AS339" i="1"/>
  <c r="AW339" i="1" s="1"/>
  <c r="BC339" i="1" s="1"/>
  <c r="BJ339" i="1" s="1"/>
  <c r="BC265" i="1" l="1"/>
  <c r="BC39" i="1"/>
  <c r="AS341" i="1"/>
  <c r="AS344" i="1" s="1"/>
  <c r="AW3" i="1"/>
  <c r="BC57" i="1"/>
  <c r="BR210" i="1"/>
  <c r="BS210" i="1" s="1"/>
  <c r="BL210" i="1"/>
  <c r="BC258" i="1"/>
  <c r="BC329" i="1"/>
  <c r="BE329" i="1" s="1"/>
  <c r="BL151" i="1"/>
  <c r="BR151" i="1"/>
  <c r="BS151" i="1" s="1"/>
  <c r="BC63" i="1"/>
  <c r="BD63" i="1" s="1"/>
  <c r="BL59" i="1"/>
  <c r="BR59" i="1"/>
  <c r="BS59" i="1" s="1"/>
  <c r="BL84" i="1"/>
  <c r="BR84" i="1"/>
  <c r="BS84" i="1" s="1"/>
  <c r="BC97" i="1"/>
  <c r="BC105" i="1"/>
  <c r="BD105" i="1" s="1"/>
  <c r="BC279" i="1"/>
  <c r="BL27" i="1"/>
  <c r="BR27" i="1"/>
  <c r="BS27" i="1" s="1"/>
  <c r="BC233" i="1"/>
  <c r="BC314" i="1"/>
  <c r="BD314" i="1" s="1"/>
  <c r="BC320" i="1"/>
  <c r="BL169" i="1"/>
  <c r="BR169" i="1"/>
  <c r="BS169" i="1" s="1"/>
  <c r="BC322" i="1"/>
  <c r="BC184" i="1"/>
  <c r="BD184" i="1" s="1"/>
  <c r="BL95" i="1"/>
  <c r="BR95" i="1"/>
  <c r="BS95" i="1" s="1"/>
  <c r="BL111" i="1"/>
  <c r="BR111" i="1"/>
  <c r="BS111" i="1" s="1"/>
  <c r="BL226" i="1"/>
  <c r="BR226" i="1"/>
  <c r="BS226" i="1" s="1"/>
  <c r="BL280" i="1"/>
  <c r="BR280" i="1"/>
  <c r="BS280" i="1" s="1"/>
  <c r="BC138" i="1"/>
  <c r="BL202" i="1"/>
  <c r="BR202" i="1"/>
  <c r="BS202" i="1" s="1"/>
  <c r="BL76" i="1"/>
  <c r="BR76" i="1"/>
  <c r="BS76" i="1" s="1"/>
  <c r="BC243" i="1"/>
  <c r="BD243" i="1" s="1"/>
  <c r="BC24" i="1"/>
  <c r="BL230" i="1"/>
  <c r="BR230" i="1"/>
  <c r="BS230" i="1" s="1"/>
  <c r="BC276" i="1"/>
  <c r="BC223" i="1"/>
  <c r="BD223" i="1" s="1"/>
  <c r="BC23" i="1"/>
  <c r="BL250" i="1"/>
  <c r="BR250" i="1"/>
  <c r="BS250" i="1" s="1"/>
  <c r="BC99" i="1"/>
  <c r="BC305" i="1"/>
  <c r="BD305" i="1" s="1"/>
  <c r="BC83" i="1"/>
  <c r="BC50" i="1"/>
  <c r="BD50" i="1" s="1"/>
  <c r="BC137" i="1"/>
  <c r="BL116" i="1"/>
  <c r="BR116" i="1"/>
  <c r="BS116" i="1" s="1"/>
  <c r="BM260" i="1"/>
  <c r="BR260" i="1"/>
  <c r="BS260" i="1" s="1"/>
  <c r="BR163" i="1"/>
  <c r="BS163" i="1" s="1"/>
  <c r="BL163" i="1"/>
  <c r="BC297" i="1"/>
  <c r="BD297" i="1" s="1"/>
  <c r="BL30" i="1"/>
  <c r="BR30" i="1"/>
  <c r="BS30" i="1" s="1"/>
  <c r="BC288" i="1"/>
  <c r="BD288" i="1" s="1"/>
  <c r="BC308" i="1"/>
  <c r="BD308" i="1" s="1"/>
  <c r="BL109" i="1"/>
  <c r="BR109" i="1"/>
  <c r="BS109" i="1" s="1"/>
  <c r="BC251" i="1"/>
  <c r="BD251" i="1" s="1"/>
  <c r="BC72" i="1"/>
  <c r="BD72" i="1" s="1"/>
  <c r="BC213" i="1"/>
  <c r="BD213" i="1" s="1"/>
  <c r="BC53" i="1"/>
  <c r="BD53" i="1" s="1"/>
  <c r="BR177" i="1"/>
  <c r="BS177" i="1" s="1"/>
  <c r="BN177" i="1"/>
  <c r="BC88" i="1"/>
  <c r="BD88" i="1" s="1"/>
  <c r="BN134" i="1"/>
  <c r="BR134" i="1"/>
  <c r="BS134" i="1" s="1"/>
  <c r="BC254" i="1"/>
  <c r="BD254" i="1" s="1"/>
  <c r="BC334" i="1"/>
  <c r="BE334" i="1" s="1"/>
  <c r="BL31" i="1"/>
  <c r="BR31" i="1"/>
  <c r="BS31" i="1" s="1"/>
  <c r="BC285" i="1"/>
  <c r="BD285" i="1" s="1"/>
  <c r="BC205" i="1"/>
  <c r="BD205" i="1" s="1"/>
  <c r="BC282" i="1"/>
  <c r="BD282" i="1" s="1"/>
  <c r="BC132" i="1"/>
  <c r="BD132" i="1" s="1"/>
  <c r="BC65" i="1"/>
  <c r="BD65" i="1" s="1"/>
  <c r="BC100" i="1"/>
  <c r="BD100" i="1" s="1"/>
  <c r="BC181" i="1"/>
  <c r="BD181" i="1" s="1"/>
  <c r="BC307" i="1"/>
  <c r="BD307" i="1" s="1"/>
  <c r="BC248" i="1"/>
  <c r="BD248" i="1" s="1"/>
  <c r="BC93" i="1"/>
  <c r="BD93" i="1" s="1"/>
  <c r="BC296" i="1"/>
  <c r="BD296" i="1" s="1"/>
  <c r="BC335" i="1"/>
  <c r="BE335" i="1" s="1"/>
  <c r="BC43" i="1"/>
  <c r="BD43" i="1" s="1"/>
  <c r="BC91" i="1"/>
  <c r="BD91" i="1" s="1"/>
  <c r="BC86" i="1"/>
  <c r="BD86" i="1" s="1"/>
  <c r="BC122" i="1"/>
  <c r="BD122" i="1" s="1"/>
  <c r="BC321" i="1"/>
  <c r="BD321" i="1" s="1"/>
  <c r="BN232" i="1"/>
  <c r="BR232" i="1"/>
  <c r="BS232" i="1" s="1"/>
  <c r="BN142" i="1"/>
  <c r="BR142" i="1"/>
  <c r="BS142" i="1" s="1"/>
  <c r="BL26" i="1"/>
  <c r="BR26" i="1"/>
  <c r="BS26" i="1" s="1"/>
  <c r="BL201" i="1"/>
  <c r="BR201" i="1"/>
  <c r="BS201" i="1" s="1"/>
  <c r="BL316" i="1"/>
  <c r="BR316" i="1"/>
  <c r="BS316" i="1" s="1"/>
  <c r="BC217" i="1"/>
  <c r="BD217" i="1" s="1"/>
  <c r="BC52" i="1"/>
  <c r="BD52" i="1" s="1"/>
  <c r="BL203" i="1"/>
  <c r="BR203" i="1"/>
  <c r="BS203" i="1" s="1"/>
  <c r="BR179" i="1"/>
  <c r="BS179" i="1" s="1"/>
  <c r="BL179" i="1"/>
  <c r="BL310" i="1"/>
  <c r="BR310" i="1"/>
  <c r="BS310" i="1" s="1"/>
  <c r="BC289" i="1"/>
  <c r="BD289" i="1" s="1"/>
  <c r="BC8" i="1"/>
  <c r="BD8" i="1" s="1"/>
  <c r="BC75" i="1"/>
  <c r="BD75" i="1" s="1"/>
  <c r="BC281" i="1"/>
  <c r="BD281" i="1" s="1"/>
  <c r="BC19" i="1"/>
  <c r="BD19" i="1" s="1"/>
  <c r="BC102" i="1"/>
  <c r="BD102" i="1" s="1"/>
  <c r="BC331" i="1"/>
  <c r="BE331" i="1" s="1"/>
  <c r="BL290" i="1"/>
  <c r="BR290" i="1"/>
  <c r="BS290" i="1" s="1"/>
  <c r="BC85" i="1"/>
  <c r="BD85" i="1" s="1"/>
  <c r="BL126" i="1"/>
  <c r="BR126" i="1"/>
  <c r="BS126" i="1" s="1"/>
  <c r="BC73" i="1"/>
  <c r="BD73" i="1" s="1"/>
  <c r="BL222" i="1"/>
  <c r="BR222" i="1"/>
  <c r="BS222" i="1" s="1"/>
  <c r="BC236" i="1"/>
  <c r="BD236" i="1" s="1"/>
  <c r="BC175" i="1"/>
  <c r="BD175" i="1" s="1"/>
  <c r="BL180" i="1"/>
  <c r="BR180" i="1"/>
  <c r="BS180" i="1" s="1"/>
  <c r="BC294" i="1"/>
  <c r="BD294" i="1" s="1"/>
  <c r="BC136" i="1"/>
  <c r="BD136" i="1" s="1"/>
  <c r="BL148" i="1"/>
  <c r="BR148" i="1"/>
  <c r="BS148" i="1" s="1"/>
  <c r="BC300" i="1"/>
  <c r="BD300" i="1" s="1"/>
  <c r="BL291" i="1"/>
  <c r="BR291" i="1"/>
  <c r="BS291" i="1" s="1"/>
  <c r="BL186" i="1"/>
  <c r="BR186" i="1"/>
  <c r="BS186" i="1" s="1"/>
  <c r="BC262" i="1"/>
  <c r="BD262" i="1" s="1"/>
  <c r="BR14" i="1"/>
  <c r="BS14" i="1" s="1"/>
  <c r="BL14" i="1"/>
  <c r="BC220" i="1"/>
  <c r="BD220" i="1" s="1"/>
  <c r="BL45" i="1"/>
  <c r="BR45" i="1"/>
  <c r="BS45" i="1" s="1"/>
  <c r="BL49" i="1"/>
  <c r="BR49" i="1"/>
  <c r="BS49" i="1" s="1"/>
  <c r="BC110" i="1"/>
  <c r="BD110" i="1" s="1"/>
  <c r="BC214" i="1"/>
  <c r="BD214" i="1" s="1"/>
  <c r="BC41" i="1"/>
  <c r="BD41" i="1" s="1"/>
  <c r="BL146" i="1"/>
  <c r="BR146" i="1"/>
  <c r="BS146" i="1" s="1"/>
  <c r="BC80" i="1"/>
  <c r="BD80" i="1" s="1"/>
  <c r="BC284" i="1"/>
  <c r="BD284" i="1" s="1"/>
  <c r="BC176" i="1"/>
  <c r="BD176" i="1" s="1"/>
  <c r="BC311" i="1"/>
  <c r="BD311" i="1" s="1"/>
  <c r="BC147" i="1"/>
  <c r="BD147" i="1" s="1"/>
  <c r="BC216" i="1"/>
  <c r="BD216" i="1" s="1"/>
  <c r="BC192" i="1"/>
  <c r="BD192" i="1" s="1"/>
  <c r="BC336" i="1"/>
  <c r="BE336" i="1" s="1"/>
  <c r="BC11" i="1"/>
  <c r="BD11" i="1" s="1"/>
  <c r="BC150" i="1"/>
  <c r="BD150" i="1" s="1"/>
  <c r="BC13" i="1"/>
  <c r="BD13" i="1" s="1"/>
  <c r="BC44" i="1"/>
  <c r="BD44" i="1" s="1"/>
  <c r="BR34" i="1"/>
  <c r="BS34" i="1" s="1"/>
  <c r="BL34" i="1"/>
  <c r="BC101" i="1"/>
  <c r="BD101" i="1" s="1"/>
  <c r="BL319" i="1"/>
  <c r="BR319" i="1"/>
  <c r="BS319" i="1" s="1"/>
  <c r="BR119" i="1"/>
  <c r="BS119" i="1" s="1"/>
  <c r="BL119" i="1"/>
  <c r="BL194" i="1"/>
  <c r="BR194" i="1"/>
  <c r="BS194" i="1" s="1"/>
  <c r="BC187" i="1"/>
  <c r="BD187" i="1" s="1"/>
  <c r="BC74" i="1"/>
  <c r="BD74" i="1" s="1"/>
  <c r="BC178" i="1"/>
  <c r="BD178" i="1" s="1"/>
  <c r="BC273" i="1"/>
  <c r="BD273" i="1" s="1"/>
  <c r="BC301" i="1"/>
  <c r="BD301" i="1" s="1"/>
  <c r="BC238" i="1"/>
  <c r="BD238" i="1" s="1"/>
  <c r="BC154" i="1"/>
  <c r="BD154" i="1" s="1"/>
  <c r="BL183" i="1"/>
  <c r="BR183" i="1"/>
  <c r="BS183" i="1" s="1"/>
  <c r="BC7" i="1"/>
  <c r="BD7" i="1" s="1"/>
  <c r="BC211" i="1"/>
  <c r="BD211" i="1" s="1"/>
  <c r="BL121" i="1"/>
  <c r="BR121" i="1"/>
  <c r="BS121" i="1" s="1"/>
  <c r="BC268" i="1"/>
  <c r="BD268" i="1" s="1"/>
  <c r="BL174" i="1"/>
  <c r="BR174" i="1"/>
  <c r="BS174" i="1" s="1"/>
  <c r="BC77" i="1"/>
  <c r="BD77" i="1" s="1"/>
  <c r="BC295" i="1"/>
  <c r="BD295" i="1" s="1"/>
  <c r="BC266" i="1"/>
  <c r="BD266" i="1" s="1"/>
  <c r="BC235" i="1"/>
  <c r="BD235" i="1" s="1"/>
  <c r="BC140" i="1"/>
  <c r="BD140" i="1" s="1"/>
  <c r="BL37" i="1"/>
  <c r="BR37" i="1"/>
  <c r="BS37" i="1" s="1"/>
  <c r="BL87" i="1"/>
  <c r="BR87" i="1"/>
  <c r="BS87" i="1" s="1"/>
  <c r="BC130" i="1"/>
  <c r="BD130" i="1" s="1"/>
  <c r="BC145" i="1"/>
  <c r="BD145" i="1" s="1"/>
  <c r="BC278" i="1"/>
  <c r="BD278" i="1" s="1"/>
  <c r="BL118" i="1"/>
  <c r="BR118" i="1"/>
  <c r="BS118" i="1" s="1"/>
  <c r="BC227" i="1"/>
  <c r="BD227" i="1" s="1"/>
  <c r="BL164" i="1"/>
  <c r="BR164" i="1"/>
  <c r="BS164" i="1" s="1"/>
  <c r="BL61" i="1"/>
  <c r="BR61" i="1"/>
  <c r="BS61" i="1" s="1"/>
  <c r="BC293" i="1"/>
  <c r="BD293" i="1" s="1"/>
  <c r="BC70" i="1"/>
  <c r="BD70" i="1" s="1"/>
  <c r="BC152" i="1"/>
  <c r="BD152" i="1" s="1"/>
  <c r="BC55" i="1"/>
  <c r="BD55" i="1" s="1"/>
  <c r="BC237" i="1"/>
  <c r="BD237" i="1" s="1"/>
  <c r="BC185" i="1"/>
  <c r="BD185" i="1" s="1"/>
  <c r="BL196" i="1"/>
  <c r="BR196" i="1"/>
  <c r="BS196" i="1" s="1"/>
  <c r="BC82" i="1"/>
  <c r="BD82" i="1" s="1"/>
  <c r="BQ340" i="1"/>
  <c r="BQ341" i="1" s="1"/>
  <c r="BR340" i="1"/>
  <c r="BS340" i="1" s="1"/>
  <c r="BL48" i="1"/>
  <c r="BR48" i="1"/>
  <c r="BS48" i="1" s="1"/>
  <c r="BC221" i="1"/>
  <c r="BD221" i="1" s="1"/>
  <c r="BC324" i="1"/>
  <c r="BE324" i="1" s="1"/>
  <c r="BC159" i="1"/>
  <c r="BD159" i="1" s="1"/>
  <c r="BP339" i="1"/>
  <c r="BP341" i="1" s="1"/>
  <c r="BR339" i="1"/>
  <c r="BS339" i="1" s="1"/>
  <c r="BN193" i="1"/>
  <c r="BR193" i="1"/>
  <c r="BS193" i="1" s="1"/>
  <c r="BL209" i="1"/>
  <c r="BR209" i="1"/>
  <c r="BS209" i="1" s="1"/>
  <c r="BC4" i="1"/>
  <c r="BD4" i="1" s="1"/>
  <c r="BC272" i="1"/>
  <c r="BD272" i="1" s="1"/>
  <c r="BC246" i="1"/>
  <c r="BD246" i="1" s="1"/>
  <c r="BC38" i="1"/>
  <c r="BD38" i="1" s="1"/>
  <c r="BC103" i="1"/>
  <c r="BD103" i="1" s="1"/>
  <c r="BL199" i="1"/>
  <c r="BR199" i="1"/>
  <c r="BS199" i="1" s="1"/>
  <c r="BL35" i="1"/>
  <c r="BR35" i="1"/>
  <c r="BS35" i="1" s="1"/>
  <c r="BC81" i="1"/>
  <c r="BD81" i="1" s="1"/>
  <c r="BC327" i="1"/>
  <c r="BE327" i="1" s="1"/>
  <c r="BL200" i="1"/>
  <c r="BR200" i="1"/>
  <c r="BS200" i="1" s="1"/>
  <c r="BC247" i="1"/>
  <c r="BD247" i="1" s="1"/>
  <c r="BL124" i="1"/>
  <c r="BR124" i="1"/>
  <c r="BS124" i="1" s="1"/>
  <c r="BC69" i="1"/>
  <c r="BD69" i="1" s="1"/>
  <c r="BL68" i="1"/>
  <c r="BR68" i="1"/>
  <c r="BS68" i="1" s="1"/>
  <c r="BR29" i="1"/>
  <c r="BS29" i="1" s="1"/>
  <c r="BL29" i="1"/>
  <c r="BC167" i="1"/>
  <c r="BD167" i="1" s="1"/>
  <c r="BC207" i="1"/>
  <c r="BD207" i="1" s="1"/>
  <c r="BC9" i="1"/>
  <c r="BD9" i="1" s="1"/>
  <c r="BC333" i="1"/>
  <c r="BE333" i="1" s="1"/>
  <c r="BC325" i="1"/>
  <c r="BE325" i="1" s="1"/>
  <c r="BC206" i="1"/>
  <c r="BD206" i="1" s="1"/>
  <c r="BL312" i="1"/>
  <c r="BR312" i="1"/>
  <c r="BS312" i="1" s="1"/>
  <c r="BC239" i="1"/>
  <c r="BD239" i="1" s="1"/>
  <c r="BC302" i="1"/>
  <c r="BD302" i="1" s="1"/>
  <c r="BC252" i="1"/>
  <c r="BD252" i="1" s="1"/>
  <c r="BL112" i="1"/>
  <c r="BR112" i="1"/>
  <c r="BS112" i="1" s="1"/>
  <c r="BC188" i="1"/>
  <c r="BD188" i="1" s="1"/>
  <c r="BC92" i="1"/>
  <c r="BD92" i="1" s="1"/>
  <c r="BC249" i="1"/>
  <c r="BD249" i="1" s="1"/>
  <c r="BC287" i="1"/>
  <c r="BD287" i="1" s="1"/>
  <c r="BC64" i="1"/>
  <c r="BD64" i="1" s="1"/>
  <c r="BR160" i="1"/>
  <c r="BS160" i="1" s="1"/>
  <c r="BL160" i="1"/>
  <c r="BC241" i="1"/>
  <c r="BD241" i="1" s="1"/>
  <c r="BC225" i="1"/>
  <c r="BD225" i="1" s="1"/>
  <c r="BC60" i="1"/>
  <c r="BD60" i="1" s="1"/>
  <c r="BC242" i="1"/>
  <c r="BD242" i="1" s="1"/>
  <c r="BC131" i="1"/>
  <c r="BD131" i="1" s="1"/>
  <c r="BC114" i="1"/>
  <c r="BD114" i="1" s="1"/>
  <c r="BC234" i="1"/>
  <c r="BD234" i="1" s="1"/>
  <c r="BC71" i="1"/>
  <c r="BD71" i="1" s="1"/>
  <c r="BL120" i="1"/>
  <c r="BR120" i="1"/>
  <c r="BS120" i="1" s="1"/>
  <c r="BC157" i="1"/>
  <c r="BD157" i="1" s="1"/>
  <c r="BL128" i="1"/>
  <c r="BR128" i="1"/>
  <c r="BS128" i="1" s="1"/>
  <c r="BC90" i="1"/>
  <c r="BD90" i="1" s="1"/>
  <c r="BL108" i="1"/>
  <c r="BR108" i="1"/>
  <c r="BS108" i="1" s="1"/>
  <c r="BC5" i="1"/>
  <c r="BD5" i="1" s="1"/>
  <c r="BL292" i="1"/>
  <c r="BR292" i="1"/>
  <c r="BS292" i="1" s="1"/>
  <c r="BL231" i="1"/>
  <c r="BR231" i="1"/>
  <c r="BS231" i="1" s="1"/>
  <c r="BC257" i="1"/>
  <c r="BD257" i="1" s="1"/>
  <c r="BL156" i="1"/>
  <c r="BR156" i="1"/>
  <c r="BS156" i="1" s="1"/>
  <c r="BC267" i="1"/>
  <c r="BD267" i="1" s="1"/>
  <c r="BC123" i="1"/>
  <c r="BD123" i="1" s="1"/>
  <c r="BL165" i="1"/>
  <c r="BR165" i="1"/>
  <c r="BS165" i="1" s="1"/>
  <c r="BC313" i="1"/>
  <c r="BD313" i="1" s="1"/>
  <c r="BC274" i="1"/>
  <c r="BD274" i="1" s="1"/>
  <c r="BC338" i="1"/>
  <c r="BE338" i="1" s="1"/>
  <c r="BL149" i="1"/>
  <c r="BR149" i="1"/>
  <c r="BS149" i="1" s="1"/>
  <c r="BC253" i="1"/>
  <c r="BD253" i="1" s="1"/>
  <c r="BC56" i="1"/>
  <c r="BD56" i="1" s="1"/>
  <c r="BC228" i="1"/>
  <c r="BD228" i="1" s="1"/>
  <c r="BC21" i="1"/>
  <c r="BD21" i="1" s="1"/>
  <c r="BC173" i="1"/>
  <c r="BD173" i="1" s="1"/>
  <c r="BC129" i="1"/>
  <c r="BD129" i="1" s="1"/>
  <c r="BC36" i="1"/>
  <c r="BD36" i="1" s="1"/>
  <c r="BC182" i="1"/>
  <c r="BD182" i="1" s="1"/>
  <c r="BC15" i="1"/>
  <c r="BD15" i="1" s="1"/>
  <c r="BC256" i="1"/>
  <c r="BD256" i="1" s="1"/>
  <c r="BL94" i="1"/>
  <c r="BR94" i="1"/>
  <c r="BS94" i="1" s="1"/>
  <c r="BC299" i="1"/>
  <c r="BD299" i="1" s="1"/>
  <c r="BC323" i="1"/>
  <c r="BE323" i="1" s="1"/>
  <c r="BC198" i="1"/>
  <c r="BD198" i="1" s="1"/>
  <c r="BC170" i="1"/>
  <c r="BD170" i="1" s="1"/>
  <c r="BL218" i="1"/>
  <c r="BR218" i="1"/>
  <c r="BS218" i="1" s="1"/>
  <c r="BL54" i="1"/>
  <c r="BR54" i="1"/>
  <c r="BS54" i="1" s="1"/>
  <c r="BC306" i="1"/>
  <c r="BD306" i="1" s="1"/>
  <c r="BL46" i="1"/>
  <c r="BR46" i="1"/>
  <c r="BS46" i="1" s="1"/>
  <c r="BC12" i="1"/>
  <c r="BD12" i="1" s="1"/>
  <c r="BC10" i="1"/>
  <c r="BD10" i="1" s="1"/>
  <c r="BC66" i="1"/>
  <c r="BD66" i="1" s="1"/>
  <c r="BC18" i="1"/>
  <c r="BD18" i="1" s="1"/>
  <c r="BC135" i="1"/>
  <c r="BD135" i="1" s="1"/>
  <c r="BC141" i="1"/>
  <c r="BD141" i="1" s="1"/>
  <c r="BC317" i="1"/>
  <c r="BD317" i="1" s="1"/>
  <c r="BC107" i="1"/>
  <c r="BD107" i="1" s="1"/>
  <c r="BC275" i="1"/>
  <c r="BD275" i="1" s="1"/>
  <c r="BL172" i="1"/>
  <c r="BR172" i="1"/>
  <c r="BS172" i="1" s="1"/>
  <c r="BC22" i="1"/>
  <c r="BD22" i="1" s="1"/>
  <c r="BL143" i="1"/>
  <c r="BR143" i="1"/>
  <c r="BS143" i="1" s="1"/>
  <c r="BC96" i="1"/>
  <c r="BD96" i="1" s="1"/>
  <c r="BC283" i="1"/>
  <c r="BD283" i="1" s="1"/>
  <c r="BC337" i="1"/>
  <c r="BE337" i="1" s="1"/>
  <c r="BC263" i="1"/>
  <c r="BD263" i="1" s="1"/>
  <c r="BL298" i="1"/>
  <c r="BR298" i="1"/>
  <c r="BS298" i="1" s="1"/>
  <c r="BL133" i="1"/>
  <c r="BR133" i="1"/>
  <c r="BS133" i="1" s="1"/>
  <c r="BC315" i="1"/>
  <c r="BD315" i="1" s="1"/>
  <c r="BC51" i="1"/>
  <c r="BD51" i="1" s="1"/>
  <c r="BC309" i="1"/>
  <c r="BD309" i="1" s="1"/>
  <c r="BL271" i="1"/>
  <c r="BR271" i="1"/>
  <c r="BS271" i="1" s="1"/>
  <c r="BC115" i="1"/>
  <c r="BD115" i="1" s="1"/>
  <c r="BC162" i="1"/>
  <c r="BD162" i="1" s="1"/>
  <c r="BC304" i="1"/>
  <c r="BD304" i="1" s="1"/>
  <c r="BL212" i="1"/>
  <c r="BR212" i="1"/>
  <c r="BS212" i="1" s="1"/>
  <c r="BC208" i="1"/>
  <c r="BD208" i="1" s="1"/>
  <c r="BC127" i="1"/>
  <c r="BD127" i="1" s="1"/>
  <c r="BC6" i="1"/>
  <c r="BD6" i="1" s="1"/>
  <c r="BL197" i="1"/>
  <c r="BR197" i="1"/>
  <c r="BS197" i="1" s="1"/>
  <c r="BL42" i="1"/>
  <c r="BR42" i="1"/>
  <c r="BS42" i="1" s="1"/>
  <c r="BR190" i="1"/>
  <c r="BS190" i="1" s="1"/>
  <c r="BL190" i="1"/>
  <c r="BC144" i="1"/>
  <c r="BD144" i="1" s="1"/>
  <c r="BC189" i="1"/>
  <c r="BD189" i="1" s="1"/>
  <c r="BL219" i="1"/>
  <c r="BR219" i="1"/>
  <c r="BS219" i="1" s="1"/>
  <c r="BC32" i="1"/>
  <c r="BD32" i="1" s="1"/>
  <c r="BL79" i="1"/>
  <c r="BR79" i="1"/>
  <c r="BS79" i="1" s="1"/>
  <c r="BL158" i="1"/>
  <c r="BR158" i="1"/>
  <c r="BS158" i="1" s="1"/>
  <c r="BL166" i="1"/>
  <c r="BR166" i="1"/>
  <c r="BS166" i="1" s="1"/>
  <c r="BC204" i="1"/>
  <c r="BD204" i="1" s="1"/>
  <c r="BL168" i="1"/>
  <c r="BR168" i="1"/>
  <c r="BS168" i="1" s="1"/>
  <c r="BL125" i="1"/>
  <c r="BR125" i="1"/>
  <c r="BS125" i="1" s="1"/>
  <c r="BL224" i="1"/>
  <c r="BR224" i="1"/>
  <c r="BS224" i="1" s="1"/>
  <c r="BC259" i="1"/>
  <c r="BD259" i="1" s="1"/>
  <c r="BC17" i="1"/>
  <c r="BD17" i="1" s="1"/>
  <c r="BC16" i="1"/>
  <c r="BD16" i="1" s="1"/>
  <c r="BL98" i="1"/>
  <c r="BR98" i="1"/>
  <c r="BS98" i="1" s="1"/>
  <c r="BR195" i="1"/>
  <c r="BS195" i="1" s="1"/>
  <c r="BL195" i="1"/>
  <c r="BC155" i="1"/>
  <c r="BD155" i="1" s="1"/>
  <c r="BL229" i="1"/>
  <c r="BR229" i="1"/>
  <c r="BS229" i="1" s="1"/>
  <c r="BL240" i="1"/>
  <c r="BR240" i="1"/>
  <c r="BS240" i="1" s="1"/>
  <c r="BL153" i="1"/>
  <c r="BR153" i="1"/>
  <c r="BS153" i="1" s="1"/>
  <c r="BC139" i="1"/>
  <c r="BD139" i="1" s="1"/>
  <c r="BC303" i="1"/>
  <c r="BD303" i="1" s="1"/>
  <c r="BC171" i="1"/>
  <c r="BD171" i="1" s="1"/>
  <c r="BL113" i="1"/>
  <c r="BR113" i="1"/>
  <c r="BS113" i="1" s="1"/>
  <c r="BL191" i="1"/>
  <c r="BR191" i="1"/>
  <c r="BS191" i="1" s="1"/>
  <c r="BC269" i="1"/>
  <c r="BD269" i="1" s="1"/>
  <c r="BC40" i="1"/>
  <c r="BD40" i="1" s="1"/>
  <c r="BC25" i="1"/>
  <c r="BD25" i="1" s="1"/>
  <c r="BL89" i="1"/>
  <c r="BR89" i="1"/>
  <c r="BS89" i="1" s="1"/>
  <c r="BC326" i="1"/>
  <c r="BE326" i="1" s="1"/>
  <c r="BC67" i="1"/>
  <c r="BD67" i="1" s="1"/>
  <c r="BC277" i="1"/>
  <c r="BD277" i="1" s="1"/>
  <c r="BN215" i="1"/>
  <c r="BR215" i="1"/>
  <c r="BS215" i="1" s="1"/>
  <c r="BL47" i="1"/>
  <c r="BR47" i="1"/>
  <c r="BS47" i="1" s="1"/>
  <c r="BL106" i="1"/>
  <c r="BR106" i="1"/>
  <c r="BS106" i="1" s="1"/>
  <c r="BL161" i="1"/>
  <c r="BR161" i="1"/>
  <c r="BS161" i="1" s="1"/>
  <c r="BC245" i="1"/>
  <c r="BD245" i="1" s="1"/>
  <c r="BC286" i="1"/>
  <c r="BD286" i="1" s="1"/>
  <c r="BL264" i="1"/>
  <c r="BR264" i="1"/>
  <c r="BS264" i="1" s="1"/>
  <c r="BC58" i="1"/>
  <c r="BD58" i="1" s="1"/>
  <c r="BC318" i="1"/>
  <c r="BD318" i="1" s="1"/>
  <c r="BM261" i="1"/>
  <c r="BR261" i="1"/>
  <c r="BS261" i="1" s="1"/>
  <c r="BC255" i="1"/>
  <c r="BD255" i="1" s="1"/>
  <c r="BC20" i="1"/>
  <c r="BD20" i="1" s="1"/>
  <c r="BC33" i="1"/>
  <c r="BD33" i="1" s="1"/>
  <c r="BC117" i="1"/>
  <c r="BD117" i="1" s="1"/>
  <c r="BC78" i="1"/>
  <c r="BD78" i="1" s="1"/>
  <c r="BC28" i="1"/>
  <c r="BD28" i="1" s="1"/>
  <c r="BC244" i="1"/>
  <c r="BD244" i="1" s="1"/>
  <c r="BC270" i="1"/>
  <c r="BD270" i="1" s="1"/>
  <c r="BC62" i="1"/>
  <c r="BD62" i="1" s="1"/>
  <c r="BC328" i="1"/>
  <c r="BE328" i="1" s="1"/>
  <c r="BL104" i="1"/>
  <c r="BR104" i="1"/>
  <c r="BS104" i="1" s="1"/>
  <c r="BC332" i="1"/>
  <c r="BE332" i="1" s="1"/>
  <c r="BC330" i="1"/>
  <c r="BE330" i="1" s="1"/>
  <c r="AV342" i="1"/>
  <c r="AV344" i="1"/>
  <c r="BG330" i="1" l="1"/>
  <c r="BF62" i="1"/>
  <c r="BF244" i="1"/>
  <c r="BF78" i="1"/>
  <c r="BF33" i="1"/>
  <c r="BF255" i="1"/>
  <c r="BF318" i="1"/>
  <c r="BF245" i="1"/>
  <c r="BF67" i="1"/>
  <c r="BF40" i="1"/>
  <c r="BF171" i="1"/>
  <c r="BF139" i="1"/>
  <c r="BF155" i="1"/>
  <c r="BF17" i="1"/>
  <c r="BF144" i="1"/>
  <c r="BF6" i="1"/>
  <c r="BF208" i="1"/>
  <c r="BF304" i="1"/>
  <c r="BF115" i="1"/>
  <c r="BF309" i="1"/>
  <c r="BF315" i="1"/>
  <c r="BG337" i="1"/>
  <c r="BF96" i="1"/>
  <c r="BF22" i="1"/>
  <c r="BF275" i="1"/>
  <c r="BF317" i="1"/>
  <c r="BF135" i="1"/>
  <c r="BF66" i="1"/>
  <c r="BF12" i="1"/>
  <c r="BF306" i="1"/>
  <c r="BF198" i="1"/>
  <c r="BF299" i="1"/>
  <c r="BF256" i="1"/>
  <c r="BF182" i="1"/>
  <c r="BF129" i="1"/>
  <c r="BF21" i="1"/>
  <c r="BF56" i="1"/>
  <c r="BF274" i="1"/>
  <c r="BF267" i="1"/>
  <c r="BF257" i="1"/>
  <c r="BF234" i="1"/>
  <c r="BF131" i="1"/>
  <c r="BF60" i="1"/>
  <c r="BF241" i="1"/>
  <c r="BF64" i="1"/>
  <c r="BF249" i="1"/>
  <c r="BF188" i="1"/>
  <c r="BF252" i="1"/>
  <c r="BF239" i="1"/>
  <c r="BF206" i="1"/>
  <c r="BG333" i="1"/>
  <c r="BF207" i="1"/>
  <c r="BF69" i="1"/>
  <c r="BF247" i="1"/>
  <c r="BG327" i="1"/>
  <c r="BF103" i="1"/>
  <c r="BF246" i="1"/>
  <c r="BF4" i="1"/>
  <c r="BF159" i="1"/>
  <c r="BF221" i="1"/>
  <c r="BF237" i="1"/>
  <c r="BF152" i="1"/>
  <c r="BF293" i="1"/>
  <c r="BF145" i="1"/>
  <c r="BF140" i="1"/>
  <c r="BF266" i="1"/>
  <c r="BF77" i="1"/>
  <c r="BF268" i="1"/>
  <c r="BF211" i="1"/>
  <c r="BF238" i="1"/>
  <c r="BF273" i="1"/>
  <c r="BF74" i="1"/>
  <c r="BF13" i="1"/>
  <c r="BF11" i="1"/>
  <c r="BF192" i="1"/>
  <c r="BF147" i="1"/>
  <c r="BF176" i="1"/>
  <c r="BF80" i="1"/>
  <c r="BF41" i="1"/>
  <c r="BF110" i="1"/>
  <c r="BL341" i="1"/>
  <c r="BF300" i="1"/>
  <c r="BF136" i="1"/>
  <c r="BF236" i="1"/>
  <c r="BF73" i="1"/>
  <c r="BF85" i="1"/>
  <c r="BG331" i="1"/>
  <c r="BF19" i="1"/>
  <c r="BF75" i="1"/>
  <c r="BF289" i="1"/>
  <c r="BF52" i="1"/>
  <c r="BF122" i="1"/>
  <c r="BF91" i="1"/>
  <c r="BG335" i="1"/>
  <c r="BF93" i="1"/>
  <c r="BF307" i="1"/>
  <c r="BF100" i="1"/>
  <c r="BF132" i="1"/>
  <c r="BF205" i="1"/>
  <c r="BF254" i="1"/>
  <c r="BF88" i="1"/>
  <c r="BF53" i="1"/>
  <c r="BF72" i="1"/>
  <c r="BF288" i="1"/>
  <c r="BF297" i="1"/>
  <c r="BF137" i="1"/>
  <c r="BF83" i="1"/>
  <c r="BF99" i="1"/>
  <c r="BF23" i="1"/>
  <c r="BF276" i="1"/>
  <c r="BF24" i="1"/>
  <c r="BF138" i="1"/>
  <c r="BG322" i="1"/>
  <c r="BF320" i="1"/>
  <c r="BF233" i="1"/>
  <c r="BF279" i="1"/>
  <c r="BF97" i="1"/>
  <c r="BF258" i="1"/>
  <c r="BF57" i="1"/>
  <c r="BF39" i="1"/>
  <c r="BM341" i="1"/>
  <c r="BD137" i="1"/>
  <c r="BD83" i="1"/>
  <c r="BD99" i="1"/>
  <c r="BD23" i="1"/>
  <c r="BD276" i="1"/>
  <c r="BD24" i="1"/>
  <c r="BD138" i="1"/>
  <c r="BE322" i="1"/>
  <c r="BE341" i="1" s="1"/>
  <c r="BD320" i="1"/>
  <c r="BD233" i="1"/>
  <c r="BD279" i="1"/>
  <c r="BD97" i="1"/>
  <c r="BD258" i="1"/>
  <c r="BD57" i="1"/>
  <c r="BD39" i="1"/>
  <c r="BG332" i="1"/>
  <c r="BG328" i="1"/>
  <c r="BF270" i="1"/>
  <c r="BF28" i="1"/>
  <c r="BF117" i="1"/>
  <c r="BF20" i="1"/>
  <c r="BF58" i="1"/>
  <c r="BF286" i="1"/>
  <c r="BF277" i="1"/>
  <c r="BG326" i="1"/>
  <c r="BF25" i="1"/>
  <c r="BF269" i="1"/>
  <c r="BF303" i="1"/>
  <c r="BF16" i="1"/>
  <c r="BF259" i="1"/>
  <c r="BF204" i="1"/>
  <c r="BF32" i="1"/>
  <c r="BF189" i="1"/>
  <c r="BF127" i="1"/>
  <c r="BF162" i="1"/>
  <c r="BF51" i="1"/>
  <c r="BF263" i="1"/>
  <c r="BF283" i="1"/>
  <c r="BF107" i="1"/>
  <c r="BF141" i="1"/>
  <c r="BF18" i="1"/>
  <c r="BF10" i="1"/>
  <c r="BF170" i="1"/>
  <c r="BG323" i="1"/>
  <c r="BF15" i="1"/>
  <c r="BF36" i="1"/>
  <c r="BF173" i="1"/>
  <c r="BF228" i="1"/>
  <c r="BF253" i="1"/>
  <c r="BG338" i="1"/>
  <c r="BF313" i="1"/>
  <c r="BF123" i="1"/>
  <c r="BF5" i="1"/>
  <c r="BF90" i="1"/>
  <c r="BF157" i="1"/>
  <c r="BF71" i="1"/>
  <c r="BF114" i="1"/>
  <c r="BF242" i="1"/>
  <c r="BF225" i="1"/>
  <c r="BF287" i="1"/>
  <c r="BF92" i="1"/>
  <c r="BF302" i="1"/>
  <c r="BG325" i="1"/>
  <c r="BF9" i="1"/>
  <c r="BF167" i="1"/>
  <c r="BF81" i="1"/>
  <c r="BF38" i="1"/>
  <c r="BF272" i="1"/>
  <c r="BG324" i="1"/>
  <c r="BF82" i="1"/>
  <c r="BF185" i="1"/>
  <c r="BF55" i="1"/>
  <c r="BF70" i="1"/>
  <c r="BF227" i="1"/>
  <c r="BF278" i="1"/>
  <c r="BF130" i="1"/>
  <c r="BF235" i="1"/>
  <c r="BF295" i="1"/>
  <c r="BF7" i="1"/>
  <c r="BF154" i="1"/>
  <c r="BF301" i="1"/>
  <c r="BF178" i="1"/>
  <c r="BF187" i="1"/>
  <c r="BF101" i="1"/>
  <c r="BF44" i="1"/>
  <c r="BF150" i="1"/>
  <c r="BG336" i="1"/>
  <c r="BF216" i="1"/>
  <c r="BF311" i="1"/>
  <c r="BF284" i="1"/>
  <c r="BF214" i="1"/>
  <c r="BF220" i="1"/>
  <c r="BF262" i="1"/>
  <c r="BF294" i="1"/>
  <c r="BF175" i="1"/>
  <c r="BF102" i="1"/>
  <c r="BF281" i="1"/>
  <c r="BF8" i="1"/>
  <c r="BF217" i="1"/>
  <c r="BF321" i="1"/>
  <c r="BF86" i="1"/>
  <c r="BF43" i="1"/>
  <c r="BF296" i="1"/>
  <c r="BF248" i="1"/>
  <c r="BF181" i="1"/>
  <c r="BF65" i="1"/>
  <c r="BF282" i="1"/>
  <c r="BF285" i="1"/>
  <c r="BG334" i="1"/>
  <c r="BF213" i="1"/>
  <c r="BF251" i="1"/>
  <c r="BF308" i="1"/>
  <c r="BF50" i="1"/>
  <c r="BF305" i="1"/>
  <c r="BF223" i="1"/>
  <c r="BF243" i="1"/>
  <c r="BF184" i="1"/>
  <c r="BF314" i="1"/>
  <c r="BF105" i="1"/>
  <c r="BF63" i="1"/>
  <c r="BG329" i="1"/>
  <c r="AW341" i="1"/>
  <c r="AW345" i="1" s="1"/>
  <c r="BC3" i="1"/>
  <c r="BD3" i="1" s="1"/>
  <c r="BF265" i="1"/>
  <c r="BN341" i="1"/>
  <c r="BD265" i="1"/>
  <c r="BD341" i="1" l="1"/>
  <c r="BG341" i="1"/>
  <c r="BI328" i="1" s="1"/>
  <c r="BJ328" i="1" s="1"/>
  <c r="BC341" i="1"/>
  <c r="BF3" i="1"/>
  <c r="BF341" i="1" s="1"/>
  <c r="BH150" i="1" l="1"/>
  <c r="BJ150" i="1" s="1"/>
  <c r="BK150" i="1" s="1"/>
  <c r="BI329" i="1"/>
  <c r="BJ329" i="1" s="1"/>
  <c r="BR329" i="1" s="1"/>
  <c r="BS329" i="1" s="1"/>
  <c r="BI337" i="1"/>
  <c r="BJ337" i="1" s="1"/>
  <c r="BO337" i="1" s="1"/>
  <c r="BI331" i="1"/>
  <c r="BJ331" i="1" s="1"/>
  <c r="BR331" i="1" s="1"/>
  <c r="BS331" i="1" s="1"/>
  <c r="BI330" i="1"/>
  <c r="BJ330" i="1" s="1"/>
  <c r="BO330" i="1" s="1"/>
  <c r="BI336" i="1"/>
  <c r="BJ336" i="1" s="1"/>
  <c r="BR336" i="1" s="1"/>
  <c r="BS336" i="1" s="1"/>
  <c r="BI335" i="1"/>
  <c r="BJ335" i="1" s="1"/>
  <c r="BR335" i="1" s="1"/>
  <c r="BS335" i="1" s="1"/>
  <c r="BI323" i="1"/>
  <c r="BJ323" i="1" s="1"/>
  <c r="BO323" i="1" s="1"/>
  <c r="BI332" i="1"/>
  <c r="BJ332" i="1" s="1"/>
  <c r="BO332" i="1" s="1"/>
  <c r="BI334" i="1"/>
  <c r="BJ334" i="1" s="1"/>
  <c r="BR334" i="1" s="1"/>
  <c r="BS334" i="1" s="1"/>
  <c r="BI324" i="1"/>
  <c r="BJ324" i="1" s="1"/>
  <c r="BO324" i="1" s="1"/>
  <c r="BI325" i="1"/>
  <c r="BJ325" i="1" s="1"/>
  <c r="BR325" i="1" s="1"/>
  <c r="BS325" i="1" s="1"/>
  <c r="BI338" i="1"/>
  <c r="BJ338" i="1" s="1"/>
  <c r="BO338" i="1" s="1"/>
  <c r="BI322" i="1"/>
  <c r="BJ322" i="1" s="1"/>
  <c r="BI333" i="1"/>
  <c r="BJ333" i="1" s="1"/>
  <c r="BR333" i="1" s="1"/>
  <c r="BS333" i="1" s="1"/>
  <c r="BI327" i="1"/>
  <c r="BJ327" i="1" s="1"/>
  <c r="BO327" i="1" s="1"/>
  <c r="BI326" i="1"/>
  <c r="BJ326" i="1" s="1"/>
  <c r="BO326" i="1" s="1"/>
  <c r="BO334" i="1"/>
  <c r="BH52" i="1"/>
  <c r="BJ52" i="1" s="1"/>
  <c r="BH262" i="1"/>
  <c r="BJ262" i="1" s="1"/>
  <c r="BH44" i="1"/>
  <c r="BJ44" i="1" s="1"/>
  <c r="BH4" i="1"/>
  <c r="BJ4" i="1" s="1"/>
  <c r="BH32" i="1"/>
  <c r="BJ32" i="1" s="1"/>
  <c r="BH8" i="1"/>
  <c r="BJ8" i="1" s="1"/>
  <c r="BH233" i="1"/>
  <c r="BJ233" i="1" s="1"/>
  <c r="BH57" i="1"/>
  <c r="BJ57" i="1" s="1"/>
  <c r="BH178" i="1"/>
  <c r="BJ178" i="1" s="1"/>
  <c r="BH135" i="1"/>
  <c r="BJ135" i="1" s="1"/>
  <c r="BH293" i="1"/>
  <c r="BJ293" i="1" s="1"/>
  <c r="BH275" i="1"/>
  <c r="BJ275" i="1" s="1"/>
  <c r="BH12" i="1"/>
  <c r="BJ12" i="1" s="1"/>
  <c r="BH206" i="1"/>
  <c r="BJ206" i="1" s="1"/>
  <c r="BH188" i="1"/>
  <c r="BJ188" i="1" s="1"/>
  <c r="BH281" i="1"/>
  <c r="BJ281" i="1" s="1"/>
  <c r="BH81" i="1"/>
  <c r="BJ81" i="1" s="1"/>
  <c r="BH286" i="1"/>
  <c r="BJ286" i="1" s="1"/>
  <c r="BH269" i="1"/>
  <c r="BJ269" i="1" s="1"/>
  <c r="BH181" i="1"/>
  <c r="BJ181" i="1" s="1"/>
  <c r="BH39" i="1"/>
  <c r="BJ39" i="1" s="1"/>
  <c r="BH162" i="1"/>
  <c r="BJ162" i="1" s="1"/>
  <c r="BH278" i="1"/>
  <c r="BJ278" i="1" s="1"/>
  <c r="BH267" i="1"/>
  <c r="BJ267" i="1" s="1"/>
  <c r="BH154" i="1"/>
  <c r="BJ154" i="1" s="1"/>
  <c r="BH103" i="1"/>
  <c r="BJ103" i="1" s="1"/>
  <c r="BH249" i="1"/>
  <c r="BJ249" i="1" s="1"/>
  <c r="BH67" i="1"/>
  <c r="BJ67" i="1" s="1"/>
  <c r="BH277" i="1"/>
  <c r="BJ277" i="1" s="1"/>
  <c r="BH257" i="1"/>
  <c r="BJ257" i="1" s="1"/>
  <c r="BH265" i="1"/>
  <c r="BJ265" i="1" s="1"/>
  <c r="BH241" i="1"/>
  <c r="BJ241" i="1" s="1"/>
  <c r="BH167" i="1"/>
  <c r="BJ167" i="1" s="1"/>
  <c r="BH24" i="1"/>
  <c r="BJ24" i="1" s="1"/>
  <c r="BH239" i="1"/>
  <c r="BJ239" i="1" s="1"/>
  <c r="BH66" i="1"/>
  <c r="BJ66" i="1" s="1"/>
  <c r="BH211" i="1"/>
  <c r="BJ211" i="1" s="1"/>
  <c r="BH227" i="1"/>
  <c r="BJ227" i="1" s="1"/>
  <c r="BH69" i="1"/>
  <c r="BJ69" i="1" s="1"/>
  <c r="BH131" i="1"/>
  <c r="BJ131" i="1" s="1"/>
  <c r="BH272" i="1"/>
  <c r="BJ272" i="1" s="1"/>
  <c r="BH294" i="1"/>
  <c r="BJ294" i="1" s="1"/>
  <c r="BH60" i="1"/>
  <c r="BJ60" i="1" s="1"/>
  <c r="BH55" i="1"/>
  <c r="BJ55" i="1" s="1"/>
  <c r="BH266" i="1"/>
  <c r="BJ266" i="1" s="1"/>
  <c r="BH36" i="1"/>
  <c r="BJ36" i="1" s="1"/>
  <c r="BH301" i="1"/>
  <c r="BJ301" i="1" s="1"/>
  <c r="BH64" i="1"/>
  <c r="BJ64" i="1" s="1"/>
  <c r="BH185" i="1"/>
  <c r="BJ185" i="1" s="1"/>
  <c r="BH136" i="1"/>
  <c r="BJ136" i="1" s="1"/>
  <c r="BH216" i="1"/>
  <c r="BJ216" i="1" s="1"/>
  <c r="BH304" i="1"/>
  <c r="BJ304" i="1" s="1"/>
  <c r="BO328" i="1"/>
  <c r="BR328" i="1"/>
  <c r="BS328" i="1" s="1"/>
  <c r="BH114" i="1"/>
  <c r="BJ114" i="1" s="1"/>
  <c r="BH173" i="1"/>
  <c r="BJ173" i="1" s="1"/>
  <c r="BH71" i="1"/>
  <c r="BJ71" i="1" s="1"/>
  <c r="BH115" i="1"/>
  <c r="BJ115" i="1" s="1"/>
  <c r="BH234" i="1"/>
  <c r="BJ234" i="1" s="1"/>
  <c r="BH25" i="1"/>
  <c r="BJ25" i="1" s="1"/>
  <c r="BH295" i="1"/>
  <c r="BJ295" i="1" s="1"/>
  <c r="BH38" i="1"/>
  <c r="BJ38" i="1" s="1"/>
  <c r="BH78" i="1"/>
  <c r="BJ78" i="1" s="1"/>
  <c r="BH285" i="1"/>
  <c r="BJ285" i="1" s="1"/>
  <c r="BH9" i="1"/>
  <c r="BJ9" i="1" s="1"/>
  <c r="BH92" i="1"/>
  <c r="BJ92" i="1" s="1"/>
  <c r="BH139" i="1"/>
  <c r="BJ139" i="1" s="1"/>
  <c r="BH75" i="1"/>
  <c r="BJ75" i="1" s="1"/>
  <c r="BH86" i="1"/>
  <c r="BJ86" i="1" s="1"/>
  <c r="BH28" i="1"/>
  <c r="BJ28" i="1" s="1"/>
  <c r="BH256" i="1"/>
  <c r="BJ256" i="1" s="1"/>
  <c r="BH273" i="1"/>
  <c r="BJ273" i="1" s="1"/>
  <c r="BH102" i="1"/>
  <c r="BJ102" i="1" s="1"/>
  <c r="BH187" i="1"/>
  <c r="BJ187" i="1" s="1"/>
  <c r="BH308" i="1"/>
  <c r="BJ308" i="1" s="1"/>
  <c r="BH255" i="1"/>
  <c r="BJ255" i="1" s="1"/>
  <c r="BH33" i="1"/>
  <c r="BJ33" i="1" s="1"/>
  <c r="BH225" i="1"/>
  <c r="BJ225" i="1" s="1"/>
  <c r="BH122" i="1"/>
  <c r="BJ122" i="1" s="1"/>
  <c r="BH274" i="1"/>
  <c r="BJ274" i="1" s="1"/>
  <c r="BH91" i="1"/>
  <c r="BJ91" i="1" s="1"/>
  <c r="BH237" i="1"/>
  <c r="BJ237" i="1" s="1"/>
  <c r="BH214" i="1"/>
  <c r="BJ214" i="1" s="1"/>
  <c r="BH276" i="1"/>
  <c r="BJ276" i="1" s="1"/>
  <c r="BH279" i="1"/>
  <c r="BJ279" i="1" s="1"/>
  <c r="BH270" i="1"/>
  <c r="BJ270" i="1" s="1"/>
  <c r="BH7" i="1"/>
  <c r="BJ7" i="1" s="1"/>
  <c r="BH243" i="1"/>
  <c r="BJ243" i="1" s="1"/>
  <c r="BH99" i="1"/>
  <c r="BJ99" i="1" s="1"/>
  <c r="BH117" i="1"/>
  <c r="BJ117" i="1" s="1"/>
  <c r="BH208" i="1"/>
  <c r="BJ208" i="1" s="1"/>
  <c r="BH284" i="1"/>
  <c r="BJ284" i="1" s="1"/>
  <c r="BH244" i="1"/>
  <c r="BJ244" i="1" s="1"/>
  <c r="BH318" i="1"/>
  <c r="BJ318" i="1" s="1"/>
  <c r="BH189" i="1"/>
  <c r="BJ189" i="1" s="1"/>
  <c r="BH137" i="1"/>
  <c r="BJ137" i="1" s="1"/>
  <c r="BH288" i="1"/>
  <c r="BJ288" i="1" s="1"/>
  <c r="BH20" i="1"/>
  <c r="BJ20" i="1" s="1"/>
  <c r="BH263" i="1"/>
  <c r="BJ263" i="1" s="1"/>
  <c r="BH198" i="1"/>
  <c r="BJ198" i="1" s="1"/>
  <c r="BH129" i="1"/>
  <c r="BJ129" i="1" s="1"/>
  <c r="BH63" i="1"/>
  <c r="BJ63" i="1" s="1"/>
  <c r="BH303" i="1"/>
  <c r="BJ303" i="1" s="1"/>
  <c r="BH242" i="1"/>
  <c r="BJ242" i="1" s="1"/>
  <c r="BH268" i="1"/>
  <c r="BJ268" i="1" s="1"/>
  <c r="BH10" i="1"/>
  <c r="BJ10" i="1" s="1"/>
  <c r="BR326" i="1"/>
  <c r="BS326" i="1" s="1"/>
  <c r="BO329" i="1"/>
  <c r="BH152" i="1"/>
  <c r="BJ152" i="1" s="1"/>
  <c r="BH3" i="1"/>
  <c r="BH96" i="1"/>
  <c r="BJ96" i="1" s="1"/>
  <c r="BH305" i="1"/>
  <c r="BJ305" i="1" s="1"/>
  <c r="BH313" i="1"/>
  <c r="BJ313" i="1" s="1"/>
  <c r="BH101" i="1"/>
  <c r="BJ101" i="1" s="1"/>
  <c r="BH302" i="1"/>
  <c r="BJ302" i="1" s="1"/>
  <c r="BH147" i="1"/>
  <c r="BJ147" i="1" s="1"/>
  <c r="BH297" i="1"/>
  <c r="BJ297" i="1" s="1"/>
  <c r="BH74" i="1"/>
  <c r="BJ74" i="1" s="1"/>
  <c r="BH245" i="1"/>
  <c r="BJ245" i="1" s="1"/>
  <c r="BH145" i="1"/>
  <c r="BJ145" i="1" s="1"/>
  <c r="BH182" i="1"/>
  <c r="BJ182" i="1" s="1"/>
  <c r="BH246" i="1"/>
  <c r="BJ246" i="1" s="1"/>
  <c r="BH235" i="1"/>
  <c r="BJ235" i="1" s="1"/>
  <c r="BH259" i="1"/>
  <c r="BJ259" i="1" s="1"/>
  <c r="BH220" i="1"/>
  <c r="BJ220" i="1" s="1"/>
  <c r="BH17" i="1"/>
  <c r="BJ17" i="1" s="1"/>
  <c r="BH306" i="1"/>
  <c r="BJ306" i="1" s="1"/>
  <c r="BH53" i="1"/>
  <c r="BJ53" i="1" s="1"/>
  <c r="BH254" i="1"/>
  <c r="BJ254" i="1" s="1"/>
  <c r="BH80" i="1"/>
  <c r="BJ80" i="1" s="1"/>
  <c r="BH299" i="1"/>
  <c r="BJ299" i="1" s="1"/>
  <c r="BH11" i="1"/>
  <c r="BJ11" i="1" s="1"/>
  <c r="BH73" i="1"/>
  <c r="BJ73" i="1" s="1"/>
  <c r="BH300" i="1"/>
  <c r="BJ300" i="1" s="1"/>
  <c r="BH77" i="1"/>
  <c r="BJ77" i="1" s="1"/>
  <c r="BH287" i="1"/>
  <c r="BJ287" i="1" s="1"/>
  <c r="BH228" i="1"/>
  <c r="BJ228" i="1" s="1"/>
  <c r="BH317" i="1"/>
  <c r="BJ317" i="1" s="1"/>
  <c r="BH21" i="1"/>
  <c r="BJ21" i="1" s="1"/>
  <c r="BH221" i="1"/>
  <c r="BJ221" i="1" s="1"/>
  <c r="BH171" i="1"/>
  <c r="BJ171" i="1" s="1"/>
  <c r="BH176" i="1"/>
  <c r="BJ176" i="1" s="1"/>
  <c r="BH56" i="1"/>
  <c r="BJ56" i="1" s="1"/>
  <c r="BH15" i="1"/>
  <c r="BJ15" i="1" s="1"/>
  <c r="BH320" i="1"/>
  <c r="BJ320" i="1" s="1"/>
  <c r="BH159" i="1"/>
  <c r="BJ159" i="1" s="1"/>
  <c r="BH207" i="1"/>
  <c r="BJ207" i="1" s="1"/>
  <c r="BH13" i="1"/>
  <c r="BJ13" i="1" s="1"/>
  <c r="BH83" i="1"/>
  <c r="BJ83" i="1" s="1"/>
  <c r="BH88" i="1"/>
  <c r="BJ88" i="1" s="1"/>
  <c r="BH282" i="1"/>
  <c r="BJ282" i="1" s="1"/>
  <c r="BH72" i="1"/>
  <c r="BJ72" i="1" s="1"/>
  <c r="BH40" i="1"/>
  <c r="BJ40" i="1" s="1"/>
  <c r="BH141" i="1"/>
  <c r="BJ141" i="1" s="1"/>
  <c r="BH205" i="1"/>
  <c r="BJ205" i="1" s="1"/>
  <c r="BH155" i="1"/>
  <c r="BJ155" i="1" s="1"/>
  <c r="BH223" i="1"/>
  <c r="BJ223" i="1" s="1"/>
  <c r="BH296" i="1"/>
  <c r="BJ296" i="1" s="1"/>
  <c r="BH82" i="1"/>
  <c r="BJ82" i="1" s="1"/>
  <c r="BH248" i="1"/>
  <c r="BJ248" i="1" s="1"/>
  <c r="BH51" i="1"/>
  <c r="BJ51" i="1" s="1"/>
  <c r="BO336" i="1"/>
  <c r="BH157" i="1"/>
  <c r="BJ157" i="1" s="1"/>
  <c r="BH238" i="1"/>
  <c r="BJ238" i="1" s="1"/>
  <c r="BH204" i="1"/>
  <c r="BJ204" i="1" s="1"/>
  <c r="BH22" i="1"/>
  <c r="BJ22" i="1" s="1"/>
  <c r="BH307" i="1"/>
  <c r="BJ307" i="1" s="1"/>
  <c r="BH127" i="1"/>
  <c r="BJ127" i="1" s="1"/>
  <c r="BH97" i="1"/>
  <c r="BJ97" i="1" s="1"/>
  <c r="BH311" i="1"/>
  <c r="BJ311" i="1" s="1"/>
  <c r="BH289" i="1"/>
  <c r="BJ289" i="1" s="1"/>
  <c r="BH314" i="1"/>
  <c r="BJ314" i="1" s="1"/>
  <c r="BH18" i="1"/>
  <c r="BJ18" i="1" s="1"/>
  <c r="BH123" i="1"/>
  <c r="BJ123" i="1" s="1"/>
  <c r="BH132" i="1"/>
  <c r="BJ132" i="1" s="1"/>
  <c r="BH140" i="1"/>
  <c r="BJ140" i="1" s="1"/>
  <c r="BH217" i="1"/>
  <c r="BJ217" i="1" s="1"/>
  <c r="BH309" i="1"/>
  <c r="BJ309" i="1" s="1"/>
  <c r="BH184" i="1"/>
  <c r="BJ184" i="1" s="1"/>
  <c r="BH93" i="1"/>
  <c r="BJ93" i="1" s="1"/>
  <c r="BH58" i="1"/>
  <c r="BJ58" i="1" s="1"/>
  <c r="BH247" i="1"/>
  <c r="BJ247" i="1" s="1"/>
  <c r="BH6" i="1"/>
  <c r="BJ6" i="1" s="1"/>
  <c r="BH19" i="1"/>
  <c r="BJ19" i="1" s="1"/>
  <c r="BH192" i="1"/>
  <c r="BJ192" i="1" s="1"/>
  <c r="BH105" i="1"/>
  <c r="BJ105" i="1" s="1"/>
  <c r="BH50" i="1"/>
  <c r="BJ50" i="1" s="1"/>
  <c r="BH258" i="1"/>
  <c r="BJ258" i="1" s="1"/>
  <c r="BH253" i="1"/>
  <c r="BJ253" i="1" s="1"/>
  <c r="BH130" i="1"/>
  <c r="BJ130" i="1" s="1"/>
  <c r="BH283" i="1"/>
  <c r="BJ283" i="1" s="1"/>
  <c r="BH213" i="1"/>
  <c r="BJ213" i="1" s="1"/>
  <c r="BH107" i="1"/>
  <c r="BJ107" i="1" s="1"/>
  <c r="BH41" i="1"/>
  <c r="BJ41" i="1" s="1"/>
  <c r="BH144" i="1"/>
  <c r="BJ144" i="1" s="1"/>
  <c r="BH23" i="1"/>
  <c r="BJ23" i="1" s="1"/>
  <c r="BH100" i="1"/>
  <c r="BJ100" i="1" s="1"/>
  <c r="BH138" i="1"/>
  <c r="BJ138" i="1" s="1"/>
  <c r="BH315" i="1"/>
  <c r="BJ315" i="1" s="1"/>
  <c r="BH170" i="1"/>
  <c r="BJ170" i="1" s="1"/>
  <c r="BH43" i="1"/>
  <c r="BJ43" i="1" s="1"/>
  <c r="BH70" i="1"/>
  <c r="BJ70" i="1" s="1"/>
  <c r="BH65" i="1"/>
  <c r="BJ65" i="1" s="1"/>
  <c r="BH321" i="1"/>
  <c r="BJ321" i="1" s="1"/>
  <c r="BH251" i="1"/>
  <c r="BJ251" i="1" s="1"/>
  <c r="BH62" i="1"/>
  <c r="BJ62" i="1" s="1"/>
  <c r="BH236" i="1"/>
  <c r="BJ236" i="1" s="1"/>
  <c r="BH90" i="1"/>
  <c r="BJ90" i="1" s="1"/>
  <c r="BH16" i="1"/>
  <c r="BJ16" i="1" s="1"/>
  <c r="BH175" i="1"/>
  <c r="BJ175" i="1" s="1"/>
  <c r="BH5" i="1"/>
  <c r="BJ5" i="1" s="1"/>
  <c r="BH110" i="1"/>
  <c r="BJ110" i="1" s="1"/>
  <c r="BH252" i="1"/>
  <c r="BJ252" i="1" s="1"/>
  <c r="BH85" i="1"/>
  <c r="BJ85" i="1" s="1"/>
  <c r="BR323" i="1" l="1"/>
  <c r="BS323" i="1" s="1"/>
  <c r="BO325" i="1"/>
  <c r="BO331" i="1"/>
  <c r="BR337" i="1"/>
  <c r="BS337" i="1" s="1"/>
  <c r="BO335" i="1"/>
  <c r="BO333" i="1"/>
  <c r="BR327" i="1"/>
  <c r="BS327" i="1" s="1"/>
  <c r="BR324" i="1"/>
  <c r="BS324" i="1" s="1"/>
  <c r="BR150" i="1"/>
  <c r="BS150" i="1" s="1"/>
  <c r="BR332" i="1"/>
  <c r="BS332" i="1" s="1"/>
  <c r="BI341" i="1"/>
  <c r="BR338" i="1"/>
  <c r="BS338" i="1" s="1"/>
  <c r="BR330" i="1"/>
  <c r="BS330" i="1" s="1"/>
  <c r="BK110" i="1"/>
  <c r="BR110" i="1"/>
  <c r="BS110" i="1" s="1"/>
  <c r="BR170" i="1"/>
  <c r="BS170" i="1" s="1"/>
  <c r="BK170" i="1"/>
  <c r="BK19" i="1"/>
  <c r="BR19" i="1"/>
  <c r="BS19" i="1" s="1"/>
  <c r="BK127" i="1"/>
  <c r="BR127" i="1"/>
  <c r="BS127" i="1" s="1"/>
  <c r="BR85" i="1"/>
  <c r="BS85" i="1" s="1"/>
  <c r="BK85" i="1"/>
  <c r="BK62" i="1"/>
  <c r="BR62" i="1"/>
  <c r="BS62" i="1" s="1"/>
  <c r="BK138" i="1"/>
  <c r="BR138" i="1"/>
  <c r="BS138" i="1" s="1"/>
  <c r="BK41" i="1"/>
  <c r="BR41" i="1"/>
  <c r="BS41" i="1" s="1"/>
  <c r="BK105" i="1"/>
  <c r="BR105" i="1"/>
  <c r="BS105" i="1" s="1"/>
  <c r="BK309" i="1"/>
  <c r="BR309" i="1"/>
  <c r="BS309" i="1" s="1"/>
  <c r="BK123" i="1"/>
  <c r="BR123" i="1"/>
  <c r="BS123" i="1" s="1"/>
  <c r="BK22" i="1"/>
  <c r="BR22" i="1"/>
  <c r="BS22" i="1" s="1"/>
  <c r="BK252" i="1"/>
  <c r="BR252" i="1"/>
  <c r="BS252" i="1" s="1"/>
  <c r="BK16" i="1"/>
  <c r="BR16" i="1"/>
  <c r="BS16" i="1" s="1"/>
  <c r="BK251" i="1"/>
  <c r="BR251" i="1"/>
  <c r="BS251" i="1" s="1"/>
  <c r="BK43" i="1"/>
  <c r="BR43" i="1"/>
  <c r="BS43" i="1" s="1"/>
  <c r="BK100" i="1"/>
  <c r="BR100" i="1"/>
  <c r="BS100" i="1" s="1"/>
  <c r="BK107" i="1"/>
  <c r="BR107" i="1"/>
  <c r="BS107" i="1" s="1"/>
  <c r="BK253" i="1"/>
  <c r="BR253" i="1"/>
  <c r="BS253" i="1" s="1"/>
  <c r="BK192" i="1"/>
  <c r="BR192" i="1"/>
  <c r="BS192" i="1" s="1"/>
  <c r="BK58" i="1"/>
  <c r="BR58" i="1"/>
  <c r="BS58" i="1" s="1"/>
  <c r="BK217" i="1"/>
  <c r="BR217" i="1"/>
  <c r="BS217" i="1" s="1"/>
  <c r="BK18" i="1"/>
  <c r="BR18" i="1"/>
  <c r="BS18" i="1" s="1"/>
  <c r="BK97" i="1"/>
  <c r="BR97" i="1"/>
  <c r="BS97" i="1" s="1"/>
  <c r="BK204" i="1"/>
  <c r="BR204" i="1"/>
  <c r="BS204" i="1" s="1"/>
  <c r="BK248" i="1"/>
  <c r="BR248" i="1"/>
  <c r="BS248" i="1" s="1"/>
  <c r="BK155" i="1"/>
  <c r="BR155" i="1"/>
  <c r="BS155" i="1" s="1"/>
  <c r="BK72" i="1"/>
  <c r="BR72" i="1"/>
  <c r="BS72" i="1" s="1"/>
  <c r="BR13" i="1"/>
  <c r="BS13" i="1" s="1"/>
  <c r="BK13" i="1"/>
  <c r="BK15" i="1"/>
  <c r="BR15" i="1"/>
  <c r="BS15" i="1" s="1"/>
  <c r="BK221" i="1"/>
  <c r="BR221" i="1"/>
  <c r="BS221" i="1" s="1"/>
  <c r="BR287" i="1"/>
  <c r="BS287" i="1" s="1"/>
  <c r="BK287" i="1"/>
  <c r="BK11" i="1"/>
  <c r="BR11" i="1"/>
  <c r="BS11" i="1" s="1"/>
  <c r="BK53" i="1"/>
  <c r="BR53" i="1"/>
  <c r="BS53" i="1" s="1"/>
  <c r="BK259" i="1"/>
  <c r="BR259" i="1"/>
  <c r="BS259" i="1" s="1"/>
  <c r="BK145" i="1"/>
  <c r="BR145" i="1"/>
  <c r="BS145" i="1" s="1"/>
  <c r="BK147" i="1"/>
  <c r="BR147" i="1"/>
  <c r="BS147" i="1" s="1"/>
  <c r="BR305" i="1"/>
  <c r="BS305" i="1" s="1"/>
  <c r="BK305" i="1"/>
  <c r="BO322" i="1"/>
  <c r="BR322" i="1"/>
  <c r="BS322" i="1" s="1"/>
  <c r="BK242" i="1"/>
  <c r="BR242" i="1"/>
  <c r="BS242" i="1" s="1"/>
  <c r="BK198" i="1"/>
  <c r="BR198" i="1"/>
  <c r="BS198" i="1" s="1"/>
  <c r="BK137" i="1"/>
  <c r="BR137" i="1"/>
  <c r="BS137" i="1" s="1"/>
  <c r="BK284" i="1"/>
  <c r="BR284" i="1"/>
  <c r="BS284" i="1" s="1"/>
  <c r="BK243" i="1"/>
  <c r="BR243" i="1"/>
  <c r="BS243" i="1" s="1"/>
  <c r="BK276" i="1"/>
  <c r="BR276" i="1"/>
  <c r="BS276" i="1" s="1"/>
  <c r="BR274" i="1"/>
  <c r="BS274" i="1" s="1"/>
  <c r="BK274" i="1"/>
  <c r="BK255" i="1"/>
  <c r="BR255" i="1"/>
  <c r="BS255" i="1" s="1"/>
  <c r="BK273" i="1"/>
  <c r="BR273" i="1"/>
  <c r="BS273" i="1" s="1"/>
  <c r="BR75" i="1"/>
  <c r="BS75" i="1" s="1"/>
  <c r="BK75" i="1"/>
  <c r="BK285" i="1"/>
  <c r="BR285" i="1"/>
  <c r="BS285" i="1" s="1"/>
  <c r="BK25" i="1"/>
  <c r="BR25" i="1"/>
  <c r="BS25" i="1" s="1"/>
  <c r="BK173" i="1"/>
  <c r="BR173" i="1"/>
  <c r="BS173" i="1" s="1"/>
  <c r="BK136" i="1"/>
  <c r="BR136" i="1"/>
  <c r="BS136" i="1" s="1"/>
  <c r="BK36" i="1"/>
  <c r="BR36" i="1"/>
  <c r="BS36" i="1" s="1"/>
  <c r="BK294" i="1"/>
  <c r="BR294" i="1"/>
  <c r="BS294" i="1" s="1"/>
  <c r="BK227" i="1"/>
  <c r="BR227" i="1"/>
  <c r="BS227" i="1" s="1"/>
  <c r="BK24" i="1"/>
  <c r="BR24" i="1"/>
  <c r="BS24" i="1" s="1"/>
  <c r="BK257" i="1"/>
  <c r="BR257" i="1"/>
  <c r="BS257" i="1" s="1"/>
  <c r="BK103" i="1"/>
  <c r="BR103" i="1"/>
  <c r="BS103" i="1" s="1"/>
  <c r="BK162" i="1"/>
  <c r="BR162" i="1"/>
  <c r="BS162" i="1" s="1"/>
  <c r="BK286" i="1"/>
  <c r="BR286" i="1"/>
  <c r="BS286" i="1" s="1"/>
  <c r="BK206" i="1"/>
  <c r="BR206" i="1"/>
  <c r="BS206" i="1" s="1"/>
  <c r="BK135" i="1"/>
  <c r="BR135" i="1"/>
  <c r="BS135" i="1" s="1"/>
  <c r="BK8" i="1"/>
  <c r="BR8" i="1"/>
  <c r="BS8" i="1" s="1"/>
  <c r="BK262" i="1"/>
  <c r="BR262" i="1"/>
  <c r="BS262" i="1" s="1"/>
  <c r="BK213" i="1"/>
  <c r="BR213" i="1"/>
  <c r="BS213" i="1" s="1"/>
  <c r="BK140" i="1"/>
  <c r="BR140" i="1"/>
  <c r="BS140" i="1" s="1"/>
  <c r="BK238" i="1"/>
  <c r="BR238" i="1"/>
  <c r="BS238" i="1" s="1"/>
  <c r="BR205" i="1"/>
  <c r="BS205" i="1" s="1"/>
  <c r="BK205" i="1"/>
  <c r="BK207" i="1"/>
  <c r="BR207" i="1"/>
  <c r="BS207" i="1" s="1"/>
  <c r="BK21" i="1"/>
  <c r="BR21" i="1"/>
  <c r="BS21" i="1" s="1"/>
  <c r="BK299" i="1"/>
  <c r="BR299" i="1"/>
  <c r="BS299" i="1" s="1"/>
  <c r="BK306" i="1"/>
  <c r="BR306" i="1"/>
  <c r="BS306" i="1" s="1"/>
  <c r="BK245" i="1"/>
  <c r="BR245" i="1"/>
  <c r="BS245" i="1" s="1"/>
  <c r="BK302" i="1"/>
  <c r="BR302" i="1"/>
  <c r="BS302" i="1" s="1"/>
  <c r="BR96" i="1"/>
  <c r="BS96" i="1" s="1"/>
  <c r="BK96" i="1"/>
  <c r="BK303" i="1"/>
  <c r="BR303" i="1"/>
  <c r="BS303" i="1" s="1"/>
  <c r="BK263" i="1"/>
  <c r="BR263" i="1"/>
  <c r="BS263" i="1" s="1"/>
  <c r="BK189" i="1"/>
  <c r="BR189" i="1"/>
  <c r="BS189" i="1" s="1"/>
  <c r="BR208" i="1"/>
  <c r="BS208" i="1" s="1"/>
  <c r="BK208" i="1"/>
  <c r="BK7" i="1"/>
  <c r="BR7" i="1"/>
  <c r="BS7" i="1" s="1"/>
  <c r="BK214" i="1"/>
  <c r="BR214" i="1"/>
  <c r="BS214" i="1" s="1"/>
  <c r="BK122" i="1"/>
  <c r="BR122" i="1"/>
  <c r="BS122" i="1" s="1"/>
  <c r="BK308" i="1"/>
  <c r="BR308" i="1"/>
  <c r="BS308" i="1" s="1"/>
  <c r="BK256" i="1"/>
  <c r="BR256" i="1"/>
  <c r="BS256" i="1" s="1"/>
  <c r="BK139" i="1"/>
  <c r="BR139" i="1"/>
  <c r="BS139" i="1" s="1"/>
  <c r="BK78" i="1"/>
  <c r="BR78" i="1"/>
  <c r="BS78" i="1" s="1"/>
  <c r="BK234" i="1"/>
  <c r="BR234" i="1"/>
  <c r="BS234" i="1" s="1"/>
  <c r="BR114" i="1"/>
  <c r="BS114" i="1" s="1"/>
  <c r="BK114" i="1"/>
  <c r="BK185" i="1"/>
  <c r="BR185" i="1"/>
  <c r="BS185" i="1" s="1"/>
  <c r="BK266" i="1"/>
  <c r="BR266" i="1"/>
  <c r="BS266" i="1" s="1"/>
  <c r="BK272" i="1"/>
  <c r="BR272" i="1"/>
  <c r="BS272" i="1" s="1"/>
  <c r="BK211" i="1"/>
  <c r="BR211" i="1"/>
  <c r="BS211" i="1" s="1"/>
  <c r="BK167" i="1"/>
  <c r="BR167" i="1"/>
  <c r="BS167" i="1" s="1"/>
  <c r="BK277" i="1"/>
  <c r="BR277" i="1"/>
  <c r="BS277" i="1" s="1"/>
  <c r="BK154" i="1"/>
  <c r="BR154" i="1"/>
  <c r="BS154" i="1" s="1"/>
  <c r="BK39" i="1"/>
  <c r="BR39" i="1"/>
  <c r="BS39" i="1" s="1"/>
  <c r="BK81" i="1"/>
  <c r="BR81" i="1"/>
  <c r="BS81" i="1" s="1"/>
  <c r="BK12" i="1"/>
  <c r="BR12" i="1"/>
  <c r="BS12" i="1" s="1"/>
  <c r="BK178" i="1"/>
  <c r="BR178" i="1"/>
  <c r="BS178" i="1" s="1"/>
  <c r="BK32" i="1"/>
  <c r="BR32" i="1"/>
  <c r="BS32" i="1" s="1"/>
  <c r="BR52" i="1"/>
  <c r="BS52" i="1" s="1"/>
  <c r="BK52" i="1"/>
  <c r="BK321" i="1"/>
  <c r="BR321" i="1"/>
  <c r="BS321" i="1" s="1"/>
  <c r="BK258" i="1"/>
  <c r="BR258" i="1"/>
  <c r="BS258" i="1" s="1"/>
  <c r="BK314" i="1"/>
  <c r="BR314" i="1"/>
  <c r="BS314" i="1" s="1"/>
  <c r="BR82" i="1"/>
  <c r="BS82" i="1" s="1"/>
  <c r="BK82" i="1"/>
  <c r="BK282" i="1"/>
  <c r="BR282" i="1"/>
  <c r="BS282" i="1" s="1"/>
  <c r="BK56" i="1"/>
  <c r="BR56" i="1"/>
  <c r="BS56" i="1" s="1"/>
  <c r="BK77" i="1"/>
  <c r="BR77" i="1"/>
  <c r="BS77" i="1" s="1"/>
  <c r="BK235" i="1"/>
  <c r="BR235" i="1"/>
  <c r="BS235" i="1" s="1"/>
  <c r="BK5" i="1"/>
  <c r="BR5" i="1"/>
  <c r="BS5" i="1" s="1"/>
  <c r="BK236" i="1"/>
  <c r="BR236" i="1"/>
  <c r="BS236" i="1" s="1"/>
  <c r="BK65" i="1"/>
  <c r="BR65" i="1"/>
  <c r="BS65" i="1" s="1"/>
  <c r="BK315" i="1"/>
  <c r="BR315" i="1"/>
  <c r="BS315" i="1" s="1"/>
  <c r="BR144" i="1"/>
  <c r="BS144" i="1" s="1"/>
  <c r="BK144" i="1"/>
  <c r="BK283" i="1"/>
  <c r="BR283" i="1"/>
  <c r="BS283" i="1" s="1"/>
  <c r="BK50" i="1"/>
  <c r="BR50" i="1"/>
  <c r="BS50" i="1" s="1"/>
  <c r="BK6" i="1"/>
  <c r="BR6" i="1"/>
  <c r="BS6" i="1" s="1"/>
  <c r="BK184" i="1"/>
  <c r="BR184" i="1"/>
  <c r="BS184" i="1" s="1"/>
  <c r="BK132" i="1"/>
  <c r="BR132" i="1"/>
  <c r="BS132" i="1" s="1"/>
  <c r="BK289" i="1"/>
  <c r="BR289" i="1"/>
  <c r="BS289" i="1" s="1"/>
  <c r="BK307" i="1"/>
  <c r="BR307" i="1"/>
  <c r="BS307" i="1" s="1"/>
  <c r="BK157" i="1"/>
  <c r="BR157" i="1"/>
  <c r="BS157" i="1" s="1"/>
  <c r="BK296" i="1"/>
  <c r="BR296" i="1"/>
  <c r="BS296" i="1" s="1"/>
  <c r="BR141" i="1"/>
  <c r="BS141" i="1" s="1"/>
  <c r="BK141" i="1"/>
  <c r="BK88" i="1"/>
  <c r="BR88" i="1"/>
  <c r="BS88" i="1" s="1"/>
  <c r="BR159" i="1"/>
  <c r="BS159" i="1" s="1"/>
  <c r="BK159" i="1"/>
  <c r="BK176" i="1"/>
  <c r="BR176" i="1"/>
  <c r="BS176" i="1" s="1"/>
  <c r="BK317" i="1"/>
  <c r="BR317" i="1"/>
  <c r="BS317" i="1" s="1"/>
  <c r="BK300" i="1"/>
  <c r="BR300" i="1"/>
  <c r="BS300" i="1" s="1"/>
  <c r="BK80" i="1"/>
  <c r="BR80" i="1"/>
  <c r="BS80" i="1" s="1"/>
  <c r="BR17" i="1"/>
  <c r="BS17" i="1" s="1"/>
  <c r="BK17" i="1"/>
  <c r="BK246" i="1"/>
  <c r="BR246" i="1"/>
  <c r="BS246" i="1" s="1"/>
  <c r="BK74" i="1"/>
  <c r="BR74" i="1"/>
  <c r="BS74" i="1" s="1"/>
  <c r="BK101" i="1"/>
  <c r="BR101" i="1"/>
  <c r="BS101" i="1" s="1"/>
  <c r="BH341" i="1"/>
  <c r="BJ3" i="1"/>
  <c r="BK10" i="1"/>
  <c r="BR10" i="1"/>
  <c r="BS10" i="1" s="1"/>
  <c r="BK63" i="1"/>
  <c r="BR63" i="1"/>
  <c r="BS63" i="1" s="1"/>
  <c r="BK20" i="1"/>
  <c r="BR20" i="1"/>
  <c r="BS20" i="1" s="1"/>
  <c r="BK318" i="1"/>
  <c r="BR318" i="1"/>
  <c r="BS318" i="1" s="1"/>
  <c r="BK117" i="1"/>
  <c r="BR117" i="1"/>
  <c r="BS117" i="1" s="1"/>
  <c r="BK270" i="1"/>
  <c r="BR270" i="1"/>
  <c r="BS270" i="1" s="1"/>
  <c r="BK237" i="1"/>
  <c r="BR237" i="1"/>
  <c r="BS237" i="1" s="1"/>
  <c r="BK225" i="1"/>
  <c r="BR225" i="1"/>
  <c r="BS225" i="1" s="1"/>
  <c r="BK187" i="1"/>
  <c r="BR187" i="1"/>
  <c r="BS187" i="1" s="1"/>
  <c r="BK28" i="1"/>
  <c r="BR28" i="1"/>
  <c r="BS28" i="1" s="1"/>
  <c r="BK92" i="1"/>
  <c r="BR92" i="1"/>
  <c r="BS92" i="1" s="1"/>
  <c r="BK38" i="1"/>
  <c r="BR38" i="1"/>
  <c r="BS38" i="1" s="1"/>
  <c r="BK115" i="1"/>
  <c r="BR115" i="1"/>
  <c r="BS115" i="1" s="1"/>
  <c r="BK304" i="1"/>
  <c r="BR304" i="1"/>
  <c r="BS304" i="1" s="1"/>
  <c r="BK64" i="1"/>
  <c r="BR64" i="1"/>
  <c r="BS64" i="1" s="1"/>
  <c r="BK55" i="1"/>
  <c r="BR55" i="1"/>
  <c r="BS55" i="1" s="1"/>
  <c r="BK131" i="1"/>
  <c r="BR131" i="1"/>
  <c r="BS131" i="1" s="1"/>
  <c r="BK66" i="1"/>
  <c r="BR66" i="1"/>
  <c r="BS66" i="1" s="1"/>
  <c r="BK241" i="1"/>
  <c r="BR241" i="1"/>
  <c r="BS241" i="1" s="1"/>
  <c r="BK67" i="1"/>
  <c r="BR67" i="1"/>
  <c r="BS67" i="1" s="1"/>
  <c r="BK267" i="1"/>
  <c r="BR267" i="1"/>
  <c r="BS267" i="1" s="1"/>
  <c r="BK181" i="1"/>
  <c r="BR181" i="1"/>
  <c r="BS181" i="1" s="1"/>
  <c r="BK281" i="1"/>
  <c r="BR281" i="1"/>
  <c r="BS281" i="1" s="1"/>
  <c r="BK275" i="1"/>
  <c r="BR275" i="1"/>
  <c r="BS275" i="1" s="1"/>
  <c r="BR57" i="1"/>
  <c r="BS57" i="1" s="1"/>
  <c r="BK57" i="1"/>
  <c r="BK4" i="1"/>
  <c r="BR4" i="1"/>
  <c r="BS4" i="1" s="1"/>
  <c r="BK90" i="1"/>
  <c r="BR90" i="1"/>
  <c r="BS90" i="1" s="1"/>
  <c r="BK23" i="1"/>
  <c r="BR23" i="1"/>
  <c r="BS23" i="1" s="1"/>
  <c r="BK93" i="1"/>
  <c r="BR93" i="1"/>
  <c r="BS93" i="1" s="1"/>
  <c r="BK175" i="1"/>
  <c r="BR175" i="1"/>
  <c r="BS175" i="1" s="1"/>
  <c r="BK70" i="1"/>
  <c r="BR70" i="1"/>
  <c r="BS70" i="1" s="1"/>
  <c r="BR130" i="1"/>
  <c r="BS130" i="1" s="1"/>
  <c r="BK130" i="1"/>
  <c r="BK247" i="1"/>
  <c r="BR247" i="1"/>
  <c r="BS247" i="1" s="1"/>
  <c r="BK311" i="1"/>
  <c r="BR311" i="1"/>
  <c r="BS311" i="1" s="1"/>
  <c r="BK51" i="1"/>
  <c r="BR51" i="1"/>
  <c r="BS51" i="1" s="1"/>
  <c r="BK223" i="1"/>
  <c r="BR223" i="1"/>
  <c r="BS223" i="1" s="1"/>
  <c r="BK40" i="1"/>
  <c r="BR40" i="1"/>
  <c r="BS40" i="1" s="1"/>
  <c r="BK83" i="1"/>
  <c r="BR83" i="1"/>
  <c r="BS83" i="1" s="1"/>
  <c r="BK320" i="1"/>
  <c r="BR320" i="1"/>
  <c r="BS320" i="1" s="1"/>
  <c r="BK171" i="1"/>
  <c r="BR171" i="1"/>
  <c r="BS171" i="1" s="1"/>
  <c r="BK228" i="1"/>
  <c r="BR228" i="1"/>
  <c r="BS228" i="1" s="1"/>
  <c r="BK73" i="1"/>
  <c r="BR73" i="1"/>
  <c r="BS73" i="1" s="1"/>
  <c r="BK254" i="1"/>
  <c r="BR254" i="1"/>
  <c r="BS254" i="1" s="1"/>
  <c r="BK220" i="1"/>
  <c r="BR220" i="1"/>
  <c r="BS220" i="1" s="1"/>
  <c r="BK182" i="1"/>
  <c r="BR182" i="1"/>
  <c r="BS182" i="1" s="1"/>
  <c r="BK297" i="1"/>
  <c r="BR297" i="1"/>
  <c r="BS297" i="1" s="1"/>
  <c r="BR313" i="1"/>
  <c r="BS313" i="1" s="1"/>
  <c r="BK313" i="1"/>
  <c r="BK152" i="1"/>
  <c r="BR152" i="1"/>
  <c r="BS152" i="1" s="1"/>
  <c r="BK268" i="1"/>
  <c r="BR268" i="1"/>
  <c r="BS268" i="1" s="1"/>
  <c r="BK129" i="1"/>
  <c r="BR129" i="1"/>
  <c r="BS129" i="1" s="1"/>
  <c r="BR288" i="1"/>
  <c r="BS288" i="1" s="1"/>
  <c r="BK288" i="1"/>
  <c r="BK244" i="1"/>
  <c r="BR244" i="1"/>
  <c r="BS244" i="1" s="1"/>
  <c r="BK99" i="1"/>
  <c r="BR99" i="1"/>
  <c r="BS99" i="1" s="1"/>
  <c r="BK279" i="1"/>
  <c r="BR279" i="1"/>
  <c r="BS279" i="1" s="1"/>
  <c r="BK91" i="1"/>
  <c r="BR91" i="1"/>
  <c r="BS91" i="1" s="1"/>
  <c r="BK33" i="1"/>
  <c r="BR33" i="1"/>
  <c r="BS33" i="1" s="1"/>
  <c r="BK102" i="1"/>
  <c r="BR102" i="1"/>
  <c r="BS102" i="1" s="1"/>
  <c r="BK86" i="1"/>
  <c r="BR86" i="1"/>
  <c r="BS86" i="1" s="1"/>
  <c r="BK9" i="1"/>
  <c r="BR9" i="1"/>
  <c r="BS9" i="1" s="1"/>
  <c r="BK295" i="1"/>
  <c r="BR295" i="1"/>
  <c r="BS295" i="1" s="1"/>
  <c r="BK71" i="1"/>
  <c r="BR71" i="1"/>
  <c r="BS71" i="1" s="1"/>
  <c r="BK216" i="1"/>
  <c r="BR216" i="1"/>
  <c r="BS216" i="1" s="1"/>
  <c r="BK301" i="1"/>
  <c r="BR301" i="1"/>
  <c r="BS301" i="1" s="1"/>
  <c r="BK60" i="1"/>
  <c r="BR60" i="1"/>
  <c r="BS60" i="1" s="1"/>
  <c r="BK69" i="1"/>
  <c r="BR69" i="1"/>
  <c r="BS69" i="1" s="1"/>
  <c r="BK239" i="1"/>
  <c r="BR239" i="1"/>
  <c r="BS239" i="1" s="1"/>
  <c r="BK265" i="1"/>
  <c r="BR265" i="1"/>
  <c r="BS265" i="1" s="1"/>
  <c r="BK249" i="1"/>
  <c r="BR249" i="1"/>
  <c r="BS249" i="1" s="1"/>
  <c r="BK278" i="1"/>
  <c r="BR278" i="1"/>
  <c r="BS278" i="1" s="1"/>
  <c r="BK269" i="1"/>
  <c r="BR269" i="1"/>
  <c r="BS269" i="1" s="1"/>
  <c r="BK188" i="1"/>
  <c r="BR188" i="1"/>
  <c r="BS188" i="1" s="1"/>
  <c r="BK293" i="1"/>
  <c r="BR293" i="1"/>
  <c r="BS293" i="1" s="1"/>
  <c r="BR233" i="1"/>
  <c r="BS233" i="1" s="1"/>
  <c r="BK233" i="1"/>
  <c r="BK44" i="1"/>
  <c r="BR44" i="1"/>
  <c r="BS44" i="1" s="1"/>
  <c r="BO341" i="1" l="1"/>
  <c r="BK3" i="1"/>
  <c r="BK341" i="1" s="1"/>
  <c r="BJ341" i="1"/>
  <c r="BR3" i="1"/>
  <c r="BR341" i="1" l="1"/>
  <c r="BR343" i="1" s="1"/>
  <c r="BS3" i="1"/>
  <c r="BS341" i="1" s="1"/>
  <c r="BS342" i="1" s="1"/>
</calcChain>
</file>

<file path=xl/comments1.xml><?xml version="1.0" encoding="utf-8"?>
<comments xmlns="http://schemas.openxmlformats.org/spreadsheetml/2006/main">
  <authors>
    <author>mfine01</author>
    <author>HHSC User</author>
  </authors>
  <commentList>
    <comment ref="U14" authorId="0" shapeId="0">
      <text>
        <r>
          <rPr>
            <b/>
            <sz val="9"/>
            <color indexed="81"/>
            <rFont val="Tahoma"/>
            <family val="2"/>
          </rPr>
          <t>mfine01:</t>
        </r>
        <r>
          <rPr>
            <sz val="9"/>
            <color indexed="81"/>
            <rFont val="Tahoma"/>
            <family val="2"/>
          </rPr>
          <t xml:space="preserve">
Reduced to number of months hospital was open in UC program year, 7.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</rPr>
          <t>mfine01:</t>
        </r>
        <r>
          <rPr>
            <sz val="9"/>
            <color indexed="81"/>
            <rFont val="Tahoma"/>
            <family val="2"/>
          </rPr>
          <t xml:space="preserve">
Reduced to number of months hospital was open in UC program year, 7.</t>
        </r>
      </text>
    </comment>
    <comment ref="G339" authorId="1" shapeId="0">
      <text>
        <r>
          <rPr>
            <b/>
            <sz val="9"/>
            <color indexed="81"/>
            <rFont val="Tahoma"/>
            <family val="2"/>
          </rPr>
          <t xml:space="preserve">Total UC is only be federal share since ambulance uses CPEs.  </t>
        </r>
      </text>
    </comment>
    <comment ref="AE339" authorId="1" shapeId="0">
      <text>
        <r>
          <rPr>
            <b/>
            <sz val="9"/>
            <color indexed="81"/>
            <rFont val="Tahoma"/>
            <family val="2"/>
          </rPr>
          <t>From Dan Huggins direction on 5/18/15</t>
        </r>
        <r>
          <rPr>
            <sz val="9"/>
            <color indexed="81"/>
            <rFont val="Tahoma"/>
            <family val="2"/>
          </rPr>
          <t xml:space="preserve">
Limited to federal share since state share comes from CPEs</t>
        </r>
      </text>
    </comment>
    <comment ref="AE340" authorId="1" shapeId="0">
      <text>
        <r>
          <rPr>
            <b/>
            <sz val="9"/>
            <color indexed="81"/>
            <rFont val="Tahoma"/>
            <family val="2"/>
          </rPr>
          <t>Per Dan Huggins direction from 5/18/15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Brooke Jenkins</author>
    <author>Hites,Rhonda (HHSC)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See updated amount on second email.
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Cut back to not exceed IGT Max
</t>
        </r>
      </text>
    </comment>
    <comment ref="F65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Cut back to not exceed max IGT
</t>
        </r>
      </text>
    </comment>
    <comment ref="F109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cut back to not exceed max IGT
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Cannot find this affiliation
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Corrected via second email.
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Validated Affiliation to expenditures 1/25/16
</t>
        </r>
      </text>
    </comment>
    <comment ref="A205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TPI 126842708 is the TPI that we have an affiliation for and will pay under</t>
        </r>
      </text>
    </comment>
    <comment ref="A353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9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Had incorrect TPI listed
</t>
        </r>
      </text>
    </comment>
    <comment ref="F457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See second email</t>
        </r>
      </text>
    </comment>
    <comment ref="F458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See second email</t>
        </r>
      </text>
    </comment>
    <comment ref="F460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See second email
</t>
        </r>
      </text>
    </comment>
    <comment ref="F461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See second email
</t>
        </r>
      </text>
    </comment>
    <comment ref="C468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Validated affiliation agreement on 1-25-16
</t>
        </r>
      </text>
    </comment>
    <comment ref="B471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Sent form. They sent the commitment file back without IGT commitment form
</t>
        </r>
      </text>
    </comment>
    <comment ref="C483" authorId="1" shapeId="0">
      <text>
        <r>
          <rPr>
            <b/>
            <sz val="9"/>
            <color indexed="81"/>
            <rFont val="Tahoma"/>
            <family val="2"/>
          </rPr>
          <t>Hites,Rhonda (HHSC):</t>
        </r>
        <r>
          <rPr>
            <sz val="9"/>
            <color indexed="81"/>
            <rFont val="Tahoma"/>
            <family val="2"/>
          </rPr>
          <t xml:space="preserve">
Need affiliation documentation
</t>
        </r>
      </text>
    </comment>
    <comment ref="A484" authorId="0" shapeId="0">
      <text>
        <r>
          <rPr>
            <b/>
            <sz val="9"/>
            <color indexed="81"/>
            <rFont val="Tahoma"/>
            <family val="2"/>
          </rPr>
          <t>Brooke Jenkins:</t>
        </r>
        <r>
          <rPr>
            <sz val="9"/>
            <color indexed="81"/>
            <rFont val="Tahoma"/>
            <family val="2"/>
          </rPr>
          <t xml:space="preserve">
Old TPI is listed in the UC Sheet. The new TPI, 339153401 must be used to process the payment
</t>
        </r>
      </text>
    </comment>
  </commentList>
</comments>
</file>

<file path=xl/sharedStrings.xml><?xml version="1.0" encoding="utf-8"?>
<sst xmlns="http://schemas.openxmlformats.org/spreadsheetml/2006/main" count="6553" uniqueCount="2166">
  <si>
    <t>Provider Name</t>
  </si>
  <si>
    <t>CCN</t>
  </si>
  <si>
    <t>TPI</t>
  </si>
  <si>
    <t xml:space="preserve"> UC Medicaid Shortfall</t>
  </si>
  <si>
    <t xml:space="preserve"> UC Medicaid Shortfall No Other Insurance</t>
  </si>
  <si>
    <t xml:space="preserve"> UC Uninsured Shortfall</t>
  </si>
  <si>
    <t xml:space="preserve"> UC Schedule 3 - HSL No Other Insurance</t>
  </si>
  <si>
    <t>Total Schedule 1 Costs</t>
  </si>
  <si>
    <t>Total Schedule 2 Costs</t>
  </si>
  <si>
    <t>Schedule 1 Adjustments</t>
  </si>
  <si>
    <t>Schedule 2 Adjustments</t>
  </si>
  <si>
    <t>Schedule 3 Adjustments</t>
  </si>
  <si>
    <t>451380</t>
  </si>
  <si>
    <t>017624007</t>
  </si>
  <si>
    <t>CHRISTUS Spohn Hospital - Beeville</t>
  </si>
  <si>
    <t>450082</t>
  </si>
  <si>
    <t>020811801</t>
  </si>
  <si>
    <t>450083</t>
  </si>
  <si>
    <t>020812601</t>
  </si>
  <si>
    <t>450097</t>
  </si>
  <si>
    <t>020817501</t>
  </si>
  <si>
    <t>450184</t>
  </si>
  <si>
    <t>020834001</t>
  </si>
  <si>
    <t>020841501</t>
  </si>
  <si>
    <t>020844901</t>
  </si>
  <si>
    <t>College Station Medical Center</t>
  </si>
  <si>
    <t>450299</t>
  </si>
  <si>
    <t>020860501</t>
  </si>
  <si>
    <t>Texas Health Presbyterian Hospital Dallas</t>
  </si>
  <si>
    <t>450462</t>
  </si>
  <si>
    <t>020908201</t>
  </si>
  <si>
    <t>451321</t>
  </si>
  <si>
    <t>020927202</t>
  </si>
  <si>
    <t>450587</t>
  </si>
  <si>
    <t>020930601</t>
  </si>
  <si>
    <t>Memorial Hermann Memorial City Medical Center</t>
  </si>
  <si>
    <t>450610</t>
  </si>
  <si>
    <t>020934801</t>
  </si>
  <si>
    <t>450647</t>
  </si>
  <si>
    <t>020943901</t>
  </si>
  <si>
    <t>450662</t>
  </si>
  <si>
    <t>020947001</t>
  </si>
  <si>
    <t>450675</t>
  </si>
  <si>
    <t>020950401</t>
  </si>
  <si>
    <t>450668</t>
  </si>
  <si>
    <t>450718</t>
  </si>
  <si>
    <t>020957901</t>
  </si>
  <si>
    <t>020966001</t>
  </si>
  <si>
    <t>450743</t>
  </si>
  <si>
    <t>020967801</t>
  </si>
  <si>
    <t>Corpus Christi Medical Center</t>
  </si>
  <si>
    <t>450788</t>
  </si>
  <si>
    <t>020973601</t>
  </si>
  <si>
    <t>450801</t>
  </si>
  <si>
    <t>020976901</t>
  </si>
  <si>
    <t>450822</t>
  </si>
  <si>
    <t>020979301</t>
  </si>
  <si>
    <t>451311</t>
  </si>
  <si>
    <t>020988401</t>
  </si>
  <si>
    <t xml:space="preserve">North Runnels Hospital </t>
  </si>
  <si>
    <t>020989201</t>
  </si>
  <si>
    <t>451316</t>
  </si>
  <si>
    <t>020990001</t>
  </si>
  <si>
    <t>Refugio County Memorial Hospital District</t>
  </si>
  <si>
    <t>451317</t>
  </si>
  <si>
    <t>020991801</t>
  </si>
  <si>
    <t>451318</t>
  </si>
  <si>
    <t>020992601</t>
  </si>
  <si>
    <t>451320</t>
  </si>
  <si>
    <t>020993401</t>
  </si>
  <si>
    <t>021003101</t>
  </si>
  <si>
    <t>453300</t>
  </si>
  <si>
    <t>021184901</t>
  </si>
  <si>
    <t>Healthbridge Children's Hospital</t>
  </si>
  <si>
    <t>021185601</t>
  </si>
  <si>
    <t>454076</t>
  </si>
  <si>
    <t>021187201</t>
  </si>
  <si>
    <t>021194801</t>
  </si>
  <si>
    <t>021195501</t>
  </si>
  <si>
    <t>021196301</t>
  </si>
  <si>
    <t>Cypress Creek Hospital</t>
  </si>
  <si>
    <t>021203701</t>
  </si>
  <si>
    <t>021215102</t>
  </si>
  <si>
    <t>021219307</t>
  </si>
  <si>
    <t>450253</t>
  </si>
  <si>
    <t>083290905</t>
  </si>
  <si>
    <t>Throckmorton County Memorial Hospital</t>
  </si>
  <si>
    <t>451339</t>
  </si>
  <si>
    <t>088189803</t>
  </si>
  <si>
    <t>Concho County Hospital</t>
  </si>
  <si>
    <t>451325</t>
  </si>
  <si>
    <t>091770005</t>
  </si>
  <si>
    <t>450018</t>
  </si>
  <si>
    <t>094092602</t>
  </si>
  <si>
    <t>450037</t>
  </si>
  <si>
    <t>094095902</t>
  </si>
  <si>
    <t>Anson General Hospital</t>
  </si>
  <si>
    <t>094104901</t>
  </si>
  <si>
    <t>450087</t>
  </si>
  <si>
    <t>094105602</t>
  </si>
  <si>
    <t>450102</t>
  </si>
  <si>
    <t>094108002</t>
  </si>
  <si>
    <t>450107</t>
  </si>
  <si>
    <t>094109802</t>
  </si>
  <si>
    <t>450119</t>
  </si>
  <si>
    <t>094113001</t>
  </si>
  <si>
    <t>Hansford County Hospital District</t>
  </si>
  <si>
    <t>451344</t>
  </si>
  <si>
    <t>094117105</t>
  </si>
  <si>
    <t>450147</t>
  </si>
  <si>
    <t>094118902</t>
  </si>
  <si>
    <t>450152</t>
  </si>
  <si>
    <t>094119702</t>
  </si>
  <si>
    <t>451358</t>
  </si>
  <si>
    <t>094121303</t>
  </si>
  <si>
    <t>450210</t>
  </si>
  <si>
    <t>094127002</t>
  </si>
  <si>
    <t>450221</t>
  </si>
  <si>
    <t>094129602</t>
  </si>
  <si>
    <t>450243</t>
  </si>
  <si>
    <t>094131202</t>
  </si>
  <si>
    <t>Clay County Memorial Hospital</t>
  </si>
  <si>
    <t>451362</t>
  </si>
  <si>
    <t>094138703</t>
  </si>
  <si>
    <t>Texas Health Presbyterian Hospital Kaufman</t>
  </si>
  <si>
    <t>450292</t>
  </si>
  <si>
    <t>094140302</t>
  </si>
  <si>
    <t>Crosbyton Clinic Hospital</t>
  </si>
  <si>
    <t>451345</t>
  </si>
  <si>
    <t>094141105</t>
  </si>
  <si>
    <t>Baptist Hospital of Southeast Texas- Beaumont</t>
  </si>
  <si>
    <t>450346</t>
  </si>
  <si>
    <t>094148602</t>
  </si>
  <si>
    <t>Seton Highland Lakes</t>
  </si>
  <si>
    <t>451365</t>
  </si>
  <si>
    <t>094151004</t>
  </si>
  <si>
    <t>Cochran Memorial Hospital</t>
  </si>
  <si>
    <t>451366</t>
  </si>
  <si>
    <t>094152803</t>
  </si>
  <si>
    <t>Seton Edgar B Davis</t>
  </si>
  <si>
    <t>094153604</t>
  </si>
  <si>
    <t>450388</t>
  </si>
  <si>
    <t>094154402</t>
  </si>
  <si>
    <t>450431</t>
  </si>
  <si>
    <t>094160102</t>
  </si>
  <si>
    <t>Woodland Heights Medical Center</t>
  </si>
  <si>
    <t>450484</t>
  </si>
  <si>
    <t>094164302</t>
  </si>
  <si>
    <t>McCamey County Hospital District</t>
  </si>
  <si>
    <t>451309</t>
  </si>
  <si>
    <t>094172602</t>
  </si>
  <si>
    <t>450596</t>
  </si>
  <si>
    <t>094178302</t>
  </si>
  <si>
    <t>451351</t>
  </si>
  <si>
    <t>094180903</t>
  </si>
  <si>
    <t>450643</t>
  </si>
  <si>
    <t>094186602</t>
  </si>
  <si>
    <t>CHCA West Houston Medical Ctr</t>
  </si>
  <si>
    <t>450644</t>
  </si>
  <si>
    <t>094187402</t>
  </si>
  <si>
    <t>450658</t>
  </si>
  <si>
    <t>094190802</t>
  </si>
  <si>
    <t>450669</t>
  </si>
  <si>
    <t>094192402</t>
  </si>
  <si>
    <t>450672</t>
  </si>
  <si>
    <t>094193202</t>
  </si>
  <si>
    <t>450678</t>
  </si>
  <si>
    <t>094194002</t>
  </si>
  <si>
    <t>451314</t>
  </si>
  <si>
    <t>094204701</t>
  </si>
  <si>
    <t>Texas Health Presbyterian Hospital Plano</t>
  </si>
  <si>
    <t>450771</t>
  </si>
  <si>
    <t>094207002</t>
  </si>
  <si>
    <t>St Davids North Austin Medical Center</t>
  </si>
  <si>
    <t>450809</t>
  </si>
  <si>
    <t>094216102</t>
  </si>
  <si>
    <t>Methodist Sugar Land Hospital</t>
  </si>
  <si>
    <t>450820</t>
  </si>
  <si>
    <t>094219502</t>
  </si>
  <si>
    <t>CHRISTUS Spohn Hospital - Alice</t>
  </si>
  <si>
    <t>450828</t>
  </si>
  <si>
    <t>094222902</t>
  </si>
  <si>
    <t>Big Bend Regional Medical Center</t>
  </si>
  <si>
    <t>451378</t>
  </si>
  <si>
    <t>094224503</t>
  </si>
  <si>
    <t>094357302</t>
  </si>
  <si>
    <t>Seton Shoal Creek</t>
  </si>
  <si>
    <t>094382101</t>
  </si>
  <si>
    <t>450578</t>
  </si>
  <si>
    <t>109588703</t>
  </si>
  <si>
    <t>109966502</t>
  </si>
  <si>
    <t>450092</t>
  </si>
  <si>
    <t>110803703</t>
  </si>
  <si>
    <t>450702</t>
  </si>
  <si>
    <t>110839103</t>
  </si>
  <si>
    <t>451354</t>
  </si>
  <si>
    <t>110856504</t>
  </si>
  <si>
    <t>Providence Health Center</t>
  </si>
  <si>
    <t>450042</t>
  </si>
  <si>
    <t>111829102</t>
  </si>
  <si>
    <t>450634</t>
  </si>
  <si>
    <t>111905902</t>
  </si>
  <si>
    <t>450032</t>
  </si>
  <si>
    <t>112667403</t>
  </si>
  <si>
    <t>450072</t>
  </si>
  <si>
    <t>112671602</t>
  </si>
  <si>
    <t>UT MD Anderson Cancer Center</t>
  </si>
  <si>
    <t>112672402</t>
  </si>
  <si>
    <t>Yoakum Community Hospital</t>
  </si>
  <si>
    <t>451346</t>
  </si>
  <si>
    <t>112673204</t>
  </si>
  <si>
    <t>Texas Health Harris Methodist Fort Worth</t>
  </si>
  <si>
    <t>450135</t>
  </si>
  <si>
    <t>112677302</t>
  </si>
  <si>
    <t>Mission Regional Medical Center</t>
  </si>
  <si>
    <t>450176</t>
  </si>
  <si>
    <t>112679902</t>
  </si>
  <si>
    <t>Reeves County Hospital District</t>
  </si>
  <si>
    <t>451377</t>
  </si>
  <si>
    <t>112684904</t>
  </si>
  <si>
    <t>450293</t>
  </si>
  <si>
    <t>112688002</t>
  </si>
  <si>
    <t>Fisher County Hospital District</t>
  </si>
  <si>
    <t>451313</t>
  </si>
  <si>
    <t>112692202</t>
  </si>
  <si>
    <t>San Angelo Community Medical Center</t>
  </si>
  <si>
    <t>450340</t>
  </si>
  <si>
    <t>112693002</t>
  </si>
  <si>
    <t>Memorial Medical Center Livingston</t>
  </si>
  <si>
    <t>450395</t>
  </si>
  <si>
    <t>112697102</t>
  </si>
  <si>
    <t>450403</t>
  </si>
  <si>
    <t>112698903</t>
  </si>
  <si>
    <t>450447</t>
  </si>
  <si>
    <t>112701102</t>
  </si>
  <si>
    <t>451341</t>
  </si>
  <si>
    <t>112702904</t>
  </si>
  <si>
    <t>451359</t>
  </si>
  <si>
    <t>112704504</t>
  </si>
  <si>
    <t>Abilene Regional Medical Center</t>
  </si>
  <si>
    <t>450558</t>
  </si>
  <si>
    <t>112705203</t>
  </si>
  <si>
    <t>Christus Jasper Memorial Hospital</t>
  </si>
  <si>
    <t>450573</t>
  </si>
  <si>
    <t>112706003</t>
  </si>
  <si>
    <t>450584</t>
  </si>
  <si>
    <t>112707803</t>
  </si>
  <si>
    <t>450661</t>
  </si>
  <si>
    <t>112711003</t>
  </si>
  <si>
    <t>450711</t>
  </si>
  <si>
    <t>112716902</t>
  </si>
  <si>
    <t>St. Davids South Austin Medical Center</t>
  </si>
  <si>
    <t>450713</t>
  </si>
  <si>
    <t>112717702</t>
  </si>
  <si>
    <t>Cypress Fairbanks Medical Center</t>
  </si>
  <si>
    <t>450716</t>
  </si>
  <si>
    <t>112718503</t>
  </si>
  <si>
    <t>450775</t>
  </si>
  <si>
    <t>112724302</t>
  </si>
  <si>
    <t>451305</t>
  </si>
  <si>
    <t>112725003</t>
  </si>
  <si>
    <t>450803</t>
  </si>
  <si>
    <t>112727604</t>
  </si>
  <si>
    <t>451307</t>
  </si>
  <si>
    <t>112728403</t>
  </si>
  <si>
    <t>Clarity Child Guidance Center</t>
  </si>
  <si>
    <t>453323</t>
  </si>
  <si>
    <t>112742503</t>
  </si>
  <si>
    <t>River Crest Hospital</t>
  </si>
  <si>
    <t>112745802</t>
  </si>
  <si>
    <t>454100</t>
  </si>
  <si>
    <t>112751605</t>
  </si>
  <si>
    <t>450241</t>
  </si>
  <si>
    <t>119874904</t>
  </si>
  <si>
    <t>450498</t>
  </si>
  <si>
    <t>450154</t>
  </si>
  <si>
    <t>119877204</t>
  </si>
  <si>
    <t>450779</t>
  </si>
  <si>
    <t>120726804</t>
  </si>
  <si>
    <t>451335</t>
  </si>
  <si>
    <t>120745806</t>
  </si>
  <si>
    <t>450746</t>
  </si>
  <si>
    <t>121053602</t>
  </si>
  <si>
    <t>Hardeman County Memorial Hospital</t>
  </si>
  <si>
    <t>451352</t>
  </si>
  <si>
    <t>121692107</t>
  </si>
  <si>
    <t>450046</t>
  </si>
  <si>
    <t>121775403</t>
  </si>
  <si>
    <t>Baylor Medical Center at Irving</t>
  </si>
  <si>
    <t>450079</t>
  </si>
  <si>
    <t>121776204</t>
  </si>
  <si>
    <t>450090</t>
  </si>
  <si>
    <t>121777003</t>
  </si>
  <si>
    <t>450165</t>
  </si>
  <si>
    <t>121780403</t>
  </si>
  <si>
    <t>451324</t>
  </si>
  <si>
    <t>121781205</t>
  </si>
  <si>
    <t>450177</t>
  </si>
  <si>
    <t>121782003</t>
  </si>
  <si>
    <t>Gonzales Healthcare Systems</t>
  </si>
  <si>
    <t>450235</t>
  </si>
  <si>
    <t>121785303</t>
  </si>
  <si>
    <t>121787905</t>
  </si>
  <si>
    <t>Central Texas Medical Center</t>
  </si>
  <si>
    <t>450272</t>
  </si>
  <si>
    <t>121789503</t>
  </si>
  <si>
    <t>450280</t>
  </si>
  <si>
    <t>121790303</t>
  </si>
  <si>
    <t>450754</t>
  </si>
  <si>
    <t>121792903</t>
  </si>
  <si>
    <t>Rankin County Hospital District</t>
  </si>
  <si>
    <t>451329</t>
  </si>
  <si>
    <t>121799406</t>
  </si>
  <si>
    <t>Angleton Danbury Medical Center</t>
  </si>
  <si>
    <t>121805903</t>
  </si>
  <si>
    <t>451301</t>
  </si>
  <si>
    <t>121806703</t>
  </si>
  <si>
    <t>Clear Lake Regional Medical Center</t>
  </si>
  <si>
    <t>450617</t>
  </si>
  <si>
    <t>121807504</t>
  </si>
  <si>
    <t>121808305</t>
  </si>
  <si>
    <t>TH Healthcare Ltd  d/b/a Park Plaza Hospital</t>
  </si>
  <si>
    <t>450659</t>
  </si>
  <si>
    <t>121811703</t>
  </si>
  <si>
    <t>121816602</t>
  </si>
  <si>
    <t>450749</t>
  </si>
  <si>
    <t>121817401</t>
  </si>
  <si>
    <t>450780</t>
  </si>
  <si>
    <t>121820803</t>
  </si>
  <si>
    <t>450833</t>
  </si>
  <si>
    <t>121822403</t>
  </si>
  <si>
    <t>West Oaks Hospital</t>
  </si>
  <si>
    <t>121829902</t>
  </si>
  <si>
    <t>451337</t>
  </si>
  <si>
    <t>126667806</t>
  </si>
  <si>
    <t>Tarrant County Hospital District, d/b/a JPS Health Network</t>
  </si>
  <si>
    <t>126675104</t>
  </si>
  <si>
    <t>Methodist Charlton Medical Center</t>
  </si>
  <si>
    <t>450723</t>
  </si>
  <si>
    <t>126679303</t>
  </si>
  <si>
    <t>451355</t>
  </si>
  <si>
    <t>126840107</t>
  </si>
  <si>
    <t>450306</t>
  </si>
  <si>
    <t>126842705</t>
  </si>
  <si>
    <t>450563</t>
  </si>
  <si>
    <t>127262703</t>
  </si>
  <si>
    <t>450539</t>
  </si>
  <si>
    <t>127263503</t>
  </si>
  <si>
    <t>450011</t>
  </si>
  <si>
    <t>127267603</t>
  </si>
  <si>
    <t>University of Texas Health Center at Tyler</t>
  </si>
  <si>
    <t>450690</t>
  </si>
  <si>
    <t>127278304</t>
  </si>
  <si>
    <t>450007</t>
  </si>
  <si>
    <t>127294003</t>
  </si>
  <si>
    <t>Dallas County Hospital District dba Parkland Health and Hospital System</t>
  </si>
  <si>
    <t>450015</t>
  </si>
  <si>
    <t>127295703</t>
  </si>
  <si>
    <t>450144</t>
  </si>
  <si>
    <t>127298107</t>
  </si>
  <si>
    <t>St. Lukes Episcopal Hospital</t>
  </si>
  <si>
    <t>127300503</t>
  </si>
  <si>
    <t>451381</t>
  </si>
  <si>
    <t>127301306</t>
  </si>
  <si>
    <t>450330</t>
  </si>
  <si>
    <t>127303903</t>
  </si>
  <si>
    <t>Texas Health Harris Methodist Azle</t>
  </si>
  <si>
    <t>450419</t>
  </si>
  <si>
    <t>127304703</t>
  </si>
  <si>
    <t>450497</t>
  </si>
  <si>
    <t>127305405</t>
  </si>
  <si>
    <t>450641</t>
  </si>
  <si>
    <t>127310404</t>
  </si>
  <si>
    <t>450651</t>
  </si>
  <si>
    <t>127311205</t>
  </si>
  <si>
    <t>450698</t>
  </si>
  <si>
    <t>127313803</t>
  </si>
  <si>
    <t>127319504</t>
  </si>
  <si>
    <t>451310</t>
  </si>
  <si>
    <t>130089906</t>
  </si>
  <si>
    <t>450002</t>
  </si>
  <si>
    <t>130601104</t>
  </si>
  <si>
    <t>130605205</t>
  </si>
  <si>
    <t>450271</t>
  </si>
  <si>
    <t>130606006</t>
  </si>
  <si>
    <t>450194</t>
  </si>
  <si>
    <t>130612806</t>
  </si>
  <si>
    <t>450085</t>
  </si>
  <si>
    <t>130613604</t>
  </si>
  <si>
    <t>Texas Health Arlington Memorial Hospital</t>
  </si>
  <si>
    <t>450064</t>
  </si>
  <si>
    <t>130614405</t>
  </si>
  <si>
    <t>Pecos County Memorial Hospital</t>
  </si>
  <si>
    <t>450178</t>
  </si>
  <si>
    <t>130616905</t>
  </si>
  <si>
    <t>450399</t>
  </si>
  <si>
    <t>130618504</t>
  </si>
  <si>
    <t>451349</t>
  </si>
  <si>
    <t>Memorial Medical Center San Augustine</t>
  </si>
  <si>
    <t>451360</t>
  </si>
  <si>
    <t>130734007</t>
  </si>
  <si>
    <t>451331</t>
  </si>
  <si>
    <t>130826407</t>
  </si>
  <si>
    <t>Muleshoe Area Hospital District</t>
  </si>
  <si>
    <t>451372</t>
  </si>
  <si>
    <t>450465</t>
  </si>
  <si>
    <t>130959304</t>
  </si>
  <si>
    <t>Memorial Hospital-Nacogdoches</t>
  </si>
  <si>
    <t>450508</t>
  </si>
  <si>
    <t>131030203</t>
  </si>
  <si>
    <t>450148</t>
  </si>
  <si>
    <t>131036903</t>
  </si>
  <si>
    <t>450236</t>
  </si>
  <si>
    <t>131037704</t>
  </si>
  <si>
    <t>450352</t>
  </si>
  <si>
    <t>131038504</t>
  </si>
  <si>
    <t>450653</t>
  </si>
  <si>
    <t>131043506</t>
  </si>
  <si>
    <t>Driscoll Childrens Hospital</t>
  </si>
  <si>
    <t>132812205</t>
  </si>
  <si>
    <t>Rolling Plains Memorial Hospital</t>
  </si>
  <si>
    <t>450055</t>
  </si>
  <si>
    <t>133244705</t>
  </si>
  <si>
    <t>Sierra Medical Center</t>
  </si>
  <si>
    <t>133245406</t>
  </si>
  <si>
    <t>450369</t>
  </si>
  <si>
    <t>133250406</t>
  </si>
  <si>
    <t>450192</t>
  </si>
  <si>
    <t>133252005</t>
  </si>
  <si>
    <t>452033</t>
  </si>
  <si>
    <t>133257904</t>
  </si>
  <si>
    <t>450755</t>
  </si>
  <si>
    <t>133258705</t>
  </si>
  <si>
    <t>133331202</t>
  </si>
  <si>
    <t>Harris County Hospital District dba Harris Health System</t>
  </si>
  <si>
    <t>450289</t>
  </si>
  <si>
    <t>133355104</t>
  </si>
  <si>
    <t>450348</t>
  </si>
  <si>
    <t>133367602</t>
  </si>
  <si>
    <t>450155</t>
  </si>
  <si>
    <t>133544006</t>
  </si>
  <si>
    <t>451379</t>
  </si>
  <si>
    <t>134772611</t>
  </si>
  <si>
    <t>Methodist Dallas Medical Center</t>
  </si>
  <si>
    <t>450051</t>
  </si>
  <si>
    <t>135032405</t>
  </si>
  <si>
    <t>Columbus Community Hospital</t>
  </si>
  <si>
    <t>450370</t>
  </si>
  <si>
    <t>135033204</t>
  </si>
  <si>
    <t>451343</t>
  </si>
  <si>
    <t>135034009</t>
  </si>
  <si>
    <t>Knapp Medical Center</t>
  </si>
  <si>
    <t>450128</t>
  </si>
  <si>
    <t>135035706</t>
  </si>
  <si>
    <t>Baylor All Saints Medical Center</t>
  </si>
  <si>
    <t>450137</t>
  </si>
  <si>
    <t>135036506</t>
  </si>
  <si>
    <t>450108</t>
  </si>
  <si>
    <t>135151206</t>
  </si>
  <si>
    <t>Baylor Medical Center at Waxahachie</t>
  </si>
  <si>
    <t>450372</t>
  </si>
  <si>
    <t>135223905</t>
  </si>
  <si>
    <t>Seton Medical Center Austin</t>
  </si>
  <si>
    <t>450056</t>
  </si>
  <si>
    <t>135225404</t>
  </si>
  <si>
    <t>Scott &amp; White Hospital - Brenham</t>
  </si>
  <si>
    <t>450187</t>
  </si>
  <si>
    <t>135226205</t>
  </si>
  <si>
    <t>451376</t>
  </si>
  <si>
    <t>135233809</t>
  </si>
  <si>
    <t>450132</t>
  </si>
  <si>
    <t>135235306</t>
  </si>
  <si>
    <t>450010</t>
  </si>
  <si>
    <t>135237906</t>
  </si>
  <si>
    <t>Bexar County Hospital District
University Health System</t>
  </si>
  <si>
    <t>450213</t>
  </si>
  <si>
    <t>136141205</t>
  </si>
  <si>
    <t>451350</t>
  </si>
  <si>
    <t>136142011</t>
  </si>
  <si>
    <t>Midland Memorial Hospital</t>
  </si>
  <si>
    <t>450133</t>
  </si>
  <si>
    <t>136143806</t>
  </si>
  <si>
    <t>MARTIN COUNTY HOSPITAL DISTRICT</t>
  </si>
  <si>
    <t>451333</t>
  </si>
  <si>
    <t>136145310</t>
  </si>
  <si>
    <t>Mitchell County Hospital District</t>
  </si>
  <si>
    <t>451342</t>
  </si>
  <si>
    <t>136325111</t>
  </si>
  <si>
    <t>Texas Health Harris Methodist Hurst-Euless-Bedford</t>
  </si>
  <si>
    <t>450639</t>
  </si>
  <si>
    <t>136326908</t>
  </si>
  <si>
    <t>450073</t>
  </si>
  <si>
    <t>136330107</t>
  </si>
  <si>
    <t>Ward Memorial Hospital</t>
  </si>
  <si>
    <t>451373</t>
  </si>
  <si>
    <t>136331910</t>
  </si>
  <si>
    <t>Starr County Memorial Hospital</t>
  </si>
  <si>
    <t>450654</t>
  </si>
  <si>
    <t>136332705</t>
  </si>
  <si>
    <t>TYLER COUNTY HOSPITAL</t>
  </si>
  <si>
    <t>450460</t>
  </si>
  <si>
    <t>136381405</t>
  </si>
  <si>
    <t>451364</t>
  </si>
  <si>
    <t>136412710</t>
  </si>
  <si>
    <t>HILL COUNTRY MEMORIAL HOSPITAL</t>
  </si>
  <si>
    <t>450604</t>
  </si>
  <si>
    <t>136430906</t>
  </si>
  <si>
    <t>Christus Spohn Hospital - Kleberg</t>
  </si>
  <si>
    <t>450163</t>
  </si>
  <si>
    <t>136436606</t>
  </si>
  <si>
    <t>Baptist Orange Hospital</t>
  </si>
  <si>
    <t>450005</t>
  </si>
  <si>
    <t>136488705</t>
  </si>
  <si>
    <t>136491104</t>
  </si>
  <si>
    <t>136492909</t>
  </si>
  <si>
    <t>450411</t>
  </si>
  <si>
    <t>137074409</t>
  </si>
  <si>
    <t>450052</t>
  </si>
  <si>
    <t>137075109</t>
  </si>
  <si>
    <t>Shannon Medical Center</t>
  </si>
  <si>
    <t>450571</t>
  </si>
  <si>
    <t>137226005</t>
  </si>
  <si>
    <t>YOAKUM COUNTY HOSPITAL</t>
  </si>
  <si>
    <t>451308</t>
  </si>
  <si>
    <t>137227806</t>
  </si>
  <si>
    <t>450209</t>
  </si>
  <si>
    <t>137245009</t>
  </si>
  <si>
    <t>Scott and White Memorial Hospital</t>
  </si>
  <si>
    <t>450054</t>
  </si>
  <si>
    <t>137249208</t>
  </si>
  <si>
    <t>University Medical Center at Brackenridge</t>
  </si>
  <si>
    <t>450124</t>
  </si>
  <si>
    <t>137265806</t>
  </si>
  <si>
    <t>451300</t>
  </si>
  <si>
    <t>137343308</t>
  </si>
  <si>
    <t>450068</t>
  </si>
  <si>
    <t>137805107</t>
  </si>
  <si>
    <t>Citizens Medical Center County of Victoria</t>
  </si>
  <si>
    <t>450023</t>
  </si>
  <si>
    <t>137907508</t>
  </si>
  <si>
    <t>Memorial Medical Center</t>
  </si>
  <si>
    <t>451356</t>
  </si>
  <si>
    <t>137909111</t>
  </si>
  <si>
    <t>137918204</t>
  </si>
  <si>
    <t>137919003</t>
  </si>
  <si>
    <t>The Methodist Hospital</t>
  </si>
  <si>
    <t>450358</t>
  </si>
  <si>
    <t>137949705</t>
  </si>
  <si>
    <t>Methodist San Jacinto Hospital</t>
  </si>
  <si>
    <t>450424</t>
  </si>
  <si>
    <t>137962006</t>
  </si>
  <si>
    <t>450686</t>
  </si>
  <si>
    <t>137999206</t>
  </si>
  <si>
    <t>450034</t>
  </si>
  <si>
    <t>138296208</t>
  </si>
  <si>
    <t>450586</t>
  </si>
  <si>
    <t>138353107</t>
  </si>
  <si>
    <t>451367</t>
  </si>
  <si>
    <t>138374715</t>
  </si>
  <si>
    <t>450104</t>
  </si>
  <si>
    <t>138411709</t>
  </si>
  <si>
    <t>Hendrick Medical Center</t>
  </si>
  <si>
    <t>450229</t>
  </si>
  <si>
    <t>138644310</t>
  </si>
  <si>
    <t>138706004</t>
  </si>
  <si>
    <t>453302</t>
  </si>
  <si>
    <t>138910807</t>
  </si>
  <si>
    <t>CUERO COMMUNITY HOSPITAL</t>
  </si>
  <si>
    <t>450597</t>
  </si>
  <si>
    <t>138911609</t>
  </si>
  <si>
    <t>450080</t>
  </si>
  <si>
    <t>138913209</t>
  </si>
  <si>
    <t>450565</t>
  </si>
  <si>
    <t>138950412</t>
  </si>
  <si>
    <t>University Medical Center of El Paso</t>
  </si>
  <si>
    <t>450024</t>
  </si>
  <si>
    <t>138951211</t>
  </si>
  <si>
    <t>Hillcrest Baptist Medical Center</t>
  </si>
  <si>
    <t>450101</t>
  </si>
  <si>
    <t>138962907</t>
  </si>
  <si>
    <t>Texas Childrens Hospital</t>
  </si>
  <si>
    <t>453304</t>
  </si>
  <si>
    <t>139135109</t>
  </si>
  <si>
    <t>450211</t>
  </si>
  <si>
    <t>139172412</t>
  </si>
  <si>
    <t>450389</t>
  </si>
  <si>
    <t>139173209</t>
  </si>
  <si>
    <t>450040</t>
  </si>
  <si>
    <t>139461107</t>
  </si>
  <si>
    <t>139485012</t>
  </si>
  <si>
    <t>Methodist Willowbrook Hospital</t>
  </si>
  <si>
    <t>450844</t>
  </si>
  <si>
    <t>140713201</t>
  </si>
  <si>
    <t>451303</t>
  </si>
  <si>
    <t>140714001</t>
  </si>
  <si>
    <t>451319</t>
  </si>
  <si>
    <t>141858401</t>
  </si>
  <si>
    <t>450848</t>
  </si>
  <si>
    <t>146021401</t>
  </si>
  <si>
    <t>450847</t>
  </si>
  <si>
    <t>146509801</t>
  </si>
  <si>
    <t>147918003</t>
  </si>
  <si>
    <t>451328</t>
  </si>
  <si>
    <t>148698701</t>
  </si>
  <si>
    <t>149073203</t>
  </si>
  <si>
    <t>450851</t>
  </si>
  <si>
    <t>151691601</t>
  </si>
  <si>
    <t>451332</t>
  </si>
  <si>
    <t>152686501</t>
  </si>
  <si>
    <t>Harlingen Medical Center LP</t>
  </si>
  <si>
    <t>450855</t>
  </si>
  <si>
    <t>154504801</t>
  </si>
  <si>
    <t>Chillicothe Hospital District</t>
  </si>
  <si>
    <t>451326</t>
  </si>
  <si>
    <t>154632701</t>
  </si>
  <si>
    <t>Seton Southwest</t>
  </si>
  <si>
    <t>450865</t>
  </si>
  <si>
    <t>158977201</t>
  </si>
  <si>
    <t>Seton Northwest</t>
  </si>
  <si>
    <t>450867</t>
  </si>
  <si>
    <t>158980601</t>
  </si>
  <si>
    <t>450058</t>
  </si>
  <si>
    <t>159156201</t>
  </si>
  <si>
    <t>160630301</t>
  </si>
  <si>
    <t>450869</t>
  </si>
  <si>
    <t>160709501</t>
  </si>
  <si>
    <t>450029</t>
  </si>
  <si>
    <t>162033801</t>
  </si>
  <si>
    <t>450196</t>
  </si>
  <si>
    <t>163111101</t>
  </si>
  <si>
    <t>The Medical Center of Southeast Texas</t>
  </si>
  <si>
    <t>450518</t>
  </si>
  <si>
    <t>163925401</t>
  </si>
  <si>
    <t>Centennial Medical Center</t>
  </si>
  <si>
    <t>450885</t>
  </si>
  <si>
    <t>169553801</t>
  </si>
  <si>
    <t>450044</t>
  </si>
  <si>
    <t>175287501</t>
  </si>
  <si>
    <t>450766</t>
  </si>
  <si>
    <t>175289101</t>
  </si>
  <si>
    <t>Kingwood Pines Hospital</t>
  </si>
  <si>
    <t>175965601</t>
  </si>
  <si>
    <t>451338</t>
  </si>
  <si>
    <t>176354201</t>
  </si>
  <si>
    <t>670004</t>
  </si>
  <si>
    <t>176692501</t>
  </si>
  <si>
    <t>Schleicher County Medical Center</t>
  </si>
  <si>
    <t>179272301</t>
  </si>
  <si>
    <t>St. Joseph Medical Center</t>
  </si>
  <si>
    <t>450035</t>
  </si>
  <si>
    <t>181706601</t>
  </si>
  <si>
    <t>451357</t>
  </si>
  <si>
    <t>183086102</t>
  </si>
  <si>
    <t>Weatherford Regional Medical Center</t>
  </si>
  <si>
    <t>450203</t>
  </si>
  <si>
    <t>184409401</t>
  </si>
  <si>
    <t>Methodist Mansfield Medical Center</t>
  </si>
  <si>
    <t>670023</t>
  </si>
  <si>
    <t>186221101</t>
  </si>
  <si>
    <t>186599001</t>
  </si>
  <si>
    <t>Walker County Hospital Corporation d/b/a Huntsville Memorial Hospital</t>
  </si>
  <si>
    <t>450347</t>
  </si>
  <si>
    <t>189791001</t>
  </si>
  <si>
    <t>450489</t>
  </si>
  <si>
    <t>189947801</t>
  </si>
  <si>
    <t>670034</t>
  </si>
  <si>
    <t>190123302</t>
  </si>
  <si>
    <t>670043</t>
  </si>
  <si>
    <t>192622201</t>
  </si>
  <si>
    <t>450684</t>
  </si>
  <si>
    <t>192751901</t>
  </si>
  <si>
    <t>450638</t>
  </si>
  <si>
    <t>193867201</t>
  </si>
  <si>
    <t>Seton Medical Center Williamson</t>
  </si>
  <si>
    <t>670041</t>
  </si>
  <si>
    <t>194106401</t>
  </si>
  <si>
    <t>194997601</t>
  </si>
  <si>
    <t>Baylor Medical Center at Carrollton</t>
  </si>
  <si>
    <t>450730</t>
  </si>
  <si>
    <t>670047</t>
  </si>
  <si>
    <t>196829901</t>
  </si>
  <si>
    <t xml:space="preserve">GPCH dba Golden Plains Community Hospital
</t>
  </si>
  <si>
    <t>451369</t>
  </si>
  <si>
    <t>197063401</t>
  </si>
  <si>
    <t>451353</t>
  </si>
  <si>
    <t>199602701</t>
  </si>
  <si>
    <t>451361</t>
  </si>
  <si>
    <t>200683501</t>
  </si>
  <si>
    <t>670055</t>
  </si>
  <si>
    <t>204254101</t>
  </si>
  <si>
    <t>451306</t>
  </si>
  <si>
    <t>206083201</t>
  </si>
  <si>
    <t>Wadley Regional Medical Center</t>
  </si>
  <si>
    <t>450200</t>
  </si>
  <si>
    <t>207311601</t>
  </si>
  <si>
    <t>Seton Medical Center Hays</t>
  </si>
  <si>
    <t>670056</t>
  </si>
  <si>
    <t>208013701</t>
  </si>
  <si>
    <t>450475</t>
  </si>
  <si>
    <t>208843701</t>
  </si>
  <si>
    <t>Methodist Richardson Medical Center</t>
  </si>
  <si>
    <t>450537</t>
  </si>
  <si>
    <t>209345201</t>
  </si>
  <si>
    <t>210274101</t>
  </si>
  <si>
    <t xml:space="preserve">CAHRMC dba Rice Medical Center
</t>
  </si>
  <si>
    <t>451312</t>
  </si>
  <si>
    <t>212060201</t>
  </si>
  <si>
    <t>451330</t>
  </si>
  <si>
    <t>212140201</t>
  </si>
  <si>
    <t>450451</t>
  </si>
  <si>
    <t>216719901</t>
  </si>
  <si>
    <t>Dimmit Regional Hospital</t>
  </si>
  <si>
    <t>450620</t>
  </si>
  <si>
    <t>217884001</t>
  </si>
  <si>
    <t>220351501</t>
  </si>
  <si>
    <t>450219</t>
  </si>
  <si>
    <t>220798701</t>
  </si>
  <si>
    <t>Methodist West Houston Hospital</t>
  </si>
  <si>
    <t>670077</t>
  </si>
  <si>
    <t>281028501</t>
  </si>
  <si>
    <t>281219001</t>
  </si>
  <si>
    <t>451382</t>
  </si>
  <si>
    <t>450162</t>
  </si>
  <si>
    <t>281514401</t>
  </si>
  <si>
    <t>451375</t>
  </si>
  <si>
    <t>284333601</t>
  </si>
  <si>
    <t>Seton Smithville Regional Hospital</t>
  </si>
  <si>
    <t>450143</t>
  </si>
  <si>
    <t>286326801</t>
  </si>
  <si>
    <t>Tomball Regional Medical Center</t>
  </si>
  <si>
    <t>450670</t>
  </si>
  <si>
    <t>288523801</t>
  </si>
  <si>
    <t>291854201</t>
  </si>
  <si>
    <t>450033</t>
  </si>
  <si>
    <t>292096901</t>
  </si>
  <si>
    <t>Valley Baptist Medical Center of Brownsville</t>
  </si>
  <si>
    <t>450028</t>
  </si>
  <si>
    <t>294543801</t>
  </si>
  <si>
    <t>450130</t>
  </si>
  <si>
    <t>297342201</t>
  </si>
  <si>
    <t>298019501</t>
  </si>
  <si>
    <t>308032701</t>
  </si>
  <si>
    <t>El Campo Memorial Hospital</t>
  </si>
  <si>
    <t>450694</t>
  </si>
  <si>
    <t>311054601</t>
  </si>
  <si>
    <t>Seton Medical Center - Harker Heights</t>
  </si>
  <si>
    <t>670080</t>
  </si>
  <si>
    <t>312239201</t>
  </si>
  <si>
    <t>314080801</t>
  </si>
  <si>
    <t>Texas Health Harris Methodist Hospital Alliance</t>
  </si>
  <si>
    <t>670085</t>
  </si>
  <si>
    <t>316296801</t>
  </si>
  <si>
    <t>Coleman County Medical Center</t>
  </si>
  <si>
    <t>451347</t>
  </si>
  <si>
    <t>316360201</t>
  </si>
  <si>
    <t>450231</t>
  </si>
  <si>
    <t>322879301</t>
  </si>
  <si>
    <t>451348</t>
  </si>
  <si>
    <t>322916301</t>
  </si>
  <si>
    <t>Scott &amp; White Hospital - College Station</t>
  </si>
  <si>
    <t>670088</t>
  </si>
  <si>
    <t>326725404</t>
  </si>
  <si>
    <t>451370</t>
  </si>
  <si>
    <t>330811601</t>
  </si>
  <si>
    <t>670089</t>
  </si>
  <si>
    <t>331941001</t>
  </si>
  <si>
    <t>County</t>
  </si>
  <si>
    <t>RHP Region</t>
  </si>
  <si>
    <t>Wood</t>
  </si>
  <si>
    <t>Bee</t>
  </si>
  <si>
    <t>Smith</t>
  </si>
  <si>
    <t>Harris</t>
  </si>
  <si>
    <t>Montgomery</t>
  </si>
  <si>
    <t>Bexar</t>
  </si>
  <si>
    <t>Brazos</t>
  </si>
  <si>
    <t>Dallas</t>
  </si>
  <si>
    <t>Hunt</t>
  </si>
  <si>
    <t>Brown</t>
  </si>
  <si>
    <t>Cameron</t>
  </si>
  <si>
    <t>Tarrant</t>
  </si>
  <si>
    <t>Williamson</t>
  </si>
  <si>
    <t>Rockwall</t>
  </si>
  <si>
    <t>Denton</t>
  </si>
  <si>
    <t>Nueces</t>
  </si>
  <si>
    <t>Bowie</t>
  </si>
  <si>
    <t>Collin</t>
  </si>
  <si>
    <t>Brazoria</t>
  </si>
  <si>
    <t>Runnels</t>
  </si>
  <si>
    <t>Madison</t>
  </si>
  <si>
    <t>Refugio</t>
  </si>
  <si>
    <t>Stonewall</t>
  </si>
  <si>
    <t>Chambers</t>
  </si>
  <si>
    <t>Travis</t>
  </si>
  <si>
    <t>Wilbarger</t>
  </si>
  <si>
    <t>Galveston</t>
  </si>
  <si>
    <t>Bell</t>
  </si>
  <si>
    <t>Austin</t>
  </si>
  <si>
    <t>Throckmorton</t>
  </si>
  <si>
    <t>Concho</t>
  </si>
  <si>
    <t>Gregg</t>
  </si>
  <si>
    <t>Jones</t>
  </si>
  <si>
    <t>El Paso</t>
  </si>
  <si>
    <t>Hidalgo</t>
  </si>
  <si>
    <t>Hansford</t>
  </si>
  <si>
    <t>Victoria</t>
  </si>
  <si>
    <t>Gaines</t>
  </si>
  <si>
    <t>Panola</t>
  </si>
  <si>
    <t>Clay</t>
  </si>
  <si>
    <t>Kaufman</t>
  </si>
  <si>
    <t>Crosby</t>
  </si>
  <si>
    <t>Jefferson</t>
  </si>
  <si>
    <t>Burnet</t>
  </si>
  <si>
    <t>Cochran</t>
  </si>
  <si>
    <t>Caldwell</t>
  </si>
  <si>
    <t>Angelina</t>
  </si>
  <si>
    <t>Upton</t>
  </si>
  <si>
    <t>Hood</t>
  </si>
  <si>
    <t>Lynn</t>
  </si>
  <si>
    <t>Webb</t>
  </si>
  <si>
    <t>Freestone</t>
  </si>
  <si>
    <t>Winkler</t>
  </si>
  <si>
    <t>Fort Bend</t>
  </si>
  <si>
    <t>Jim Wells</t>
  </si>
  <si>
    <t>Brewster</t>
  </si>
  <si>
    <t>Hemphill</t>
  </si>
  <si>
    <t>Mclennan</t>
  </si>
  <si>
    <t>Maverick</t>
  </si>
  <si>
    <t>Young</t>
  </si>
  <si>
    <t>Limestone</t>
  </si>
  <si>
    <t>Harrison</t>
  </si>
  <si>
    <t>Lavaca</t>
  </si>
  <si>
    <t>Reeves</t>
  </si>
  <si>
    <t>Frio</t>
  </si>
  <si>
    <t>Tom Green</t>
  </si>
  <si>
    <t>Polk</t>
  </si>
  <si>
    <t>Nacogdoches</t>
  </si>
  <si>
    <t>Haskell</t>
  </si>
  <si>
    <t>Ochiltree</t>
  </si>
  <si>
    <t>Taylor</t>
  </si>
  <si>
    <t>Jasper</t>
  </si>
  <si>
    <t>Ector</t>
  </si>
  <si>
    <t>Burleson</t>
  </si>
  <si>
    <t>Pecos</t>
  </si>
  <si>
    <t>Jack</t>
  </si>
  <si>
    <t>Stephens</t>
  </si>
  <si>
    <t>Val Verde</t>
  </si>
  <si>
    <t>Cooke</t>
  </si>
  <si>
    <t>Knox</t>
  </si>
  <si>
    <t>Hardeman</t>
  </si>
  <si>
    <t>Atascosa</t>
  </si>
  <si>
    <t>Sutton</t>
  </si>
  <si>
    <t>Uvalde</t>
  </si>
  <si>
    <t>Gonzales</t>
  </si>
  <si>
    <t>Wheeler</t>
  </si>
  <si>
    <t>Hays</t>
  </si>
  <si>
    <t>Hamilton</t>
  </si>
  <si>
    <t>Reagan</t>
  </si>
  <si>
    <t>Jackson</t>
  </si>
  <si>
    <t>Anderson</t>
  </si>
  <si>
    <t>Trinity</t>
  </si>
  <si>
    <t>Ellis</t>
  </si>
  <si>
    <t>Floyd</t>
  </si>
  <si>
    <t>Collingsworth</t>
  </si>
  <si>
    <t>Hale</t>
  </si>
  <si>
    <t>Kerr</t>
  </si>
  <si>
    <t>Andrews</t>
  </si>
  <si>
    <t>Montague</t>
  </si>
  <si>
    <t>Lamb</t>
  </si>
  <si>
    <t>Lubbock</t>
  </si>
  <si>
    <t>Wise</t>
  </si>
  <si>
    <t>Cherokee</t>
  </si>
  <si>
    <t>Terry</t>
  </si>
  <si>
    <t>Swisher</t>
  </si>
  <si>
    <t>San Augustine</t>
  </si>
  <si>
    <t>Hartley</t>
  </si>
  <si>
    <t>Bailey</t>
  </si>
  <si>
    <t>Matagorda</t>
  </si>
  <si>
    <t>Johnson</t>
  </si>
  <si>
    <t>Hopkins</t>
  </si>
  <si>
    <t>Howard</t>
  </si>
  <si>
    <t>Nolan</t>
  </si>
  <si>
    <t>Childress</t>
  </si>
  <si>
    <t>Hill</t>
  </si>
  <si>
    <t>Hockley</t>
  </si>
  <si>
    <t>Falls</t>
  </si>
  <si>
    <t>Deaf Smith</t>
  </si>
  <si>
    <t>Coryell</t>
  </si>
  <si>
    <t>Colorado</t>
  </si>
  <si>
    <t>Wichita</t>
  </si>
  <si>
    <t>Wilson</t>
  </si>
  <si>
    <t>Washington</t>
  </si>
  <si>
    <t>Castro</t>
  </si>
  <si>
    <t>Midland</t>
  </si>
  <si>
    <t>Martin</t>
  </si>
  <si>
    <t>Mitchell</t>
  </si>
  <si>
    <t>Scurry</t>
  </si>
  <si>
    <t>Ward</t>
  </si>
  <si>
    <t>Starr</t>
  </si>
  <si>
    <t>Tyler</t>
  </si>
  <si>
    <t>Karnes</t>
  </si>
  <si>
    <t>Gillespie</t>
  </si>
  <si>
    <t>Kleberg</t>
  </si>
  <si>
    <t>Orange</t>
  </si>
  <si>
    <t>Eastland</t>
  </si>
  <si>
    <t>Bosque</t>
  </si>
  <si>
    <t>Yoakum</t>
  </si>
  <si>
    <t>Potter</t>
  </si>
  <si>
    <t>Parmer</t>
  </si>
  <si>
    <t>Calhoun</t>
  </si>
  <si>
    <t>San Jacinto</t>
  </si>
  <si>
    <t>Baylor</t>
  </si>
  <si>
    <t>Camp</t>
  </si>
  <si>
    <t>Guadalupe</t>
  </si>
  <si>
    <t>De Witt</t>
  </si>
  <si>
    <t>Titus</t>
  </si>
  <si>
    <t>Palo Pinto</t>
  </si>
  <si>
    <t>Henderson</t>
  </si>
  <si>
    <t>Grimes</t>
  </si>
  <si>
    <t>Lampasas</t>
  </si>
  <si>
    <t>Lamar</t>
  </si>
  <si>
    <t>Culberson</t>
  </si>
  <si>
    <t>Fayette</t>
  </si>
  <si>
    <t>Schleicher</t>
  </si>
  <si>
    <t>Milam</t>
  </si>
  <si>
    <t>Parker</t>
  </si>
  <si>
    <t>Walker</t>
  </si>
  <si>
    <t>Dawson</t>
  </si>
  <si>
    <t>Grayson</t>
  </si>
  <si>
    <t>Hutchinson</t>
  </si>
  <si>
    <t>Crane</t>
  </si>
  <si>
    <t>Sabine</t>
  </si>
  <si>
    <t>Kimble</t>
  </si>
  <si>
    <t>Rusk</t>
  </si>
  <si>
    <t>Medina</t>
  </si>
  <si>
    <t>Somervell</t>
  </si>
  <si>
    <t>Dimmit</t>
  </si>
  <si>
    <t>Llano</t>
  </si>
  <si>
    <t>Comanche</t>
  </si>
  <si>
    <t>Liberty</t>
  </si>
  <si>
    <t>Bastrop</t>
  </si>
  <si>
    <t>Gray</t>
  </si>
  <si>
    <t>Wharton</t>
  </si>
  <si>
    <t>Coleman</t>
  </si>
  <si>
    <t>Mcculloch</t>
  </si>
  <si>
    <t>Rider 38</t>
  </si>
  <si>
    <t>2</t>
  </si>
  <si>
    <t>3</t>
  </si>
  <si>
    <t>15</t>
  </si>
  <si>
    <t>17</t>
  </si>
  <si>
    <t>Private</t>
  </si>
  <si>
    <t>Large Public</t>
  </si>
  <si>
    <t>IMD</t>
  </si>
  <si>
    <t>State IMD</t>
  </si>
  <si>
    <t>Private IMD</t>
  </si>
  <si>
    <t>081939301</t>
  </si>
  <si>
    <t>084563802</t>
  </si>
  <si>
    <t>084597603</t>
  </si>
  <si>
    <t>084599202</t>
  </si>
  <si>
    <t>Texas Tech University Health Sciences Center</t>
  </si>
  <si>
    <t>085144601</t>
  </si>
  <si>
    <t>092414401</t>
  </si>
  <si>
    <t>104856306</t>
  </si>
  <si>
    <t>Scott Dahlbeck</t>
  </si>
  <si>
    <t>109372601</t>
  </si>
  <si>
    <t>111810101</t>
  </si>
  <si>
    <t>138980111</t>
  </si>
  <si>
    <t>171409901</t>
  </si>
  <si>
    <t>198523601</t>
  </si>
  <si>
    <t>UNTHSC at Fort Worth</t>
  </si>
  <si>
    <t>126672804</t>
  </si>
  <si>
    <t>020844903</t>
  </si>
  <si>
    <t>UC Program</t>
  </si>
  <si>
    <t>Small Public</t>
  </si>
  <si>
    <t>Hosp - State</t>
  </si>
  <si>
    <t>Physician Group Practice</t>
  </si>
  <si>
    <t>Ambulance</t>
  </si>
  <si>
    <t>Dental</t>
  </si>
  <si>
    <t>Rider 38 Hospital</t>
  </si>
  <si>
    <t>Total</t>
  </si>
  <si>
    <t>Remaining HSL after DSH</t>
  </si>
  <si>
    <t>Total Non-HSL UC Costs</t>
  </si>
  <si>
    <t>Provider Type</t>
  </si>
  <si>
    <t>Rider 38 Status</t>
  </si>
  <si>
    <t>Adjusted Remaining HSL</t>
  </si>
  <si>
    <t>% of Adjusted Remaining HSL</t>
  </si>
  <si>
    <t>Rider 38 Set-Aside Adjustment</t>
  </si>
  <si>
    <t>**</t>
  </si>
  <si>
    <r>
      <t>Remaining HSL after DSH Pmt</t>
    </r>
    <r>
      <rPr>
        <vertAlign val="superscript"/>
        <sz val="10"/>
        <color theme="1"/>
        <rFont val="Arial"/>
        <family val="2"/>
      </rPr>
      <t>1,2</t>
    </r>
  </si>
  <si>
    <t>HSL Adjustment due to DSH IGT's</t>
  </si>
  <si>
    <t>NA</t>
  </si>
  <si>
    <t>All</t>
  </si>
  <si>
    <t>Non-Rider 38</t>
  </si>
  <si>
    <t xml:space="preserve">Rider 38  </t>
  </si>
  <si>
    <t>Uncompensated Care Pool Modeling Assumptions</t>
  </si>
  <si>
    <t>Rider 38 Set-Aside:</t>
  </si>
  <si>
    <t>UC Pool HSL Adjustment Assumption</t>
  </si>
  <si>
    <t>Per Adopted Rules</t>
  </si>
  <si>
    <t>Rider 38 Pool Set-Aside Development</t>
  </si>
  <si>
    <t>HSL after DSH (Rider 38 Small Public):</t>
  </si>
  <si>
    <t>HSL after DSH (Rider 38 Private):</t>
  </si>
  <si>
    <t>2013 UC Pool Amount:</t>
  </si>
  <si>
    <t>Rider 38 Small Public Set-Aside Amount:</t>
  </si>
  <si>
    <t>Rider 38 Private Set-Aside Amount:</t>
  </si>
  <si>
    <t>Rider 38 Total Set-Aside Amount:</t>
  </si>
  <si>
    <t>Other UC Total Cost Assumptions</t>
  </si>
  <si>
    <t>Total UC Costs
(HSL remaining after DSH plus PCP and Adjustments)</t>
  </si>
  <si>
    <t>UC Amount Allocated by Total UC Costs</t>
  </si>
  <si>
    <t>Rider 38 Adjustment</t>
  </si>
  <si>
    <t>Adjusted UC Allocation (Assumes 100% IGT Availability)</t>
  </si>
  <si>
    <t>Test Rider 38 Pool Set-Aside Development 
HSL after DSH (Rider 38 Private)</t>
  </si>
  <si>
    <t>Test Rider 38 Pool Set-Aside Development 
HSL after DSH (Rider 38 Small Public)</t>
  </si>
  <si>
    <t>Checked</t>
  </si>
  <si>
    <t>HSL Calc Check</t>
  </si>
  <si>
    <t>** Small publics include University Medical Center - Lubbock and Ector County Hospital District</t>
  </si>
  <si>
    <t>1. Total UC costs are used in place of HSL after DSH for the ambulance, dental, and physician group practice groups</t>
  </si>
  <si>
    <t>2. Remaining HSL after DSH amounts for Rider 38 hospitals are excluded</t>
  </si>
  <si>
    <t>HSL after DSH</t>
  </si>
  <si>
    <t>Other Allowable UC Costs</t>
  </si>
  <si>
    <t>Hospital Name</t>
  </si>
  <si>
    <t>DSH?</t>
  </si>
  <si>
    <t>State-owned Hospitals</t>
  </si>
  <si>
    <t>Rider 38 Maximum Set-Aside</t>
  </si>
  <si>
    <t>Advanced UC Payment?</t>
  </si>
  <si>
    <t>Recoupment?</t>
  </si>
  <si>
    <t>Rider 38 Adjustment for Small Public only</t>
  </si>
  <si>
    <t>Rider 38 Adjustment for Private only</t>
  </si>
  <si>
    <t>Total capped UC for non-Rider 38 Small Publics</t>
  </si>
  <si>
    <t>Total capped UC for non-Rider 38 Privates</t>
  </si>
  <si>
    <t>Non-Rider 38 Small Public Adjustment to Cover Set-Aside Adjustments</t>
  </si>
  <si>
    <t>Non-Rider 38 Private Adjustment to Cover Set-Aside Adjustments</t>
  </si>
  <si>
    <t>Excluded from UC database due to negative UC allowable costs</t>
  </si>
  <si>
    <t>Total Allowable UC</t>
  </si>
  <si>
    <t>$19 due to rounding</t>
  </si>
  <si>
    <t>§355.8201(g)(2)(D) adjustment for Class One Hospitals</t>
  </si>
  <si>
    <t>Total UC wo (g)(2)(D) Adj.</t>
  </si>
  <si>
    <t>UC Amout Allocated by Total UC Costs</t>
  </si>
  <si>
    <t>Test to Ensure UC Amount not Greater than Total UC wo (g)(2)(D) adj.</t>
  </si>
  <si>
    <t>Class One Hospital</t>
  </si>
  <si>
    <t>Excluded from UC database due to missing affiliation of proof of participation in an RHP</t>
  </si>
  <si>
    <t>Notes</t>
  </si>
  <si>
    <t>Hosp - State
UC Costs
from AC</t>
  </si>
  <si>
    <t>Small Public
UC Costs
from AC</t>
  </si>
  <si>
    <t>Private
UC Costs
from AC</t>
  </si>
  <si>
    <t>Large Public
UC Costs
from AC</t>
  </si>
  <si>
    <t>Physician Group Practice
UC Costs
from AC</t>
  </si>
  <si>
    <t>Ambulance
UC Costs
from AC</t>
  </si>
  <si>
    <t>Dental
UC Costs from AC</t>
  </si>
  <si>
    <t>First Pass</t>
  </si>
  <si>
    <t>Unfunded Private Cap Room</t>
  </si>
  <si>
    <t>Unfunded Physician Cap Room</t>
  </si>
  <si>
    <t>Private 2nd Pass Payable Overage</t>
  </si>
  <si>
    <t>Physician 2nd Pass Payable Overage</t>
  </si>
  <si>
    <t xml:space="preserve">Private Overage
</t>
  </si>
  <si>
    <t xml:space="preserve">Physician Overage
</t>
  </si>
  <si>
    <t xml:space="preserve"> Provider Name</t>
  </si>
  <si>
    <t>Harris County Hospital District</t>
  </si>
  <si>
    <t>Presbyterian Hospital of Commerce</t>
  </si>
  <si>
    <t>Tarrant County Hospital District</t>
  </si>
  <si>
    <t>North Runnels Hospital</t>
  </si>
  <si>
    <t>Department of State Health Services</t>
  </si>
  <si>
    <t>Hopkins County Hospital District</t>
  </si>
  <si>
    <t>Hunt Memorial Hospital District</t>
  </si>
  <si>
    <t>Moore County Hospital District</t>
  </si>
  <si>
    <t>Lynn County Hospital District</t>
  </si>
  <si>
    <t>Ector County Hospital District</t>
  </si>
  <si>
    <t>Hemphill County Hospital District</t>
  </si>
  <si>
    <t>Goodall-Witcher Hospital Authority</t>
  </si>
  <si>
    <t>Matagorda County Hospital District</t>
  </si>
  <si>
    <t>Permian Regional Medical Center</t>
  </si>
  <si>
    <t>Karnes County Hospital District</t>
  </si>
  <si>
    <t>Uvalde County Hospital Authority</t>
  </si>
  <si>
    <t>Jackson County Hospital District</t>
  </si>
  <si>
    <t>Sweeny Hospital District</t>
  </si>
  <si>
    <t>Deaf Smith County Hospital District</t>
  </si>
  <si>
    <t>Jack County Hospital District</t>
  </si>
  <si>
    <t>Mitchell County Hospital</t>
  </si>
  <si>
    <t>WARD MEMORIAL HOSPITAL</t>
  </si>
  <si>
    <t>Eastland Memorial Hospital District</t>
  </si>
  <si>
    <t>Lubbock County Hospital District</t>
  </si>
  <si>
    <t>Dawson County Hospital District</t>
  </si>
  <si>
    <t>South Limestone Hospital District</t>
  </si>
  <si>
    <t>Crane County Hospital District</t>
  </si>
  <si>
    <t>Somervell County Hospital District</t>
  </si>
  <si>
    <t>UT Southwestern Medical Center</t>
  </si>
  <si>
    <t>Provider TPI</t>
  </si>
  <si>
    <t>Total 2015 UC Pool Amount</t>
  </si>
  <si>
    <t>2015 UC Pool Allocation Assumptions</t>
  </si>
  <si>
    <t>Adjusted 2015 UC Pool Amount:</t>
  </si>
  <si>
    <t>2013 vs. 2015 UC Pool Adjustment Factor:</t>
  </si>
  <si>
    <t>2015 Uncompensated Care Pool Allocations by Provider Type</t>
  </si>
  <si>
    <t>Allocated 2015 UC Pool Amount</t>
  </si>
  <si>
    <t>Adjusted 2015 UC Pool Amount</t>
  </si>
  <si>
    <t>Total 2015 UC Payments</t>
  </si>
  <si>
    <t>East Texas Medical Center Quitman</t>
  </si>
  <si>
    <t>East Texas Medical Center</t>
  </si>
  <si>
    <t>CHCA Bayshore, LP</t>
  </si>
  <si>
    <t>Memorial Hermann Hospital System</t>
  </si>
  <si>
    <t>450222</t>
  </si>
  <si>
    <t>CHCA Conroe, LP</t>
  </si>
  <si>
    <t>450237</t>
  </si>
  <si>
    <t>CHRISTUS Santa Rosa Hospital</t>
  </si>
  <si>
    <t>453315</t>
  </si>
  <si>
    <t>CHRISTUS Children's Hospital of San Antonio</t>
  </si>
  <si>
    <t>Brownwood Hospital</t>
  </si>
  <si>
    <t>Columbia Hospital at Medical City Dallas Subsidiary LP</t>
  </si>
  <si>
    <t>Columbia Valley Healthcare System LP d/b/a Valley Regional Medical Center</t>
  </si>
  <si>
    <t>Columbia Medical Center of Arlington Subsidiary LP</t>
  </si>
  <si>
    <t>ST DAVIDS HEALTHCARE PARTNERSHIP</t>
  </si>
  <si>
    <t>450742</t>
  </si>
  <si>
    <t>Lake Pointe Operating Company</t>
  </si>
  <si>
    <t>Texas Health Presbyterian Hospital Denton</t>
  </si>
  <si>
    <t>CHRISTUS St. Michael Health System</t>
  </si>
  <si>
    <t>Columbia Medical Center of Las Colinas Inc</t>
  </si>
  <si>
    <t>451315</t>
  </si>
  <si>
    <t>Madison St Joseph Health Center</t>
  </si>
  <si>
    <t>Stonewall Memorial Hospital District</t>
  </si>
  <si>
    <t>Chambers County Public Hospital District #1</t>
  </si>
  <si>
    <t>Cook Childrens Medical Center</t>
  </si>
  <si>
    <t>453309</t>
  </si>
  <si>
    <t>University of Texas Health Science Center at Houston Harris County Psychiatric Center</t>
  </si>
  <si>
    <t>Department of State Health Services - Austin</t>
  </si>
  <si>
    <t>Department of State Health Services Wichita Falls</t>
  </si>
  <si>
    <t>Department of State Health Services Vernon</t>
  </si>
  <si>
    <t>HMIH Cedar Crest LLC</t>
  </si>
  <si>
    <t>Department of State Health Services Rio Grande</t>
  </si>
  <si>
    <t>Bellville St Joseph Health Center</t>
  </si>
  <si>
    <t>University of Texas Medical Branch at Galveston</t>
  </si>
  <si>
    <t>The Good Shepherd Hospital, Inc.</t>
  </si>
  <si>
    <t>450078</t>
  </si>
  <si>
    <t>Columbia North Hills Hospital</t>
  </si>
  <si>
    <t>Mother Frances Hospital</t>
  </si>
  <si>
    <t>El Paso Healthcare System, LTD.</t>
  </si>
  <si>
    <t>McAllen Hospitals L P</t>
  </si>
  <si>
    <t>HANSFORD COUNTY HOSPITAL DISTRICT</t>
  </si>
  <si>
    <t>Victoria of Texas</t>
  </si>
  <si>
    <t>Metroplex Adventist Hospital, Inc., dba Metroplex Hospital</t>
  </si>
  <si>
    <t>Seminole Hospital District</t>
  </si>
  <si>
    <t>East Texas Medical Center Carthage</t>
  </si>
  <si>
    <t>Moore</t>
  </si>
  <si>
    <t>HAMLIN HOSPITAL DISTRICT</t>
  </si>
  <si>
    <t>451371</t>
  </si>
  <si>
    <t>Methodist Healthcare System of San Antonio</t>
  </si>
  <si>
    <t>Granbury Hospital Corp</t>
  </si>
  <si>
    <t>Laredo Regional Medical Center, LP</t>
  </si>
  <si>
    <t>East Texas Medical Center Fairfield</t>
  </si>
  <si>
    <t>Columbia Medical Center of Lewisville Subsidiary LP</t>
  </si>
  <si>
    <t>Columbia Plaza Medical Center of Fort Worth</t>
  </si>
  <si>
    <t>Doctors Hospital at White Rock Lake</t>
  </si>
  <si>
    <t>Winkler County Memorial Hospital</t>
  </si>
  <si>
    <t>453308</t>
  </si>
  <si>
    <t>Baylor Specialty Health Centers</t>
  </si>
  <si>
    <t>4533I7</t>
  </si>
  <si>
    <t>4533C6</t>
  </si>
  <si>
    <t>Fort Duncan Medical Center, Lp</t>
  </si>
  <si>
    <t>Longview Medical Center LP</t>
  </si>
  <si>
    <t>OLNEY HAMILTON HOSPITAL DISTRICT</t>
  </si>
  <si>
    <t>Columbia Medical Center of Denton Subsidiary LP</t>
  </si>
  <si>
    <t>Harrison County Hospital Association</t>
  </si>
  <si>
    <t>Community Hospital of Brazosport</t>
  </si>
  <si>
    <t>450076</t>
  </si>
  <si>
    <t>The University of Texas MD Anderson Cancer Center</t>
  </si>
  <si>
    <t>Frio Hospital Association</t>
  </si>
  <si>
    <t>Fisher</t>
  </si>
  <si>
    <t>Columbia Medical Center of McKinney Subsidiary LP</t>
  </si>
  <si>
    <t>Navarro Hospital, L.P.</t>
  </si>
  <si>
    <t>Haskell County Hosptial District</t>
  </si>
  <si>
    <t>OCHILTREE COUNTY HOSPITAL DISTRICT</t>
  </si>
  <si>
    <t>Wilbarger County Hospital District</t>
  </si>
  <si>
    <t>Odessa Regional Medical Center</t>
  </si>
  <si>
    <t>112712802</t>
  </si>
  <si>
    <t>CHCA Womans Hospital of Texas</t>
  </si>
  <si>
    <t>Columbia Rio Grande Healthcare dba Rio Grande Regional Hospital</t>
  </si>
  <si>
    <t>KPH Consolidation, Inc.</t>
  </si>
  <si>
    <t>Burleson St Joseph Health Center</t>
  </si>
  <si>
    <t>Doctors Hospital Tidwell</t>
  </si>
  <si>
    <t>IRAAN GENERAL HOSPITAL</t>
  </si>
  <si>
    <t>Department of State Health Services - El Paso Psychiatric</t>
  </si>
  <si>
    <t>VAL VERDE HOSPITAL CORPORATION</t>
  </si>
  <si>
    <t>Texas Health Harris Methodist Southwest Fort Worth</t>
  </si>
  <si>
    <t>Muenster Hospital District</t>
  </si>
  <si>
    <t>Knox County Hospital District</t>
  </si>
  <si>
    <t>CHRISTUS Spohn Hospital - Corpus Christi</t>
  </si>
  <si>
    <t>Gainesville Hospital District</t>
  </si>
  <si>
    <t>Jourdanton Hospital Corp.</t>
  </si>
  <si>
    <t>SUTTON COUNTY HOSPITAL DISTRICT</t>
  </si>
  <si>
    <t>451334</t>
  </si>
  <si>
    <t>North Wheeler County Hospital District</t>
  </si>
  <si>
    <t>Baylor Medical Centers at Garland and McKinney</t>
  </si>
  <si>
    <t>Hamilton General Hospital</t>
  </si>
  <si>
    <t>Reagan Hospital District</t>
  </si>
  <si>
    <t>451363</t>
  </si>
  <si>
    <t>Palestine Principal Healthcare Limited Partnership</t>
  </si>
  <si>
    <t>East Texas Medical Center Trinity</t>
  </si>
  <si>
    <t>PRHC-Ennis,LP-Ennis Regional Medical Center</t>
  </si>
  <si>
    <t>Lockney General Hospital District</t>
  </si>
  <si>
    <t>450039</t>
  </si>
  <si>
    <t>Preferred Hospital Leasing, Inc.</t>
  </si>
  <si>
    <t>Jones County Regional Healthcare System</t>
  </si>
  <si>
    <t>Baylor Regional Medical Center at Grapevine</t>
  </si>
  <si>
    <t>METHODIST HOSPITAL PLAINVIEW</t>
  </si>
  <si>
    <t>ST JOSEPH REGIONAL HEALTH CENTER</t>
  </si>
  <si>
    <t>The University of Texas Health Science Center at Tyler</t>
  </si>
  <si>
    <t>Sid Peterson</t>
  </si>
  <si>
    <t>Dallas County Hospital District</t>
  </si>
  <si>
    <t>Andrews County Hospital District</t>
  </si>
  <si>
    <t>450193</t>
  </si>
  <si>
    <t>Trinity Mother Frances Winnsboro</t>
  </si>
  <si>
    <t>OakBend Medical Center</t>
  </si>
  <si>
    <t>Bowie Hospital Authority</t>
  </si>
  <si>
    <t>Nocona Hospital District</t>
  </si>
  <si>
    <t>Columbia Medical Center of Plano Subsidiary LP</t>
  </si>
  <si>
    <t>Lamb County Hospital</t>
  </si>
  <si>
    <t>453306</t>
  </si>
  <si>
    <t>METHODIST CHILDRENS HOSPITAL</t>
  </si>
  <si>
    <t>127320302</t>
  </si>
  <si>
    <t>Department of State Health Services - Kerrville</t>
  </si>
  <si>
    <t>BALLINGER MEMORIAL HOSPITAL DISTRICT</t>
  </si>
  <si>
    <t>Tenet Hospitals Limited</t>
  </si>
  <si>
    <t>450656</t>
  </si>
  <si>
    <t>Nacogdoches Medical Center</t>
  </si>
  <si>
    <t>Decatur Hospital Authority</t>
  </si>
  <si>
    <t>East Texas Medical Center Jacksonville</t>
  </si>
  <si>
    <t>Graham Hospital District</t>
  </si>
  <si>
    <t>Terry County Memorial Hospital District</t>
  </si>
  <si>
    <t>Dallam-Hartley Counties Hospital District</t>
  </si>
  <si>
    <t>Muleshoe Area Medical Center</t>
  </si>
  <si>
    <t>Texas Health Harris Methodist Hospital Cleburne</t>
  </si>
  <si>
    <t>Big Spring Hospital Corporation</t>
  </si>
  <si>
    <t>CHILDRESS COUNTY HOSPITAL DISTRICT</t>
  </si>
  <si>
    <t>NCHI of Hillsboro Inc</t>
  </si>
  <si>
    <t>Department of State Health Services TCID</t>
  </si>
  <si>
    <t>METHODIST HOSPITAL LEVELLAND</t>
  </si>
  <si>
    <t>Department of State Health Services Rusk</t>
  </si>
  <si>
    <t>FALLS COMMUNITY HOSPITAL AND CLINIC</t>
  </si>
  <si>
    <t>CORYELL COUNTY MEMORIAL HOSPITAL AUTHORITY</t>
  </si>
  <si>
    <t>Electra Hospital District</t>
  </si>
  <si>
    <t>Wilson County Memorial Hospital District</t>
  </si>
  <si>
    <t>Lavaca Hospital District</t>
  </si>
  <si>
    <t>United Regional Health Care System,Inc.</t>
  </si>
  <si>
    <t>Bexar County Hospital District</t>
  </si>
  <si>
    <t>CASTRO COUNTY HOSPITAL DISTRICT</t>
  </si>
  <si>
    <t>451374</t>
  </si>
  <si>
    <t>136327710</t>
  </si>
  <si>
    <t>Scott &amp; White Hospital - Taylor</t>
  </si>
  <si>
    <t>Scurry County Hospital District</t>
  </si>
  <si>
    <t>450697</t>
  </si>
  <si>
    <t>Southwest General Hospital</t>
  </si>
  <si>
    <t>454093</t>
  </si>
  <si>
    <t>Lubbock Regional MHMR Center</t>
  </si>
  <si>
    <t>Northwest Texas Health System, Inc</t>
  </si>
  <si>
    <t>Parmer County Community Hospital, Inc.</t>
  </si>
  <si>
    <t>Memorial Hermann Texas Medical Center</t>
  </si>
  <si>
    <t>Department of State Health Services - Terrell</t>
  </si>
  <si>
    <t>Christus Hospital SE Texas St. Elizabeth</t>
  </si>
  <si>
    <t>Baylor County Hospital District</t>
  </si>
  <si>
    <t>East Texas Medical Center Pittsburg</t>
  </si>
  <si>
    <t>GUADALPE VALLEY HOSPITAL</t>
  </si>
  <si>
    <t>Department of State Health Services San Antonio</t>
  </si>
  <si>
    <t>Children's Medical Center of Dallas</t>
  </si>
  <si>
    <t>Titus County Memorial Hospital</t>
  </si>
  <si>
    <t>Palo Pinto County Hospital District</t>
  </si>
  <si>
    <t>EL PASO COUNTY HOSPITAL DISTRICT</t>
  </si>
  <si>
    <t>Memorial Medical Center - Lufkin</t>
  </si>
  <si>
    <t>East Texas Medical Center Athens</t>
  </si>
  <si>
    <t>COVENANT HEALTH SYSTEM</t>
  </si>
  <si>
    <t>Baylor University Medical Center</t>
  </si>
  <si>
    <t>Trinity Mother Frances Jacksonville</t>
  </si>
  <si>
    <t>Memorial Hermann Sugar Land Hospital</t>
  </si>
  <si>
    <t>Memorial Hermann Katy Hospital</t>
  </si>
  <si>
    <t>451322</t>
  </si>
  <si>
    <t>Grimes St Joseph Health Center</t>
  </si>
  <si>
    <t>WINNIE COMMUNITY HOSPITAL LLC</t>
  </si>
  <si>
    <t>451323</t>
  </si>
  <si>
    <t>Metroplex Adventist Hospital, Inc. dba Rollins Brook Community Hospital</t>
  </si>
  <si>
    <t>Baylor Heart &amp; Vascular Center LLP</t>
  </si>
  <si>
    <t>PALACIOS COMMUNITY MEDICAL CENTER</t>
  </si>
  <si>
    <t>Chillicothe Hospital</t>
  </si>
  <si>
    <t>VHS San Antonio Partners</t>
  </si>
  <si>
    <t>450862</t>
  </si>
  <si>
    <t>St Lukes Community Health Services</t>
  </si>
  <si>
    <t>Doctors Hospital at Renaissance</t>
  </si>
  <si>
    <t>Laredo Texas Hosp Co</t>
  </si>
  <si>
    <t>Essent PRMC LP</t>
  </si>
  <si>
    <t>450890</t>
  </si>
  <si>
    <t>171848801</t>
  </si>
  <si>
    <t>Baylor Regional Medical Center at Plano</t>
  </si>
  <si>
    <t>University of Texas Southwestern Medical Center St. Paul</t>
  </si>
  <si>
    <t>University of Texas Southwestern Medical Center at Dallas Zale Lipshy</t>
  </si>
  <si>
    <t>Preferred Hospital Leasing Van Horn, Inc.</t>
  </si>
  <si>
    <t>St. Mark's Medical Center</t>
  </si>
  <si>
    <t>451304</t>
  </si>
  <si>
    <t>Preferred Hospital Leasing Eldorado, Inc.</t>
  </si>
  <si>
    <t>Rockdale Blackhawk LLC</t>
  </si>
  <si>
    <t>670025</t>
  </si>
  <si>
    <t>185556101</t>
  </si>
  <si>
    <t>Texas Heart Hospital of the Southwest LLP</t>
  </si>
  <si>
    <t>Dell Children's Medical Center</t>
  </si>
  <si>
    <t>Scott &amp; White
Hospital - Round Rock</t>
  </si>
  <si>
    <t>Cedar Park Health System, LP</t>
  </si>
  <si>
    <t>Memorial Hermann Northeast</t>
  </si>
  <si>
    <t>Houston Northwest Operating Co, L.L.C</t>
  </si>
  <si>
    <t>450324</t>
  </si>
  <si>
    <t>UHS of Texoma</t>
  </si>
  <si>
    <t>Tenet Hospital Limited d/b/a Sierra Providence East Medical Center</t>
  </si>
  <si>
    <t>Preferred Hospital Leasing Hemphill, Inc.</t>
  </si>
  <si>
    <t>METHODIST HEALTHCARE SYSTEM OF SAN ANTONIO</t>
  </si>
  <si>
    <t>Preferred Hospital Leasing Junction, Inc.</t>
  </si>
  <si>
    <t>East Texas Medical Center Henderson</t>
  </si>
  <si>
    <t>670059</t>
  </si>
  <si>
    <t>St Lukes Lakeside Hospital</t>
  </si>
  <si>
    <t>Medina County Hospital District</t>
  </si>
  <si>
    <t>Sherman Grayson Hospital LLC</t>
  </si>
  <si>
    <t>Scott &amp; White Hospital - Llano</t>
  </si>
  <si>
    <t>670031</t>
  </si>
  <si>
    <t>St Lukes Patients Medical Center</t>
  </si>
  <si>
    <t>281406304</t>
  </si>
  <si>
    <t>Comanche County Medical Center Company</t>
  </si>
  <si>
    <t>Lubbock Heritage Hospital</t>
  </si>
  <si>
    <t>Liberty Dayton Regional Medical Center</t>
  </si>
  <si>
    <t>453313</t>
  </si>
  <si>
    <t>El Paso Children's Hospital</t>
  </si>
  <si>
    <t>Valley Baptist Medical Center</t>
  </si>
  <si>
    <t>Nix Hospital System, LLC</t>
  </si>
  <si>
    <t>670053</t>
  </si>
  <si>
    <t>St Lukes Sugar Land Hospital</t>
  </si>
  <si>
    <t>450099</t>
  </si>
  <si>
    <t>Prime Healthcare Services-Pampa LLC</t>
  </si>
  <si>
    <t>450677</t>
  </si>
  <si>
    <t>Texas Health Huguley, Inc., dba Texas Health Huguley Hospital Fort Worth South</t>
  </si>
  <si>
    <t>670082</t>
  </si>
  <si>
    <t>314161601</t>
  </si>
  <si>
    <t>316076401</t>
  </si>
  <si>
    <t>Swisher Memorial Healthcare System</t>
  </si>
  <si>
    <t>Preferred Hospital Leasing Coleman, Inc.</t>
  </si>
  <si>
    <t>Baptist St Anthonys Healthcare System</t>
  </si>
  <si>
    <t>Heart of Texas Healthcare System</t>
  </si>
  <si>
    <t>Fannin County Hospital Authority</t>
  </si>
  <si>
    <t>670090</t>
  </si>
  <si>
    <t>331242301</t>
  </si>
  <si>
    <t>LANCASTER REGIONAL HOSPITAL, LP</t>
  </si>
  <si>
    <t>Nix Community General Hospital, LLC</t>
  </si>
  <si>
    <t>450709</t>
  </si>
  <si>
    <t>336478801</t>
  </si>
  <si>
    <t>Houston Methodist St. John Hospital</t>
  </si>
  <si>
    <t>337991901</t>
  </si>
  <si>
    <t>Stephens Memorial Hospital District</t>
  </si>
  <si>
    <t>670075</t>
  </si>
  <si>
    <t>St Lukes Hospital at the Vintage</t>
  </si>
  <si>
    <t>344925801</t>
  </si>
  <si>
    <t>080217501</t>
  </si>
  <si>
    <t xml:space="preserve">University Associates dba PNS Clinic </t>
  </si>
  <si>
    <t xml:space="preserve">Texas Tech Odessa </t>
  </si>
  <si>
    <t>Texas Tech Amarillo</t>
  </si>
  <si>
    <t>Texas Tech El Paso</t>
  </si>
  <si>
    <t>Texas Tech Lubbock</t>
  </si>
  <si>
    <t>UTHSC San Antonio</t>
  </si>
  <si>
    <t>CMA</t>
  </si>
  <si>
    <t>UTHSC Houston</t>
  </si>
  <si>
    <t>Scott and White</t>
  </si>
  <si>
    <t>UNTHSC</t>
  </si>
  <si>
    <t>Carlos Torres</t>
  </si>
  <si>
    <t xml:space="preserve">Texas A&amp;M Physician Group </t>
  </si>
  <si>
    <t>320440326</t>
  </si>
  <si>
    <t xml:space="preserve">Integrative Emergency Services Physician Group </t>
  </si>
  <si>
    <t>338292101</t>
  </si>
  <si>
    <t xml:space="preserve">JPS Sound Physician Group </t>
  </si>
  <si>
    <t>YTD DY4 UC Payments</t>
  </si>
  <si>
    <t>YTD DY4 UC IGT</t>
  </si>
  <si>
    <t>Final DY4 UC IGT Commitment</t>
  </si>
  <si>
    <t>Total DY4 UC IGT for Year by Provider</t>
  </si>
  <si>
    <t>Total DY4 UC Supported by IGT for Year by Provider</t>
  </si>
  <si>
    <t>Final IGT Required for DY4 @ 41.95%</t>
  </si>
  <si>
    <t>DY4 Final Payment or Recoupment
(BH - AV)</t>
  </si>
  <si>
    <t>DY4 Total Payment</t>
  </si>
  <si>
    <t>Total DY4 UC Pool</t>
  </si>
  <si>
    <t>126686802</t>
  </si>
  <si>
    <t xml:space="preserve">DY4 Recoupment
</t>
  </si>
  <si>
    <t>Ownership Type</t>
  </si>
  <si>
    <t>IGT Amount</t>
  </si>
  <si>
    <t>UTMB Physician Group</t>
  </si>
  <si>
    <t>No</t>
  </si>
  <si>
    <t>452017</t>
  </si>
  <si>
    <t>Baylor Specialty Health Center</t>
  </si>
  <si>
    <t>094198102</t>
  </si>
  <si>
    <t>Christus Saint John Hospital</t>
  </si>
  <si>
    <t>450832</t>
  </si>
  <si>
    <t>094225202</t>
  </si>
  <si>
    <t>Christus Saint Catherine Hospital</t>
  </si>
  <si>
    <t>450351</t>
  </si>
  <si>
    <t>121794503</t>
  </si>
  <si>
    <t>Texas Health Harris Methodist Stephenville</t>
  </si>
  <si>
    <t>Erath</t>
  </si>
  <si>
    <t>450591</t>
  </si>
  <si>
    <t>450188</t>
  </si>
  <si>
    <t>130862905</t>
  </si>
  <si>
    <t>East Texas Medical Center Clarksville</t>
  </si>
  <si>
    <t>Red River</t>
  </si>
  <si>
    <t>450373</t>
  </si>
  <si>
    <t>136140407</t>
  </si>
  <si>
    <t>East Texas Medical Center Mount Vernon</t>
  </si>
  <si>
    <t>Franklin</t>
  </si>
  <si>
    <t>450580</t>
  </si>
  <si>
    <t>137319306</t>
  </si>
  <si>
    <t>East Texas Medical Center Crockett</t>
  </si>
  <si>
    <t>Houston</t>
  </si>
  <si>
    <t>450884</t>
  </si>
  <si>
    <t>168447401</t>
  </si>
  <si>
    <t>East Texas Medical Center Gilmer</t>
  </si>
  <si>
    <t>Upshur</t>
  </si>
  <si>
    <t>Total Days Allocation with Non-Transferring Publics Held Harmless in the Aggregate</t>
  </si>
  <si>
    <t>Federal</t>
  </si>
  <si>
    <t>State</t>
  </si>
  <si>
    <t>2015 Match Rate</t>
  </si>
  <si>
    <t>2015 Federal DSH Allocation</t>
  </si>
  <si>
    <t>Reduce by 3.5% for TCH lawsuit holdback</t>
  </si>
  <si>
    <t>2015 Texas IMD Cap</t>
  </si>
  <si>
    <t>IMD Check - Total DSH to state-owned and private IMDs</t>
  </si>
  <si>
    <t>State Hospitals (non-IMD)</t>
  </si>
  <si>
    <t>State Hospitals (IMD)</t>
  </si>
  <si>
    <t>Total State</t>
  </si>
  <si>
    <t>Remaining Funds for Non-State</t>
  </si>
  <si>
    <t>Total 2015 DSH Allocation before Holdback</t>
  </si>
  <si>
    <t>TH+Public Hospital  IGT Commitment</t>
  </si>
  <si>
    <t>State GR Commitment</t>
  </si>
  <si>
    <t>Reduce by 3.5% for TCH lawuit holdback</t>
  </si>
  <si>
    <t>Total IGT and State GR</t>
  </si>
  <si>
    <t>Grand Total Payments</t>
  </si>
  <si>
    <t>Remaining for Pass 3</t>
  </si>
  <si>
    <t>Excludes 3.5%</t>
  </si>
  <si>
    <t>Non-State Allocation Breakdown:</t>
  </si>
  <si>
    <t>Remaining Total Funds</t>
  </si>
  <si>
    <t>Set-aside IGT Repayment</t>
  </si>
  <si>
    <t>Remaining for DSH Payments</t>
  </si>
  <si>
    <t>IGT Breakdown:</t>
  </si>
  <si>
    <t>Self-IGT Repayment (Transferring)</t>
  </si>
  <si>
    <t>Self-IGT Repayment (Non-Trans)</t>
  </si>
  <si>
    <t>TH IGT Repayment</t>
  </si>
  <si>
    <t>Non-TH Self-IGT Adjustment</t>
  </si>
  <si>
    <t>Non-TH Hold Harmless Days Adj:</t>
  </si>
  <si>
    <t>Days Weighting:</t>
  </si>
  <si>
    <t>Medicaid Days</t>
  </si>
  <si>
    <t>Low Income Days</t>
  </si>
  <si>
    <t>Base Payment Weighting:</t>
  </si>
  <si>
    <t>Medicaid / Low Income</t>
  </si>
  <si>
    <t>Total Days</t>
  </si>
  <si>
    <t>TH IGT Repayment Assumptions</t>
  </si>
  <si>
    <t>%HSL</t>
  </si>
  <si>
    <t>Selected</t>
  </si>
  <si>
    <t>University Medical Center - Lubbock TPI:</t>
  </si>
  <si>
    <t>Ector County Hospital District TPI:</t>
  </si>
  <si>
    <t>Proportionally allocated based on remaining HSL after DSH including HSL adjustment to large and small publics equal to total dollars IGT'ed in DSH and set-aside for Rider 38 hospitals.</t>
  </si>
  <si>
    <t>Total IGT Paid</t>
  </si>
  <si>
    <t>Total UC Pool</t>
  </si>
  <si>
    <t>Difference in Allocated UC Amounts</t>
  </si>
  <si>
    <t>Federal Share</t>
  </si>
  <si>
    <t>State Share</t>
  </si>
  <si>
    <t>2015/DY 4 FMAP Rate</t>
  </si>
  <si>
    <t>Test
Private
DY4 Total Payment</t>
  </si>
  <si>
    <t>Test
Small Public
DY4 Total Payment</t>
  </si>
  <si>
    <t>Test
Hosp - State
DY4 Total Payment</t>
  </si>
  <si>
    <t>Test
Large Public
DY4 Total Payment</t>
  </si>
  <si>
    <t>Test
Physician Group Practice
DY4 Total Payment</t>
  </si>
  <si>
    <t>Test
Ambulance
DY4 Total Payment</t>
  </si>
  <si>
    <t>Test
Dental
DY4 Total Payment</t>
  </si>
  <si>
    <t>UC Advance Payment to Recoup</t>
  </si>
  <si>
    <t>Advance UC Payment Amt</t>
  </si>
  <si>
    <t>Transferring Hospital Name</t>
  </si>
  <si>
    <t>Affiliation</t>
  </si>
  <si>
    <t>Both RHP and Affiliation</t>
  </si>
  <si>
    <t>Missing Affiliation, RHP, or Learning Collaborative Cert</t>
  </si>
  <si>
    <t>1 = DSH/ Blank = Non-DSH</t>
  </si>
  <si>
    <t>Yes</t>
  </si>
  <si>
    <t>UC Participation (Based off of designation in Certification tab of Application)</t>
  </si>
  <si>
    <t>Does not Qualify; No Medicaid claim submitted in program year</t>
  </si>
  <si>
    <t>Removed at providers request</t>
  </si>
  <si>
    <t>453301</t>
  </si>
  <si>
    <t>453310</t>
  </si>
  <si>
    <t>LC and Cat 4 certs</t>
  </si>
  <si>
    <t>Total UC Costs
(HSL remaining after DSH plus PCP and Adjustments) minus YTD DY4 UC Payments</t>
  </si>
  <si>
    <t>Difference in HSL and OI HSL</t>
  </si>
  <si>
    <t>Maximum IGT</t>
  </si>
  <si>
    <t>Final DY4 UC IGT Commitment (Cannot Exceed Value in column L)</t>
  </si>
  <si>
    <t>339153401</t>
  </si>
  <si>
    <t>UT Southwestern Med Ctr Physician Group</t>
  </si>
  <si>
    <t>350190001</t>
  </si>
  <si>
    <t xml:space="preserve">Affiliation Number </t>
  </si>
  <si>
    <t>Government Entity</t>
  </si>
  <si>
    <t>Maximum IGT
(UC IGT Commitment Amount Cannot Exceed the Value in this Column)</t>
  </si>
  <si>
    <t>IGT Commitment Amount</t>
  </si>
  <si>
    <t>600-12-0000-00246</t>
  </si>
  <si>
    <t>Wood County Central Hospital District</t>
  </si>
  <si>
    <t>600-12-0000-00092</t>
  </si>
  <si>
    <t>Nueces County Hospital District</t>
  </si>
  <si>
    <t>600-15-0009-00006</t>
  </si>
  <si>
    <t>Cherokee County</t>
  </si>
  <si>
    <t>600-15-0012-00011</t>
  </si>
  <si>
    <t>Coryell County Memorial Hospital Authority dba Coryell Memorial Hospital</t>
  </si>
  <si>
    <t>600-15-0012-00012</t>
  </si>
  <si>
    <t>600-15-0012-00013</t>
  </si>
  <si>
    <t>Hamilton County Hospital District</t>
  </si>
  <si>
    <t>529-08-0236-00008</t>
  </si>
  <si>
    <t>600-12-0000-00098</t>
  </si>
  <si>
    <t>Citizens Medical Center</t>
  </si>
  <si>
    <t>529-08-0236-00074</t>
  </si>
  <si>
    <t>529-08-0236-00021</t>
  </si>
  <si>
    <t>Montgomery County Hospital District</t>
  </si>
  <si>
    <t>529-12-0049-00003</t>
  </si>
  <si>
    <t>600-12-0000-00047</t>
  </si>
  <si>
    <t>Comal County</t>
  </si>
  <si>
    <t>529-08-0236-00016</t>
  </si>
  <si>
    <t>University Health System (Bexar County)</t>
  </si>
  <si>
    <t>600-12-0000-00185</t>
  </si>
  <si>
    <t>600-12-0000-00061</t>
  </si>
  <si>
    <t>Brazos County Treasurer</t>
  </si>
  <si>
    <t>529-08-0236-00097</t>
  </si>
  <si>
    <t>800-12-0000-00084</t>
  </si>
  <si>
    <t>600-12-0000-00090</t>
  </si>
  <si>
    <t>Midland County Hospital District</t>
  </si>
  <si>
    <t>600-12-0000-00099</t>
  </si>
  <si>
    <t>529-08-0236-00072</t>
  </si>
  <si>
    <t>529-08-0236-00018</t>
  </si>
  <si>
    <t>600-15-0011-00002</t>
  </si>
  <si>
    <t>Cameron County Health Care Funding District</t>
  </si>
  <si>
    <t>600-12-0000-00285</t>
  </si>
  <si>
    <t>529-10-0065-00013</t>
  </si>
  <si>
    <t>600-13-0000-00103</t>
  </si>
  <si>
    <t>El Paso County Hospital District</t>
  </si>
  <si>
    <t>600-15-0011-00003</t>
  </si>
  <si>
    <t>600-12-0000-00131</t>
  </si>
  <si>
    <t>Denton County dba Denton County Health Department</t>
  </si>
  <si>
    <t>529-10-0065-00085</t>
  </si>
  <si>
    <t>600-12-0000-00168</t>
  </si>
  <si>
    <t>600-15-0004-00000</t>
  </si>
  <si>
    <t>Cass County</t>
  </si>
  <si>
    <t>600-12-0000-00239</t>
  </si>
  <si>
    <t>Atlanta Hospital Authority</t>
  </si>
  <si>
    <t>600-15-0005-00009</t>
  </si>
  <si>
    <t>Bowie County LPPF</t>
  </si>
  <si>
    <t>529-08-0236-00013</t>
  </si>
  <si>
    <t>Bowie County</t>
  </si>
  <si>
    <t>529-08-0236-00019</t>
  </si>
  <si>
    <t>600-15-0011-00004</t>
  </si>
  <si>
    <t>700-12-0000-00012</t>
  </si>
  <si>
    <t>800-12-0000-00076</t>
  </si>
  <si>
    <t>600-15-0012-00005</t>
  </si>
  <si>
    <t>TAMUS Health Science Center</t>
  </si>
  <si>
    <t>800-12-0000-00089</t>
  </si>
  <si>
    <t>100-13-0000-00086</t>
  </si>
  <si>
    <t>Stonewall Memorial Hospital (County Hospital District)</t>
  </si>
  <si>
    <t>529-09-0125-00025</t>
  </si>
  <si>
    <t>Chambers County Public Hospital District No. 1</t>
  </si>
  <si>
    <t>600-12-0000-00113</t>
  </si>
  <si>
    <t>900-16-0001-00000</t>
  </si>
  <si>
    <t>Unv of Tx HSC at Houston-UTHSC Sponsored Projects</t>
  </si>
  <si>
    <t>900-12-0000-00008</t>
  </si>
  <si>
    <t>Department of State Health Services - Austin State Hospital</t>
  </si>
  <si>
    <t>300-12-0000-00005</t>
  </si>
  <si>
    <t>200-12-0000-00014</t>
  </si>
  <si>
    <t>Texas Tech University Health Sciences Center of the Permian Basin</t>
  </si>
  <si>
    <t>600-15-0012-00006</t>
  </si>
  <si>
    <t>200-12-0000-00012</t>
  </si>
  <si>
    <t>Texas Tech University Health Science Center</t>
  </si>
  <si>
    <t>250-13-0000-00001</t>
  </si>
  <si>
    <t>200-12-0000-00013</t>
  </si>
  <si>
    <t>250-13-0000-00012</t>
  </si>
  <si>
    <t>UTHSCSA dba UT Health Science Center at San Antonio</t>
  </si>
  <si>
    <t>100-13-0000-00121</t>
  </si>
  <si>
    <t>800-12-0000-00014</t>
  </si>
  <si>
    <t>Concho County Hospital District</t>
  </si>
  <si>
    <t>Community Medicine Associates (CMA)</t>
  </si>
  <si>
    <t>300-12-0000-00008</t>
  </si>
  <si>
    <t>529-10-0065-00007</t>
  </si>
  <si>
    <t>Gregg County</t>
  </si>
  <si>
    <t>600-14-0000-00028</t>
  </si>
  <si>
    <t>800-12-0000-00001</t>
  </si>
  <si>
    <t>City of Anson</t>
  </si>
  <si>
    <t>529-10-0065-00014</t>
  </si>
  <si>
    <t>600-13-0000-00104</t>
  </si>
  <si>
    <t>529-10-0065-00105</t>
  </si>
  <si>
    <t>Decatur Hospital Authority dba Wise Regional Health System</t>
  </si>
  <si>
    <t>529-08-0236-00086</t>
  </si>
  <si>
    <t>529-08-0236-00089</t>
  </si>
  <si>
    <t>Titus County Hospital District</t>
  </si>
  <si>
    <t>600-14-0000-00006</t>
  </si>
  <si>
    <t>529-08-0236-00050</t>
  </si>
  <si>
    <t>529-08-0236-00067</t>
  </si>
  <si>
    <t>529-11-0067-00012</t>
  </si>
  <si>
    <t>800-12-0000-00043</t>
  </si>
  <si>
    <t xml:space="preserve">Hansford  County Hospital District </t>
  </si>
  <si>
    <t>600-12-0000-00044</t>
  </si>
  <si>
    <t>600-12-0000-00063</t>
  </si>
  <si>
    <t>Bell County</t>
  </si>
  <si>
    <t>800-12-0000-00092</t>
  </si>
  <si>
    <t>600-12-0000-00247</t>
  </si>
  <si>
    <t>Panola County</t>
  </si>
  <si>
    <t>800-12-0000-00071</t>
  </si>
  <si>
    <t>100-13-0000-00048</t>
  </si>
  <si>
    <t>Hamlin Memorial Hospital</t>
  </si>
  <si>
    <t>800-12-0000-00010</t>
  </si>
  <si>
    <t>Clay County Hospital District</t>
  </si>
  <si>
    <t>529-10-0065-00078</t>
  </si>
  <si>
    <t>529-08-0236-00026</t>
  </si>
  <si>
    <t>Crosby County Hospital District</t>
  </si>
  <si>
    <t>600-12-0000-00199</t>
  </si>
  <si>
    <t>Spindletop Center</t>
  </si>
  <si>
    <t xml:space="preserve">529-08-0236-00002
</t>
  </si>
  <si>
    <t xml:space="preserve">Jefferson County
</t>
  </si>
  <si>
    <t>600-15-0007-00002</t>
  </si>
  <si>
    <t>City of Beaumont</t>
  </si>
  <si>
    <t>600-15-0009-00084</t>
  </si>
  <si>
    <t>Travis County Hospital District</t>
  </si>
  <si>
    <t>800-12-0000-00011</t>
  </si>
  <si>
    <t>600-15-0010-00001</t>
  </si>
  <si>
    <t>529-08-0236-00078</t>
  </si>
  <si>
    <t>529-08-0236-00107</t>
  </si>
  <si>
    <t xml:space="preserve">600-15-0009-00072
</t>
  </si>
  <si>
    <t xml:space="preserve">Coryell County Memorial Hospital Authority dba Coryell Memorial Hospital
</t>
  </si>
  <si>
    <t xml:space="preserve">600-15-0009-00071
</t>
  </si>
  <si>
    <t xml:space="preserve">Goodall-Witcher Hospital Authority
</t>
  </si>
  <si>
    <t xml:space="preserve">600-15-0009-00073
</t>
  </si>
  <si>
    <t xml:space="preserve">Hamilton County Hospital District
</t>
  </si>
  <si>
    <t>800-12-0000-0063</t>
  </si>
  <si>
    <t>McCamey Hospital &amp; Convalescent Center</t>
  </si>
  <si>
    <t>600-12-0000-00235</t>
  </si>
  <si>
    <t xml:space="preserve">Hood County </t>
  </si>
  <si>
    <t>600-12-0000-00027</t>
  </si>
  <si>
    <t>Hood County Hospital District</t>
  </si>
  <si>
    <t xml:space="preserve">600-15-0009-00079
</t>
  </si>
  <si>
    <t xml:space="preserve">600-15-0009-00077
</t>
  </si>
  <si>
    <t xml:space="preserve">600-15-0009-00078
</t>
  </si>
  <si>
    <t>800-12-0000-00060</t>
  </si>
  <si>
    <t>LYNN COUNTY HOSPITAL DISTRICT</t>
  </si>
  <si>
    <t>529-08-0236-00031</t>
  </si>
  <si>
    <t>Webb County</t>
  </si>
  <si>
    <t>600-15-0005-00003</t>
  </si>
  <si>
    <t>Webb County LPPF</t>
  </si>
  <si>
    <t>529-08-0236-00011</t>
  </si>
  <si>
    <t>600-12-0000-00248</t>
  </si>
  <si>
    <t>Fairfield Hospital District</t>
  </si>
  <si>
    <t>600-12-0000-00242</t>
  </si>
  <si>
    <t>529-10-0065-00055</t>
  </si>
  <si>
    <t>600-15-0011-00006</t>
  </si>
  <si>
    <t>529-10-0065-00015</t>
  </si>
  <si>
    <t>600-13-0000-00105</t>
  </si>
  <si>
    <t>600-12-0000-00121</t>
  </si>
  <si>
    <t>600-15-0011-00007</t>
  </si>
  <si>
    <t>800-12-0000-00108</t>
  </si>
  <si>
    <t>Memorial Hospital of Winkler County</t>
  </si>
  <si>
    <t>600-12-0000-00261</t>
  </si>
  <si>
    <t>Collin County</t>
  </si>
  <si>
    <t>529-08-0236-00104</t>
  </si>
  <si>
    <t>529-12-0049-00009</t>
  </si>
  <si>
    <t>600-12-0000-00094</t>
  </si>
  <si>
    <t>529-09-0125-00001</t>
  </si>
  <si>
    <t>Big Bend Regional Hospital District</t>
  </si>
  <si>
    <t xml:space="preserve">600-12-0000-00096
</t>
  </si>
  <si>
    <t>529-10-0065-00087</t>
  </si>
  <si>
    <t>800-12-0000-00047</t>
  </si>
  <si>
    <t xml:space="preserve">Department of State Health Services </t>
  </si>
  <si>
    <t>529-08-0236-00051</t>
  </si>
  <si>
    <t>Maverick County Hospital District</t>
  </si>
  <si>
    <t>529-10-0065-00006</t>
  </si>
  <si>
    <t>800-12-0000-00078</t>
  </si>
  <si>
    <t>Olney-Hamilton Hospital District</t>
  </si>
  <si>
    <t>250-13-0000-00008</t>
  </si>
  <si>
    <t>University of Texas Health Science Center at Houston</t>
  </si>
  <si>
    <t>529-08-0236-00134</t>
  </si>
  <si>
    <t>McLennan County</t>
  </si>
  <si>
    <t>600-12-0000-00226</t>
  </si>
  <si>
    <t>City of Waco</t>
  </si>
  <si>
    <t>600-12-0000-00241</t>
  </si>
  <si>
    <t>529-10-0065-00056</t>
  </si>
  <si>
    <t>600-15-0011-00008</t>
  </si>
  <si>
    <t>529-09-0125-00005</t>
  </si>
  <si>
    <t>Harrison County</t>
  </si>
  <si>
    <t>600-15-0009-00003</t>
  </si>
  <si>
    <t>Wilson County Hospital District</t>
  </si>
  <si>
    <t>529-08-0236-00130</t>
  </si>
  <si>
    <t>900-12-0000-00003</t>
  </si>
  <si>
    <t>529-08-0236-0014</t>
  </si>
  <si>
    <t>Yoakum Hospital District</t>
  </si>
  <si>
    <t>529-10-0065-00019</t>
  </si>
  <si>
    <t>529-08-0236-00079</t>
  </si>
  <si>
    <t>800-12-0000-00088</t>
  </si>
  <si>
    <t>100-13-0000-00079</t>
  </si>
  <si>
    <t>Frio Hospital District</t>
  </si>
  <si>
    <t>800-12-0000-00035</t>
  </si>
  <si>
    <t>600-12-0000-00089</t>
  </si>
  <si>
    <t>600-15-0009-00067</t>
  </si>
  <si>
    <t>Calhoun County dba Memorial Medical Center</t>
  </si>
  <si>
    <t>600-15-0012-00033</t>
  </si>
  <si>
    <t>600-15-0009-00068</t>
  </si>
  <si>
    <t>West Wharton County Hospital District</t>
  </si>
  <si>
    <t>600-15-0012-00029</t>
  </si>
  <si>
    <t>600-15-0011-00009</t>
  </si>
  <si>
    <t>529-11-0067-00005</t>
  </si>
  <si>
    <t>Navarro County</t>
  </si>
  <si>
    <t xml:space="preserve">600-15-0009-00080
</t>
  </si>
  <si>
    <t>600-15-0009-00081</t>
  </si>
  <si>
    <t>600-15-0009-00082</t>
  </si>
  <si>
    <t>800-12-0000-00045</t>
  </si>
  <si>
    <t>800-12-0000-00077</t>
  </si>
  <si>
    <t>Ochiltree County Hospital District</t>
  </si>
  <si>
    <t>600-12-0000-00175</t>
  </si>
  <si>
    <t>800-12-0000-00106</t>
  </si>
  <si>
    <t>Wilbarger General Hospital District</t>
  </si>
  <si>
    <t>600-12-0000-00043</t>
  </si>
  <si>
    <t>529-08-0236-00091</t>
  </si>
  <si>
    <t>529-08-0236-00020</t>
  </si>
  <si>
    <t>529-08-0236-00106</t>
  </si>
  <si>
    <t>600-12-0000-00048</t>
  </si>
  <si>
    <t>529-08-0236-00064</t>
  </si>
  <si>
    <t>529-12-0049-00002</t>
  </si>
  <si>
    <t>600-15-0012-00001</t>
  </si>
  <si>
    <t>800-12-0000-00050</t>
  </si>
  <si>
    <t>Iraan General Hospital (Pecos General)</t>
  </si>
  <si>
    <t xml:space="preserve">Jack County Hospital District </t>
  </si>
  <si>
    <t>800-12-0000-00034</t>
  </si>
  <si>
    <t>JACK COUNTY HOSPITAL DISTRICT</t>
  </si>
  <si>
    <t>800-12-0000-00104</t>
  </si>
  <si>
    <t>Val Verde Regional Medical Center</t>
  </si>
  <si>
    <t>529-10-0065-00018</t>
  </si>
  <si>
    <t>800-12-0000-00072</t>
  </si>
  <si>
    <t>Muenster Memorial Hospital</t>
  </si>
  <si>
    <t>100-13-0000-00052</t>
  </si>
  <si>
    <t>KNOX COUNTY HOSPITAL DISTRICT</t>
  </si>
  <si>
    <t>800-12-0000-00044</t>
  </si>
  <si>
    <t>Hardeman County Hospital District</t>
  </si>
  <si>
    <t>600-12-0000-00231</t>
  </si>
  <si>
    <t>529-08-0236-00117</t>
  </si>
  <si>
    <t>100-13-0000-00035</t>
  </si>
  <si>
    <t>529-11-0067-00016</t>
  </si>
  <si>
    <t>600-15-0012-00066</t>
  </si>
  <si>
    <t>The Texas A&amp;M University System Health Science Center</t>
  </si>
  <si>
    <t>600-15-0012-00073</t>
  </si>
  <si>
    <t>Lavaca Medical Center (hospital district)</t>
  </si>
  <si>
    <t>800-12-0000-00056</t>
  </si>
  <si>
    <t>L M Hudspeth Memorial Hospital (Sutton County HD)</t>
  </si>
  <si>
    <t>800-12-0000-00103</t>
  </si>
  <si>
    <t>800-12-0000-00066</t>
  </si>
  <si>
    <t>Gonzales County Hospital District</t>
  </si>
  <si>
    <t>800-12-0000-00080</t>
  </si>
  <si>
    <t>600-12-0000-00064</t>
  </si>
  <si>
    <t>Hays County</t>
  </si>
  <si>
    <t>529-08-0236-00116</t>
  </si>
  <si>
    <t>800-12-0000-00041</t>
  </si>
  <si>
    <t>800-12-0000-00086</t>
  </si>
  <si>
    <t>800-12-0000-00087</t>
  </si>
  <si>
    <t>Reagan Memorial Hospital District</t>
  </si>
  <si>
    <t>600-14-0000-00015</t>
  </si>
  <si>
    <t>Galveston County</t>
  </si>
  <si>
    <t>529-08-0236-00009</t>
  </si>
  <si>
    <t>800-12-0000-00051</t>
  </si>
  <si>
    <t>600-14-0000-00050</t>
  </si>
  <si>
    <t>600-12-0000-00249</t>
  </si>
  <si>
    <t>Trinity Memorial Hospital District</t>
  </si>
  <si>
    <t>529-08-0236-00077</t>
  </si>
  <si>
    <t>600-12-0000-00002</t>
  </si>
  <si>
    <t>Ellis County</t>
  </si>
  <si>
    <t>529-08-0236-00024</t>
  </si>
  <si>
    <t>Lockney Gen Hosp Dist (W.J. Mangold Mem Hosp)</t>
  </si>
  <si>
    <t>300-15-0009-00000</t>
  </si>
  <si>
    <t>700-12-0000-00007</t>
  </si>
  <si>
    <t>529-08-0236-00075</t>
  </si>
  <si>
    <t>250-13-0000-00011</t>
  </si>
  <si>
    <t>529-10-0065-00075</t>
  </si>
  <si>
    <t>Collingsworth Hospital District</t>
  </si>
  <si>
    <t>600-15-0009-00000</t>
  </si>
  <si>
    <t>Stamford Hospital District</t>
  </si>
  <si>
    <t>529-10-0065-00012</t>
  </si>
  <si>
    <t>600-14-0000-00046</t>
  </si>
  <si>
    <t>Childress County Hospital District dba Childress Regional Medical Center</t>
  </si>
  <si>
    <t>600-14-0000-00047</t>
  </si>
  <si>
    <t>Seminole Hospital District of Gaines County (Memorial Hospital)</t>
  </si>
  <si>
    <t>600-14-0000-00048</t>
  </si>
  <si>
    <t>Terry Memorial Hospital District dba Brownfield Regional Medical Center</t>
  </si>
  <si>
    <t>529-08-0236-00145</t>
  </si>
  <si>
    <t>900-12-0000-00001</t>
  </si>
  <si>
    <t>600-12-0000-00077</t>
  </si>
  <si>
    <t>Fredericksburg Hospital Authority</t>
  </si>
  <si>
    <t>529-11-0067-00010</t>
  </si>
  <si>
    <t>Guadalupe Regional Medical Center</t>
  </si>
  <si>
    <t>700-12-0000-00002</t>
  </si>
  <si>
    <t>800-12-0000-00082</t>
  </si>
  <si>
    <t>600-14-0000-00017</t>
  </si>
  <si>
    <t>Texas Higher Education Board</t>
  </si>
  <si>
    <t>600-15-0012-00007</t>
  </si>
  <si>
    <t>Burleson County Hospital District</t>
  </si>
  <si>
    <t>529-10-0065-00108</t>
  </si>
  <si>
    <t>100-13-0000-00129</t>
  </si>
  <si>
    <t>529-10-0065-00017</t>
  </si>
  <si>
    <t>800-12-0000-00006</t>
  </si>
  <si>
    <t>800-12-0000-00075</t>
  </si>
  <si>
    <t>Nocona General Hospital District</t>
  </si>
  <si>
    <t>600-15-0011-00014</t>
  </si>
  <si>
    <t>800-12-0000-00054</t>
  </si>
  <si>
    <t>Lamb County</t>
  </si>
  <si>
    <t>529-11-0067-00022</t>
  </si>
  <si>
    <t>Dallam and Hartley Counties Hospital District</t>
  </si>
  <si>
    <t>800-12-0000-00003</t>
  </si>
  <si>
    <t>Ballinger Memorial Hospital District</t>
  </si>
  <si>
    <t>600-12-0000-00214</t>
  </si>
  <si>
    <t>600-15-0011-00015</t>
  </si>
  <si>
    <t>800-12-0000-00109</t>
  </si>
  <si>
    <t>600-15-0009-00008</t>
  </si>
  <si>
    <t>800-12-0000-00039</t>
  </si>
  <si>
    <t>529-10-0065-00010</t>
  </si>
  <si>
    <t>800-12-0000-00081</t>
  </si>
  <si>
    <t>Pecos County</t>
  </si>
  <si>
    <t>800-12-0000-00100</t>
  </si>
  <si>
    <t>800-12-0000-00068</t>
  </si>
  <si>
    <t>800-12-0000-00015</t>
  </si>
  <si>
    <t>Dallam-Hartley Counties Hospital District dba Coon Memorial Home</t>
  </si>
  <si>
    <t>800-12-0000-00062</t>
  </si>
  <si>
    <t>800-12-0000-00074</t>
  </si>
  <si>
    <t>Nacogdoches County Hospital District</t>
  </si>
  <si>
    <t>600-12-0000-00056</t>
  </si>
  <si>
    <t>Johnson County</t>
  </si>
  <si>
    <t>800-12-0000-00049</t>
  </si>
  <si>
    <t>Hopkins County Hospital Districrt</t>
  </si>
  <si>
    <t>800-12-0000-00085</t>
  </si>
  <si>
    <t>600-12-0000-00057</t>
  </si>
  <si>
    <t>800-12-0000-00090</t>
  </si>
  <si>
    <t>Rolling Plains Memorial Hospital District</t>
  </si>
  <si>
    <t>600-12-0000-00049</t>
  </si>
  <si>
    <t>800-12-0000-00007</t>
  </si>
  <si>
    <t xml:space="preserve">600-15-0009-00074
</t>
  </si>
  <si>
    <t xml:space="preserve">600-15-0009-00075
</t>
  </si>
  <si>
    <t xml:space="preserve">600-15-0009-00076
</t>
  </si>
  <si>
    <t>900-12-0000-00004</t>
  </si>
  <si>
    <t xml:space="preserve">Department of State Health Services - TCID </t>
  </si>
  <si>
    <t>600-12-0000-00083</t>
  </si>
  <si>
    <t>Hockley County</t>
  </si>
  <si>
    <t>600-14-0000-00045</t>
  </si>
  <si>
    <t>700-12-0000-00006</t>
  </si>
  <si>
    <t>600-12-0000-00184</t>
  </si>
  <si>
    <t>Falls County</t>
  </si>
  <si>
    <t>800-12-0000-00048</t>
  </si>
  <si>
    <t>800-12-0000-00016</t>
  </si>
  <si>
    <t>Coryell County Memorial Hospital Authority</t>
  </si>
  <si>
    <t>529-08-0236-00076</t>
  </si>
  <si>
    <t>600-12-0000-00215</t>
  </si>
  <si>
    <t>100-13-0000-00033</t>
  </si>
  <si>
    <t>Electra Memorial Hospital (Electra Hospital District)</t>
  </si>
  <si>
    <t>529-08-0236-00063</t>
  </si>
  <si>
    <t>529-10-0065-00011</t>
  </si>
  <si>
    <t>529-08-0236-00027</t>
  </si>
  <si>
    <t>800-12-0000-00055</t>
  </si>
  <si>
    <t>700-12-0000-00003</t>
  </si>
  <si>
    <t>529-09-0125-0019</t>
  </si>
  <si>
    <t>529-11-0067-00015</t>
  </si>
  <si>
    <t>Stephens Memorial Hospital dba Stephens County Emergency Medic</t>
  </si>
  <si>
    <t>529-08-0236-00146</t>
  </si>
  <si>
    <t>600-12-0000-00125</t>
  </si>
  <si>
    <t>529-09-0125-00018</t>
  </si>
  <si>
    <t>Graham Regional Medical Center (City of Graham)</t>
  </si>
  <si>
    <t>600-12-0000-00174</t>
  </si>
  <si>
    <t>600-12-0000-00054</t>
  </si>
  <si>
    <t>Helen Farabee Centers</t>
  </si>
  <si>
    <t>529-10-0065-00038</t>
  </si>
  <si>
    <t>529-08-0236-00147</t>
  </si>
  <si>
    <t>529-10-0065-00040</t>
  </si>
  <si>
    <t>Seymour Hospital (Baylor County HD)</t>
  </si>
  <si>
    <t>600-14-0000-00013</t>
  </si>
  <si>
    <t>Stephens Memorial Hospital District dba Stephens Mem Hosp</t>
  </si>
  <si>
    <t>600-12-0000-00030</t>
  </si>
  <si>
    <t>Throckmorton County Hospital District</t>
  </si>
  <si>
    <t>529-08-0236-00148</t>
  </si>
  <si>
    <t>700-12-0000-00015</t>
  </si>
  <si>
    <t>800-12-0000-00083</t>
  </si>
  <si>
    <t>700-12-0000-00009</t>
  </si>
  <si>
    <t>800-12-0000-00061</t>
  </si>
  <si>
    <t>Martin County Hospital District</t>
  </si>
  <si>
    <t>800-12-0000-00070</t>
  </si>
  <si>
    <t>529-10-0065-00016</t>
  </si>
  <si>
    <t>800-12-0000-00021</t>
  </si>
  <si>
    <t>Scurry County Hospital District dba D.M. Cogdell Memorial Hospital</t>
  </si>
  <si>
    <t>800-12-0000-00105</t>
  </si>
  <si>
    <t>800-12-0000-00097</t>
  </si>
  <si>
    <t>800-12-0000-00102</t>
  </si>
  <si>
    <t xml:space="preserve">Tyler County Hospital  </t>
  </si>
  <si>
    <t>800-12-0000-0052</t>
  </si>
  <si>
    <t>600-12-0000-00232</t>
  </si>
  <si>
    <t>FREDERICKSBURG HOSPITAL AUTHORITY</t>
  </si>
  <si>
    <t>600-12-0000-00111</t>
  </si>
  <si>
    <t>529-08-0236-00069</t>
  </si>
  <si>
    <t>Orange County</t>
  </si>
  <si>
    <t>600-13-0000-00102</t>
  </si>
  <si>
    <t>800-12-0000-00023</t>
  </si>
  <si>
    <t>600-12-0000-00052</t>
  </si>
  <si>
    <t>Menard County Hospital District</t>
  </si>
  <si>
    <t>529-10-0065-00008</t>
  </si>
  <si>
    <t>McCulloch County Hospital District</t>
  </si>
  <si>
    <t>529-09-0125-00016</t>
  </si>
  <si>
    <t>529-10-0065-00048</t>
  </si>
  <si>
    <t>529-10-0065-00009</t>
  </si>
  <si>
    <t>600-12-0000-00182</t>
  </si>
  <si>
    <t>Concho Valley Center for Human Advancement dba MHMR Services for the Concho</t>
  </si>
  <si>
    <t>600-12-0000-00162</t>
  </si>
  <si>
    <t>Kimble County Hospital District</t>
  </si>
  <si>
    <t>529-12-0049-00012</t>
  </si>
  <si>
    <t>529-10-0065-00066</t>
  </si>
  <si>
    <t>529-10-0065-00076</t>
  </si>
  <si>
    <t>529-09-0125-00026</t>
  </si>
  <si>
    <t>Tom Green County</t>
  </si>
  <si>
    <t>800-12-0000-00110</t>
  </si>
  <si>
    <t>Yoakum County dba Yoakum County Hospital</t>
  </si>
  <si>
    <t>600-12-0000-00033</t>
  </si>
  <si>
    <t>600-12-0000-00240</t>
  </si>
  <si>
    <t>Amarillo Hospital District</t>
  </si>
  <si>
    <t>600-12-0000-00068</t>
  </si>
  <si>
    <t>600-12-0000-00167</t>
  </si>
  <si>
    <t>529-08-0236-00096</t>
  </si>
  <si>
    <t>Parmer County Hospital District</t>
  </si>
  <si>
    <t>600-12-0000-00102</t>
  </si>
  <si>
    <t>529-08-0236-00073</t>
  </si>
  <si>
    <t>800-12-0000-00009</t>
  </si>
  <si>
    <t>100-13-0000-00132</t>
  </si>
  <si>
    <t>900-12-0000-00014</t>
  </si>
  <si>
    <t>Department of State Health Services - Big Spring State Hospital</t>
  </si>
  <si>
    <t>600-14-0000-00016</t>
  </si>
  <si>
    <t>529-12-0049-00008</t>
  </si>
  <si>
    <t>700-12-0000-00008</t>
  </si>
  <si>
    <t>600-12-0000-00197</t>
  </si>
  <si>
    <t>600-14-0000-00014</t>
  </si>
  <si>
    <t>600-12-0000-00170</t>
  </si>
  <si>
    <t xml:space="preserve">529-08-0236-00015
</t>
  </si>
  <si>
    <t>600-15-0007-00001</t>
  </si>
  <si>
    <t>800-12-0000-00093</t>
  </si>
  <si>
    <t>600-12-0000-00252</t>
  </si>
  <si>
    <t>Camp County</t>
  </si>
  <si>
    <t>800-12-0000-00040</t>
  </si>
  <si>
    <t>529-08-0236-00060</t>
  </si>
  <si>
    <t>600-12-0000-00074</t>
  </si>
  <si>
    <t>529-10-0065-00083</t>
  </si>
  <si>
    <t>529-10-0065-00030</t>
  </si>
  <si>
    <t>Haskell County Hospital District</t>
  </si>
  <si>
    <t>529-08-0236-00059</t>
  </si>
  <si>
    <t>529-09-0125-00011</t>
  </si>
  <si>
    <t>Stamford Memorial Hospital (Stamford Memorial Hospital District</t>
  </si>
  <si>
    <t>600-12-0000-00032</t>
  </si>
  <si>
    <t>600-12-0000-00093</t>
  </si>
  <si>
    <t>Taylor County</t>
  </si>
  <si>
    <t>600-15-0012-00009</t>
  </si>
  <si>
    <t>529-11-0067-00038</t>
  </si>
  <si>
    <t>Culberson County Hospital District</t>
  </si>
  <si>
    <t>529-11-0067-00039</t>
  </si>
  <si>
    <t>600-15-0012-00021</t>
  </si>
  <si>
    <t>529-11-0067-00040</t>
  </si>
  <si>
    <t>600-15-0012-00008</t>
  </si>
  <si>
    <t>600-15-0012-00010</t>
  </si>
  <si>
    <t>529-11-0067-00041</t>
  </si>
  <si>
    <t>529-11-0067-00044</t>
  </si>
  <si>
    <t>Lamb County dba Lamb Healthcare Center</t>
  </si>
  <si>
    <t>600-12-0000-00228</t>
  </si>
  <si>
    <t>800-12-0000-00019</t>
  </si>
  <si>
    <t>Cuero Community Hospital</t>
  </si>
  <si>
    <t>800-12-0000-00101</t>
  </si>
  <si>
    <t>Titus Regional Medical Center</t>
  </si>
  <si>
    <t>800-12-0000-00079</t>
  </si>
  <si>
    <t>Palo Pinto Co Hosp Dist dba Palo Pinto Gen Hosp</t>
  </si>
  <si>
    <t>700-12-0000-00004</t>
  </si>
  <si>
    <t>El Paso Co Hosp Dist - University Medical Center o</t>
  </si>
  <si>
    <t>529-08-0236-00135</t>
  </si>
  <si>
    <t>250-13-0000-00006</t>
  </si>
  <si>
    <t>600-12-0000-00237</t>
  </si>
  <si>
    <t>600-15-0009-00009</t>
  </si>
  <si>
    <t>Chambers County Hospital District</t>
  </si>
  <si>
    <t>600-15-0009-00010</t>
  </si>
  <si>
    <t>600-15-0011-00021</t>
  </si>
  <si>
    <t>600-15-0012-00015</t>
  </si>
  <si>
    <t>Bellville Hospital District</t>
  </si>
  <si>
    <t>600-12-0000-00253</t>
  </si>
  <si>
    <t>Henderson County Hospital Authority</t>
  </si>
  <si>
    <t>529-10-0065-00026</t>
  </si>
  <si>
    <t>529-08-0236-00025</t>
  </si>
  <si>
    <t>DM Cogdell Memorial Hospital dba Scurry County</t>
  </si>
  <si>
    <t>600-12-0000-00196</t>
  </si>
  <si>
    <t>529-10-0065-00024</t>
  </si>
  <si>
    <t>529-09-0125-00020</t>
  </si>
  <si>
    <t>Plains Memorial Hospital Disproportionate Share Account (Castro County)</t>
  </si>
  <si>
    <t>529-12-0049-00014</t>
  </si>
  <si>
    <t>Swisher Memorial Healthcare System (County Hospital District)</t>
  </si>
  <si>
    <t>529-08-0236-00123</t>
  </si>
  <si>
    <t>529-08-0236-00007</t>
  </si>
  <si>
    <t>529-12-0049-00011</t>
  </si>
  <si>
    <t>800-12-0000-00057</t>
  </si>
  <si>
    <t>529-10-0065-00112</t>
  </si>
  <si>
    <t>600-12-0000-00103</t>
  </si>
  <si>
    <t>529-10-0065-00029</t>
  </si>
  <si>
    <t>600-12-0000-00100</t>
  </si>
  <si>
    <t>529-08-0236-00071</t>
  </si>
  <si>
    <t>600-15-0012-00002</t>
  </si>
  <si>
    <t>529-10-0065-00077</t>
  </si>
  <si>
    <t>Winnie Stowell Hospital District</t>
  </si>
  <si>
    <t>600-12-0000-00072</t>
  </si>
  <si>
    <t>Lampasas County</t>
  </si>
  <si>
    <t>529-08-0236-00005</t>
  </si>
  <si>
    <t>529-10-0065-00116</t>
  </si>
  <si>
    <t>600-12-0000-00284</t>
  </si>
  <si>
    <t>800-12-0000-00008</t>
  </si>
  <si>
    <t>529-08-0236-00029</t>
  </si>
  <si>
    <t>529-08-0236-00028</t>
  </si>
  <si>
    <t>529-08-0236-00003</t>
  </si>
  <si>
    <t>529-12-0049-00007</t>
  </si>
  <si>
    <t>529-08-0236-00030</t>
  </si>
  <si>
    <t>529-08-0236-00066</t>
  </si>
  <si>
    <t>600-15-0005-00004</t>
  </si>
  <si>
    <t>600-12-0000-00177</t>
  </si>
  <si>
    <t>Lamar County</t>
  </si>
  <si>
    <t>600-12-0000-00198</t>
  </si>
  <si>
    <t>600-13-0000-00106</t>
  </si>
  <si>
    <t xml:space="preserve">529-08-0236-00109
</t>
  </si>
  <si>
    <t>600-12-0000-00245</t>
  </si>
  <si>
    <t>The University of Texas Medical Branch at Galveston</t>
  </si>
  <si>
    <t>600-12-0000-00042</t>
  </si>
  <si>
    <t>Collin County Government</t>
  </si>
  <si>
    <t>600-15-0011-00016</t>
  </si>
  <si>
    <t>900-12-0000-00015</t>
  </si>
  <si>
    <t>University of Texas Southwestern St Paul University Hospital</t>
  </si>
  <si>
    <t>900-12-0000-00016</t>
  </si>
  <si>
    <t>UTSW University Hospitals and Clinics Zale Lipshy University Hospital</t>
  </si>
  <si>
    <t>800-12-0000-00020</t>
  </si>
  <si>
    <t>Culberson Hospital</t>
  </si>
  <si>
    <t>600-12-0000-00181</t>
  </si>
  <si>
    <t>Lee County</t>
  </si>
  <si>
    <t>529-10-0065-00028</t>
  </si>
  <si>
    <t>Schleicher County Hospital District</t>
  </si>
  <si>
    <t>600-13-0000-00126</t>
  </si>
  <si>
    <t>529-08-0236-00108</t>
  </si>
  <si>
    <t>600-16-0001-00003</t>
  </si>
  <si>
    <t>600-12-0000-00066</t>
  </si>
  <si>
    <t>Rockdale Hospital District</t>
  </si>
  <si>
    <t>600-14-0000-00053</t>
  </si>
  <si>
    <t>529-10-0065-00046</t>
  </si>
  <si>
    <t>529-08-0236-00113</t>
  </si>
  <si>
    <t>Walker County Hospital District</t>
  </si>
  <si>
    <t>800-12-0000-00064</t>
  </si>
  <si>
    <t>600-15-0012-00074</t>
  </si>
  <si>
    <t xml:space="preserve">Goliad County </t>
  </si>
  <si>
    <t>600-15-0012-00067</t>
  </si>
  <si>
    <t>600-15-0012-00069</t>
  </si>
  <si>
    <t>600-12-0000-00101</t>
  </si>
  <si>
    <t>529-08-0236-00150</t>
  </si>
  <si>
    <t>600-15-0011-00017</t>
  </si>
  <si>
    <t>600-15-0009-00085</t>
  </si>
  <si>
    <t>600-12-0000-00046</t>
  </si>
  <si>
    <t>600-15-0012-00028</t>
  </si>
  <si>
    <t>Rice Hospital District</t>
  </si>
  <si>
    <t>100-13-0000-00011</t>
  </si>
  <si>
    <t>800-12-0000-00018</t>
  </si>
  <si>
    <t>529-10-0065-00096</t>
  </si>
  <si>
    <t>529-09-0125-00012</t>
  </si>
  <si>
    <t>600-15-0004-00001</t>
  </si>
  <si>
    <t>529-08-0236-00110</t>
  </si>
  <si>
    <t>600-15-0005-00008</t>
  </si>
  <si>
    <t>600-12-0000-00180</t>
  </si>
  <si>
    <t>Caldwell County</t>
  </si>
  <si>
    <t>600-15-0009-00004</t>
  </si>
  <si>
    <t>600-15-0009-00007</t>
  </si>
  <si>
    <t>529-10-0065-00086</t>
  </si>
  <si>
    <t>529-12-0049-00004</t>
  </si>
  <si>
    <t>529-10-0065-00092</t>
  </si>
  <si>
    <t>800-12-0000-00065</t>
  </si>
  <si>
    <t>800-12-0000-00038</t>
  </si>
  <si>
    <t>600-12-0000-00050</t>
  </si>
  <si>
    <t>Dimmit Regional Hospital District dba Dimmit Regional Hospital</t>
  </si>
  <si>
    <t>529-12-0049-00017</t>
  </si>
  <si>
    <t>529-12-0049-00018</t>
  </si>
  <si>
    <t>600-12-0000-00158</t>
  </si>
  <si>
    <t>Angleton-Danbury Hospital District</t>
  </si>
  <si>
    <t>600-12-0000-00084</t>
  </si>
  <si>
    <t>Comanche County Consolidate Hospital District</t>
  </si>
  <si>
    <t>600-12-0000-00075</t>
  </si>
  <si>
    <t>600-12-0000-00236</t>
  </si>
  <si>
    <t>600-15-0009-00086</t>
  </si>
  <si>
    <t xml:space="preserve">600-15-0009-00064
</t>
  </si>
  <si>
    <t xml:space="preserve">Ector County Hospital District
</t>
  </si>
  <si>
    <t>600-12-0000-00001</t>
  </si>
  <si>
    <t>600-16-0001-00006</t>
  </si>
  <si>
    <t>600-14-0000-00039</t>
  </si>
  <si>
    <t>Cameron County</t>
  </si>
  <si>
    <t>600-14-0000-00052</t>
  </si>
  <si>
    <t>600-16-0001-00005</t>
  </si>
  <si>
    <t xml:space="preserve">600-14-0000-00038
</t>
  </si>
  <si>
    <t xml:space="preserve">Cameron County
</t>
  </si>
  <si>
    <t>600-14-0000-00051</t>
  </si>
  <si>
    <t>529-10-0065-00044</t>
  </si>
  <si>
    <t>Dimmit County Memorial Hospital</t>
  </si>
  <si>
    <t>529-10-0065-00058</t>
  </si>
  <si>
    <t>529-10-0065-00065</t>
  </si>
  <si>
    <t>529-10-0065-00045</t>
  </si>
  <si>
    <t>600-15-0009-00052</t>
  </si>
  <si>
    <t>600-12-0000-00238</t>
  </si>
  <si>
    <t>100-13-0000-00130</t>
  </si>
  <si>
    <t>600-14-0000-00002</t>
  </si>
  <si>
    <t>600-12-0000-00194</t>
  </si>
  <si>
    <t>600-12-0000-00210</t>
  </si>
  <si>
    <t>600-14-0000-00036</t>
  </si>
  <si>
    <t>600-12-000-0023</t>
  </si>
  <si>
    <t>Coleman County Hospital District</t>
  </si>
  <si>
    <t>300-12-0000-00010</t>
  </si>
  <si>
    <t>600-12-0000-00031</t>
  </si>
  <si>
    <t>600-12-0000-00106</t>
  </si>
  <si>
    <t>600-15-0009-00001</t>
  </si>
  <si>
    <t>100-15-0009-00001</t>
  </si>
  <si>
    <t>Fannin County Hospital Authority dba TMC Bonham Hosp</t>
  </si>
  <si>
    <t>600-14-0000-00056</t>
  </si>
  <si>
    <t>600-14-0000-00055</t>
  </si>
  <si>
    <t>Medina County Hospital District dba Medina Regional Hospital</t>
  </si>
  <si>
    <t>600-16-0001-00002</t>
  </si>
  <si>
    <t>800-12-0000-00098</t>
  </si>
  <si>
    <t>TBD</t>
  </si>
  <si>
    <t>600-15-0009-00053</t>
  </si>
  <si>
    <t>600-15-0010-00000</t>
  </si>
  <si>
    <t>600-16-0001-00018</t>
  </si>
  <si>
    <t>017624011</t>
  </si>
  <si>
    <t>020967802</t>
  </si>
  <si>
    <t>020976902</t>
  </si>
  <si>
    <t>020979302</t>
  </si>
  <si>
    <t>021187203</t>
  </si>
  <si>
    <t>021219301</t>
  </si>
  <si>
    <t>364187001</t>
  </si>
  <si>
    <t>094129604</t>
  </si>
  <si>
    <t>094160103</t>
  </si>
  <si>
    <t>364710901</t>
  </si>
  <si>
    <t>094216103</t>
  </si>
  <si>
    <t>094219503</t>
  </si>
  <si>
    <t>094222903</t>
  </si>
  <si>
    <t>358963201</t>
  </si>
  <si>
    <t>112707808</t>
  </si>
  <si>
    <t>112727605</t>
  </si>
  <si>
    <t>121776205</t>
  </si>
  <si>
    <t>121782006</t>
  </si>
  <si>
    <t>362293801</t>
  </si>
  <si>
    <t>126842708</t>
  </si>
  <si>
    <t>346945401</t>
  </si>
  <si>
    <t>366812101</t>
  </si>
  <si>
    <t>135033210</t>
  </si>
  <si>
    <t>136330112</t>
  </si>
  <si>
    <t>137075116</t>
  </si>
  <si>
    <t>138911619</t>
  </si>
  <si>
    <t>190123303</t>
  </si>
  <si>
    <t>284333604</t>
  </si>
  <si>
    <t xml:space="preserve"> UC Schedule 3 - HSL No OI</t>
  </si>
  <si>
    <t>2018 Master TPI</t>
  </si>
  <si>
    <t>376537203</t>
  </si>
  <si>
    <t>379200401</t>
  </si>
  <si>
    <t>130616909</t>
  </si>
  <si>
    <t>217884004</t>
  </si>
  <si>
    <t>The assumption is made that IGT commitments will be fully funded</t>
  </si>
  <si>
    <t>Updated with UP Class 1 IGT amounts if proposed methodology used in DSH and DSH IGT's are fully funded</t>
  </si>
  <si>
    <t>Updated with total payment amounts if proposed methodology used in DSH and DSH IGT's are fully funded</t>
  </si>
  <si>
    <t>YTD 2015 DSH Payment (Estimate if HSL No OI Paid Out)</t>
  </si>
  <si>
    <t>Payment amount under traditional methodology if HHSC were to recoup</t>
  </si>
  <si>
    <t>IGT amount under traditional methodology if HHSC were to recoup</t>
  </si>
  <si>
    <t>291816101</t>
  </si>
  <si>
    <t>Total 2015 UC Pool Amount less Ambulance and Dental and YTD State Payments</t>
  </si>
  <si>
    <t xml:space="preserve"> </t>
  </si>
  <si>
    <t xml:space="preserve"> UC Schedule 3 - HSL No OI - Updated with OOS OI Pmts</t>
  </si>
  <si>
    <t>YTD DY 4 Payment Attributable to HSL</t>
  </si>
  <si>
    <t>YTD DY 4 Payment Attributable to Non-HSL Costs</t>
  </si>
  <si>
    <t>DY 4 Ambulance Percentage</t>
  </si>
  <si>
    <t>DY 4 Dental Percentage</t>
  </si>
  <si>
    <t>All Funds DY 4 UC Pool</t>
  </si>
  <si>
    <t>DY 4 Rider 38 Set-Aside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</si>
</sst>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mmmm\ d\,\ yyyy"/>
    <numFmt numFmtId="167" formatCode="_-&quot;$&quot;\ * #,##0.00_-;_-&quot;$&quot;\ * #,##0.00\-;_-&quot;$&quot;\ * &quot;-&quot;??_-;_-@_-"/>
    <numFmt numFmtId="168" formatCode="&quot;$&quot;#,##0"/>
    <numFmt numFmtId="169" formatCode="0.0%"/>
    <numFmt numFmtId="170" formatCode="_(* #,##0_);_(* \(#,##0\);_(* &quot;-&quot;??_);_(@_)"/>
    <numFmt numFmtId="171" formatCode="0.000%"/>
    <numFmt numFmtId="172" formatCode="0.0000%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CG Times (W1)"/>
    </font>
    <font>
      <sz val="10"/>
      <name val="Verdana"/>
      <family val="2"/>
    </font>
    <font>
      <sz val="10"/>
      <name val="Helv"/>
    </font>
    <font>
      <b/>
      <i/>
      <sz val="10"/>
      <name val="Arial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Genev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54"/>
        <bgColor indexed="5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fgColor theme="0" tint="-0.24994659260841701"/>
        <bgColor indexed="65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0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2" applyNumberFormat="0" applyFill="0" applyAlignment="0" applyProtection="0"/>
    <xf numFmtId="9" fontId="20" fillId="0" borderId="0" applyFont="0" applyFill="0" applyBorder="0" applyAlignment="0" applyProtection="0"/>
    <xf numFmtId="0" fontId="3" fillId="0" borderId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8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45" borderId="0" applyNumberFormat="0" applyBorder="0" applyAlignment="0" applyProtection="0"/>
    <xf numFmtId="0" fontId="1" fillId="1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47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39" borderId="0" applyNumberFormat="0" applyBorder="0" applyAlignment="0" applyProtection="0"/>
    <xf numFmtId="0" fontId="22" fillId="5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21" borderId="0" applyNumberFormat="0" applyBorder="0" applyAlignment="0" applyProtection="0"/>
    <xf numFmtId="0" fontId="22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21" borderId="0" applyNumberFormat="0" applyBorder="0" applyAlignment="0" applyProtection="0"/>
    <xf numFmtId="0" fontId="23" fillId="47" borderId="0" applyNumberFormat="0" applyBorder="0" applyAlignment="0" applyProtection="0"/>
    <xf numFmtId="0" fontId="22" fillId="40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25" borderId="0" applyNumberFormat="0" applyBorder="0" applyAlignment="0" applyProtection="0"/>
    <xf numFmtId="0" fontId="22" fillId="4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51" borderId="0" applyNumberFormat="0" applyBorder="0" applyAlignment="0" applyProtection="0"/>
    <xf numFmtId="0" fontId="23" fillId="25" borderId="0" applyNumberFormat="0" applyBorder="0" applyAlignment="0" applyProtection="0"/>
    <xf numFmtId="0" fontId="23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33" borderId="0" applyNumberFormat="0" applyBorder="0" applyAlignment="0" applyProtection="0"/>
    <xf numFmtId="0" fontId="22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33" borderId="0" applyNumberFormat="0" applyBorder="0" applyAlignment="0" applyProtection="0"/>
    <xf numFmtId="0" fontId="23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57" borderId="0" applyNumberFormat="0" applyBorder="0" applyAlignment="0" applyProtection="0"/>
    <xf numFmtId="0" fontId="18" fillId="10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8" fillId="10" borderId="0" applyNumberFormat="0" applyBorder="0" applyAlignment="0" applyProtection="0"/>
    <xf numFmtId="0" fontId="22" fillId="58" borderId="0" applyNumberFormat="0" applyBorder="0" applyAlignment="0" applyProtection="0"/>
    <xf numFmtId="0" fontId="22" fillId="56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50" borderId="0" applyNumberFormat="0" applyBorder="0" applyAlignment="0" applyProtection="0"/>
    <xf numFmtId="0" fontId="22" fillId="62" borderId="0" applyNumberFormat="0" applyBorder="0" applyAlignment="0" applyProtection="0"/>
    <xf numFmtId="0" fontId="22" fillId="5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62" borderId="0" applyNumberFormat="0" applyBorder="0" applyAlignment="0" applyProtection="0"/>
    <xf numFmtId="0" fontId="18" fillId="1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" fillId="14" borderId="0" applyNumberFormat="0" applyBorder="0" applyAlignment="0" applyProtection="0"/>
    <xf numFmtId="0" fontId="22" fillId="63" borderId="0" applyNumberFormat="0" applyBorder="0" applyAlignment="0" applyProtection="0"/>
    <xf numFmtId="0" fontId="22" fillId="5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2" fillId="60" borderId="0" applyNumberFormat="0" applyBorder="0" applyAlignment="0" applyProtection="0"/>
    <xf numFmtId="0" fontId="22" fillId="48" borderId="0" applyNumberFormat="0" applyBorder="0" applyAlignment="0" applyProtection="0"/>
    <xf numFmtId="0" fontId="22" fillId="61" borderId="0" applyNumberFormat="0" applyBorder="0" applyAlignment="0" applyProtection="0"/>
    <xf numFmtId="0" fontId="22" fillId="4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61" borderId="0" applyNumberFormat="0" applyBorder="0" applyAlignment="0" applyProtection="0"/>
    <xf numFmtId="0" fontId="18" fillId="1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" fillId="18" borderId="0" applyNumberFormat="0" applyBorder="0" applyAlignment="0" applyProtection="0"/>
    <xf numFmtId="0" fontId="22" fillId="65" borderId="0" applyNumberFormat="0" applyBorder="0" applyAlignment="0" applyProtection="0"/>
    <xf numFmtId="0" fontId="22" fillId="48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6" borderId="0" applyNumberFormat="0" applyBorder="0" applyAlignment="0" applyProtection="0"/>
    <xf numFmtId="0" fontId="22" fillId="57" borderId="0" applyNumberFormat="0" applyBorder="0" applyAlignment="0" applyProtection="0"/>
    <xf numFmtId="0" fontId="22" fillId="6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57" borderId="0" applyNumberFormat="0" applyBorder="0" applyAlignment="0" applyProtection="0"/>
    <xf numFmtId="0" fontId="18" fillId="22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18" fillId="22" borderId="0" applyNumberFormat="0" applyBorder="0" applyAlignment="0" applyProtection="0"/>
    <xf numFmtId="0" fontId="22" fillId="51" borderId="0" applyNumberFormat="0" applyBorder="0" applyAlignment="0" applyProtection="0"/>
    <xf numFmtId="0" fontId="22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2" borderId="0" applyNumberFormat="0" applyBorder="0" applyAlignment="0" applyProtection="0"/>
    <xf numFmtId="0" fontId="22" fillId="68" borderId="0" applyNumberFormat="0" applyBorder="0" applyAlignment="0" applyProtection="0"/>
    <xf numFmtId="0" fontId="22" fillId="5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68" borderId="0" applyNumberFormat="0" applyBorder="0" applyAlignment="0" applyProtection="0"/>
    <xf numFmtId="0" fontId="18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8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3" borderId="0" applyNumberFormat="0" applyBorder="0" applyAlignment="0" applyProtection="0"/>
    <xf numFmtId="0" fontId="22" fillId="70" borderId="0" applyNumberFormat="0" applyBorder="0" applyAlignment="0" applyProtection="0"/>
    <xf numFmtId="0" fontId="22" fillId="6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70" borderId="0" applyNumberFormat="0" applyBorder="0" applyAlignment="0" applyProtection="0"/>
    <xf numFmtId="0" fontId="18" fillId="30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18" fillId="30" borderId="0" applyNumberFormat="0" applyBorder="0" applyAlignment="0" applyProtection="0"/>
    <xf numFmtId="0" fontId="22" fillId="50" borderId="0" applyNumberFormat="0" applyBorder="0" applyAlignment="0" applyProtection="0"/>
    <xf numFmtId="0" fontId="22" fillId="63" borderId="0" applyNumberFormat="0" applyBorder="0" applyAlignment="0" applyProtection="0"/>
    <xf numFmtId="0" fontId="24" fillId="44" borderId="0" applyNumberFormat="0" applyBorder="0" applyAlignment="0" applyProtection="0"/>
    <xf numFmtId="0" fontId="25" fillId="71" borderId="0" applyNumberFormat="0" applyBorder="0" applyAlignment="0" applyProtection="0"/>
    <xf numFmtId="0" fontId="24" fillId="4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0" borderId="0" applyNumberFormat="0" applyBorder="0" applyAlignment="0" applyProtection="0"/>
    <xf numFmtId="0" fontId="8" fillId="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8" fillId="4" borderId="0" applyNumberFormat="0" applyBorder="0" applyAlignment="0" applyProtection="0"/>
    <xf numFmtId="0" fontId="24" fillId="44" borderId="0" applyNumberFormat="0" applyBorder="0" applyAlignment="0" applyProtection="0"/>
    <xf numFmtId="0" fontId="27" fillId="72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7" fillId="72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7" fillId="72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8" fillId="73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7" fillId="72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12" fillId="7" borderId="5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9" fillId="74" borderId="14" applyNumberFormat="0" applyAlignment="0" applyProtection="0"/>
    <xf numFmtId="0" fontId="27" fillId="72" borderId="14" applyNumberFormat="0" applyAlignment="0" applyProtection="0"/>
    <xf numFmtId="0" fontId="30" fillId="8" borderId="8" applyNumberFormat="0" applyAlignment="0" applyProtection="0"/>
    <xf numFmtId="0" fontId="31" fillId="61" borderId="15" applyNumberFormat="0" applyAlignment="0" applyProtection="0"/>
    <xf numFmtId="0" fontId="30" fillId="8" borderId="8" applyNumberFormat="0" applyAlignment="0" applyProtection="0"/>
    <xf numFmtId="0" fontId="31" fillId="75" borderId="15" applyNumberFormat="0" applyAlignment="0" applyProtection="0"/>
    <xf numFmtId="0" fontId="30" fillId="8" borderId="8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31" fillId="75" borderId="15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9" fontId="32" fillId="0" borderId="13">
      <alignment horizontal="righ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66" fontId="39" fillId="0" borderId="0" applyFill="0" applyBorder="0" applyAlignment="0" applyProtection="0"/>
    <xf numFmtId="0" fontId="21" fillId="76" borderId="0" applyNumberFormat="0" applyBorder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9" fillId="0" borderId="0" applyFill="0" applyBorder="0" applyAlignment="0" applyProtection="0"/>
    <xf numFmtId="0" fontId="43" fillId="45" borderId="0" applyNumberFormat="0" applyBorder="0" applyAlignment="0" applyProtection="0"/>
    <xf numFmtId="0" fontId="43" fillId="64" borderId="0" applyNumberFormat="0" applyBorder="0" applyAlignment="0" applyProtection="0"/>
    <xf numFmtId="0" fontId="43" fillId="4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7" fillId="3" borderId="0" applyNumberFormat="0" applyBorder="0" applyAlignment="0" applyProtection="0"/>
    <xf numFmtId="0" fontId="43" fillId="45" borderId="0" applyNumberFormat="0" applyBorder="0" applyAlignment="0" applyProtection="0"/>
    <xf numFmtId="38" fontId="45" fillId="36" borderId="0" applyNumberFormat="0" applyBorder="0" applyAlignment="0" applyProtection="0"/>
    <xf numFmtId="0" fontId="46" fillId="0" borderId="16" applyNumberFormat="0" applyAlignment="0" applyProtection="0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47" fillId="0" borderId="2" applyNumberFormat="0" applyFill="0" applyAlignment="0" applyProtection="0"/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" fillId="0" borderId="3" applyNumberFormat="0" applyFill="0" applyAlignment="0" applyProtection="0"/>
    <xf numFmtId="0" fontId="53" fillId="0" borderId="19" applyNumberFormat="0" applyFill="0" applyAlignment="0" applyProtection="0"/>
    <xf numFmtId="0" fontId="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4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20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22" applyNumberFormat="0" applyFill="0" applyAlignment="0" applyProtection="0"/>
    <xf numFmtId="0" fontId="6" fillId="0" borderId="4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6" fillId="0" borderId="4" applyNumberFormat="0" applyFill="0" applyAlignment="0" applyProtection="0"/>
    <xf numFmtId="0" fontId="54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10" fontId="45" fillId="79" borderId="23" applyNumberFormat="0" applyBorder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46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10" fillId="6" borderId="5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69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3" borderId="14" applyNumberFormat="0" applyAlignment="0" applyProtection="0"/>
    <xf numFmtId="0" fontId="60" fillId="46" borderId="14" applyNumberFormat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1" fillId="0" borderId="24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25" applyNumberFormat="0" applyFill="0" applyAlignment="0" applyProtection="0"/>
    <xf numFmtId="0" fontId="13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3" fillId="0" borderId="7" applyNumberFormat="0" applyFill="0" applyAlignment="0" applyProtection="0"/>
    <xf numFmtId="0" fontId="61" fillId="0" borderId="24" applyNumberFormat="0" applyFill="0" applyAlignment="0" applyProtection="0"/>
    <xf numFmtId="0" fontId="65" fillId="46" borderId="0" applyNumberFormat="0" applyBorder="0" applyAlignment="0" applyProtection="0"/>
    <xf numFmtId="0" fontId="66" fillId="80" borderId="0" applyNumberFormat="0" applyBorder="0" applyAlignment="0" applyProtection="0"/>
    <xf numFmtId="0" fontId="65" fillId="46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46" borderId="0" applyNumberFormat="0" applyBorder="0" applyAlignment="0" applyProtection="0"/>
    <xf numFmtId="0" fontId="9" fillId="5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9" fillId="5" borderId="0" applyNumberFormat="0" applyBorder="0" applyAlignment="0" applyProtection="0"/>
    <xf numFmtId="0" fontId="65" fillId="46" borderId="0" applyNumberFormat="0" applyBorder="0" applyAlignment="0" applyProtection="0"/>
    <xf numFmtId="167" fontId="68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1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4" fillId="0" borderId="0"/>
    <xf numFmtId="0" fontId="1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9" fillId="0" borderId="0"/>
    <xf numFmtId="0" fontId="19" fillId="0" borderId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39" fillId="59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33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" fillId="9" borderId="9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20" fillId="41" borderId="26" applyNumberFormat="0" applyFont="0" applyAlignment="0" applyProtection="0"/>
    <xf numFmtId="0" fontId="19" fillId="9" borderId="9" applyNumberFormat="0" applyFont="0" applyAlignment="0" applyProtection="0"/>
    <xf numFmtId="0" fontId="1" fillId="9" borderId="9" applyNumberFormat="0" applyFont="0" applyAlignment="0" applyProtection="0"/>
    <xf numFmtId="0" fontId="20" fillId="9" borderId="9" applyNumberFormat="0" applyFont="0" applyAlignment="0" applyProtection="0"/>
    <xf numFmtId="0" fontId="20" fillId="9" borderId="9" applyNumberFormat="0" applyFont="0" applyAlignment="0" applyProtection="0"/>
    <xf numFmtId="0" fontId="20" fillId="9" borderId="9" applyNumberFormat="0" applyFont="0" applyAlignment="0" applyProtection="0"/>
    <xf numFmtId="0" fontId="71" fillId="7" borderId="6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3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2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72" fillId="74" borderId="27" applyNumberFormat="0" applyAlignment="0" applyProtection="0"/>
    <xf numFmtId="0" fontId="11" fillId="7" borderId="6" applyNumberFormat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3" fillId="0" borderId="28">
      <alignment horizontal="center"/>
    </xf>
    <xf numFmtId="0" fontId="73" fillId="0" borderId="28">
      <alignment horizontal="center"/>
    </xf>
    <xf numFmtId="0" fontId="73" fillId="0" borderId="28">
      <alignment horizontal="center"/>
    </xf>
    <xf numFmtId="0" fontId="73" fillId="0" borderId="28">
      <alignment horizontal="center"/>
    </xf>
    <xf numFmtId="3" fontId="33" fillId="0" borderId="0" applyFont="0" applyFill="0" applyBorder="0" applyAlignment="0" applyProtection="0"/>
    <xf numFmtId="0" fontId="33" fillId="81" borderId="0" applyNumberFormat="0" applyFont="0" applyBorder="0" applyAlignment="0" applyProtection="0"/>
    <xf numFmtId="49" fontId="32" fillId="0" borderId="0">
      <alignment horizontal="left" wrapText="1"/>
    </xf>
    <xf numFmtId="4" fontId="74" fillId="46" borderId="29" applyNumberFormat="0" applyProtection="0">
      <alignment vertical="center"/>
    </xf>
    <xf numFmtId="4" fontId="74" fillId="46" borderId="29" applyNumberFormat="0" applyProtection="0">
      <alignment vertical="center"/>
    </xf>
    <xf numFmtId="4" fontId="74" fillId="46" borderId="29" applyNumberFormat="0" applyProtection="0">
      <alignment vertical="center"/>
    </xf>
    <xf numFmtId="4" fontId="74" fillId="46" borderId="29" applyNumberFormat="0" applyProtection="0">
      <alignment vertical="center"/>
    </xf>
    <xf numFmtId="4" fontId="74" fillId="46" borderId="29" applyNumberFormat="0" applyProtection="0">
      <alignment vertical="center"/>
    </xf>
    <xf numFmtId="4" fontId="74" fillId="46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5" fillId="82" borderId="29" applyNumberFormat="0" applyProtection="0">
      <alignment vertical="center"/>
    </xf>
    <xf numFmtId="4" fontId="74" fillId="82" borderId="29" applyNumberFormat="0" applyProtection="0">
      <alignment horizontal="left" vertical="center" indent="1"/>
    </xf>
    <xf numFmtId="4" fontId="74" fillId="82" borderId="29" applyNumberFormat="0" applyProtection="0">
      <alignment horizontal="left" vertical="center" indent="1"/>
    </xf>
    <xf numFmtId="4" fontId="74" fillId="82" borderId="29" applyNumberFormat="0" applyProtection="0">
      <alignment horizontal="left" vertical="center" indent="1"/>
    </xf>
    <xf numFmtId="4" fontId="74" fillId="82" borderId="29" applyNumberFormat="0" applyProtection="0">
      <alignment horizontal="left" vertical="center" indent="1"/>
    </xf>
    <xf numFmtId="4" fontId="74" fillId="82" borderId="29" applyNumberFormat="0" applyProtection="0">
      <alignment horizontal="left" vertical="center" indent="1"/>
    </xf>
    <xf numFmtId="4" fontId="74" fillId="82" borderId="29" applyNumberFormat="0" applyProtection="0">
      <alignment horizontal="left" vertical="center" indent="1"/>
    </xf>
    <xf numFmtId="0" fontId="74" fillId="82" borderId="29" applyNumberFormat="0" applyProtection="0">
      <alignment horizontal="left" vertical="top" indent="1"/>
    </xf>
    <xf numFmtId="0" fontId="74" fillId="82" borderId="29" applyNumberFormat="0" applyProtection="0">
      <alignment horizontal="left" vertical="top" indent="1"/>
    </xf>
    <xf numFmtId="0" fontId="74" fillId="82" borderId="29" applyNumberFormat="0" applyProtection="0">
      <alignment horizontal="left" vertical="top" indent="1"/>
    </xf>
    <xf numFmtId="0" fontId="74" fillId="82" borderId="29" applyNumberFormat="0" applyProtection="0">
      <alignment horizontal="left" vertical="top" indent="1"/>
    </xf>
    <xf numFmtId="0" fontId="74" fillId="82" borderId="29" applyNumberFormat="0" applyProtection="0">
      <alignment horizontal="left" vertical="top" indent="1"/>
    </xf>
    <xf numFmtId="0" fontId="74" fillId="82" borderId="29" applyNumberFormat="0" applyProtection="0">
      <alignment horizontal="left" vertical="top" indent="1"/>
    </xf>
    <xf numFmtId="4" fontId="74" fillId="83" borderId="0" applyNumberFormat="0" applyProtection="0">
      <alignment horizontal="left" vertical="center" indent="1"/>
    </xf>
    <xf numFmtId="4" fontId="40" fillId="40" borderId="29" applyNumberFormat="0" applyProtection="0">
      <alignment horizontal="right" vertical="center"/>
    </xf>
    <xf numFmtId="4" fontId="40" fillId="40" borderId="29" applyNumberFormat="0" applyProtection="0">
      <alignment horizontal="right" vertical="center"/>
    </xf>
    <xf numFmtId="4" fontId="40" fillId="40" borderId="29" applyNumberFormat="0" applyProtection="0">
      <alignment horizontal="right" vertical="center"/>
    </xf>
    <xf numFmtId="4" fontId="40" fillId="40" borderId="29" applyNumberFormat="0" applyProtection="0">
      <alignment horizontal="right" vertical="center"/>
    </xf>
    <xf numFmtId="4" fontId="40" fillId="40" borderId="29" applyNumberFormat="0" applyProtection="0">
      <alignment horizontal="right" vertical="center"/>
    </xf>
    <xf numFmtId="4" fontId="40" fillId="40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39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63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48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3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50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65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84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40" fillId="47" borderId="29" applyNumberFormat="0" applyProtection="0">
      <alignment horizontal="right" vertical="center"/>
    </xf>
    <xf numFmtId="4" fontId="74" fillId="85" borderId="30" applyNumberFormat="0" applyProtection="0">
      <alignment horizontal="left" vertical="center" indent="1"/>
    </xf>
    <xf numFmtId="4" fontId="74" fillId="85" borderId="30" applyNumberFormat="0" applyProtection="0">
      <alignment horizontal="left" vertical="center" indent="1"/>
    </xf>
    <xf numFmtId="4" fontId="40" fillId="86" borderId="0" applyNumberFormat="0" applyProtection="0">
      <alignment horizontal="left" vertical="center" indent="1"/>
    </xf>
    <xf numFmtId="4" fontId="76" fillId="87" borderId="0" applyNumberFormat="0" applyProtection="0">
      <alignment horizontal="left" vertical="center" indent="1"/>
    </xf>
    <xf numFmtId="4" fontId="40" fillId="88" borderId="29" applyNumberFormat="0" applyProtection="0">
      <alignment horizontal="right" vertical="center"/>
    </xf>
    <xf numFmtId="4" fontId="40" fillId="88" borderId="29" applyNumberFormat="0" applyProtection="0">
      <alignment horizontal="right" vertical="center"/>
    </xf>
    <xf numFmtId="4" fontId="40" fillId="88" borderId="29" applyNumberFormat="0" applyProtection="0">
      <alignment horizontal="right" vertical="center"/>
    </xf>
    <xf numFmtId="4" fontId="40" fillId="88" borderId="29" applyNumberFormat="0" applyProtection="0">
      <alignment horizontal="right" vertical="center"/>
    </xf>
    <xf numFmtId="4" fontId="40" fillId="88" borderId="29" applyNumberFormat="0" applyProtection="0">
      <alignment horizontal="right" vertical="center"/>
    </xf>
    <xf numFmtId="4" fontId="40" fillId="88" borderId="29" applyNumberFormat="0" applyProtection="0">
      <alignment horizontal="right" vertical="center"/>
    </xf>
    <xf numFmtId="4" fontId="40" fillId="86" borderId="0" applyNumberFormat="0" applyProtection="0">
      <alignment horizontal="left" vertical="center" indent="1"/>
    </xf>
    <xf numFmtId="4" fontId="40" fillId="83" borderId="0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center" indent="1"/>
    </xf>
    <xf numFmtId="0" fontId="3" fillId="87" borderId="29" applyNumberFormat="0" applyProtection="0">
      <alignment horizontal="left" vertical="top" indent="1"/>
    </xf>
    <xf numFmtId="0" fontId="3" fillId="87" borderId="29" applyNumberFormat="0" applyProtection="0">
      <alignment horizontal="left" vertical="top" indent="1"/>
    </xf>
    <xf numFmtId="0" fontId="3" fillId="87" borderId="29" applyNumberFormat="0" applyProtection="0">
      <alignment horizontal="left" vertical="top" indent="1"/>
    </xf>
    <xf numFmtId="0" fontId="3" fillId="87" borderId="29" applyNumberFormat="0" applyProtection="0">
      <alignment horizontal="left" vertical="top" indent="1"/>
    </xf>
    <xf numFmtId="0" fontId="3" fillId="87" borderId="29" applyNumberFormat="0" applyProtection="0">
      <alignment horizontal="left" vertical="top" indent="1"/>
    </xf>
    <xf numFmtId="0" fontId="3" fillId="87" borderId="29" applyNumberFormat="0" applyProtection="0">
      <alignment horizontal="left" vertical="top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center" indent="1"/>
    </xf>
    <xf numFmtId="0" fontId="3" fillId="83" borderId="29" applyNumberFormat="0" applyProtection="0">
      <alignment horizontal="left" vertical="top" indent="1"/>
    </xf>
    <xf numFmtId="0" fontId="3" fillId="83" borderId="29" applyNumberFormat="0" applyProtection="0">
      <alignment horizontal="left" vertical="top" indent="1"/>
    </xf>
    <xf numFmtId="0" fontId="3" fillId="83" borderId="29" applyNumberFormat="0" applyProtection="0">
      <alignment horizontal="left" vertical="top" indent="1"/>
    </xf>
    <xf numFmtId="0" fontId="3" fillId="83" borderId="29" applyNumberFormat="0" applyProtection="0">
      <alignment horizontal="left" vertical="top" indent="1"/>
    </xf>
    <xf numFmtId="0" fontId="3" fillId="83" borderId="29" applyNumberFormat="0" applyProtection="0">
      <alignment horizontal="left" vertical="top" indent="1"/>
    </xf>
    <xf numFmtId="0" fontId="3" fillId="83" borderId="29" applyNumberFormat="0" applyProtection="0">
      <alignment horizontal="left" vertical="top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center" indent="1"/>
    </xf>
    <xf numFmtId="0" fontId="3" fillId="89" borderId="29" applyNumberFormat="0" applyProtection="0">
      <alignment horizontal="left" vertical="top" indent="1"/>
    </xf>
    <xf numFmtId="0" fontId="3" fillId="89" borderId="29" applyNumberFormat="0" applyProtection="0">
      <alignment horizontal="left" vertical="top" indent="1"/>
    </xf>
    <xf numFmtId="0" fontId="3" fillId="89" borderId="29" applyNumberFormat="0" applyProtection="0">
      <alignment horizontal="left" vertical="top" indent="1"/>
    </xf>
    <xf numFmtId="0" fontId="3" fillId="89" borderId="29" applyNumberFormat="0" applyProtection="0">
      <alignment horizontal="left" vertical="top" indent="1"/>
    </xf>
    <xf numFmtId="0" fontId="3" fillId="89" borderId="29" applyNumberFormat="0" applyProtection="0">
      <alignment horizontal="left" vertical="top" indent="1"/>
    </xf>
    <xf numFmtId="0" fontId="3" fillId="89" borderId="29" applyNumberFormat="0" applyProtection="0">
      <alignment horizontal="left" vertical="top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center" indent="1"/>
    </xf>
    <xf numFmtId="0" fontId="3" fillId="90" borderId="29" applyNumberFormat="0" applyProtection="0">
      <alignment horizontal="left" vertical="top" indent="1"/>
    </xf>
    <xf numFmtId="0" fontId="3" fillId="90" borderId="29" applyNumberFormat="0" applyProtection="0">
      <alignment horizontal="left" vertical="top" indent="1"/>
    </xf>
    <xf numFmtId="0" fontId="3" fillId="90" borderId="29" applyNumberFormat="0" applyProtection="0">
      <alignment horizontal="left" vertical="top" indent="1"/>
    </xf>
    <xf numFmtId="0" fontId="3" fillId="90" borderId="29" applyNumberFormat="0" applyProtection="0">
      <alignment horizontal="left" vertical="top" indent="1"/>
    </xf>
    <xf numFmtId="0" fontId="3" fillId="90" borderId="29" applyNumberFormat="0" applyProtection="0">
      <alignment horizontal="left" vertical="top" indent="1"/>
    </xf>
    <xf numFmtId="0" fontId="3" fillId="90" borderId="29" applyNumberFormat="0" applyProtection="0">
      <alignment horizontal="left" vertical="top" indent="1"/>
    </xf>
    <xf numFmtId="4" fontId="40" fillId="91" borderId="29" applyNumberFormat="0" applyProtection="0">
      <alignment vertical="center"/>
    </xf>
    <xf numFmtId="4" fontId="40" fillId="91" borderId="29" applyNumberFormat="0" applyProtection="0">
      <alignment vertical="center"/>
    </xf>
    <xf numFmtId="4" fontId="40" fillId="91" borderId="29" applyNumberFormat="0" applyProtection="0">
      <alignment vertical="center"/>
    </xf>
    <xf numFmtId="4" fontId="40" fillId="91" borderId="29" applyNumberFormat="0" applyProtection="0">
      <alignment vertical="center"/>
    </xf>
    <xf numFmtId="4" fontId="40" fillId="91" borderId="29" applyNumberFormat="0" applyProtection="0">
      <alignment vertical="center"/>
    </xf>
    <xf numFmtId="4" fontId="40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77" fillId="91" borderId="29" applyNumberFormat="0" applyProtection="0">
      <alignment vertical="center"/>
    </xf>
    <xf numFmtId="4" fontId="40" fillId="91" borderId="29" applyNumberFormat="0" applyProtection="0">
      <alignment horizontal="left" vertical="center" indent="1"/>
    </xf>
    <xf numFmtId="4" fontId="40" fillId="91" borderId="29" applyNumberFormat="0" applyProtection="0">
      <alignment horizontal="left" vertical="center" indent="1"/>
    </xf>
    <xf numFmtId="4" fontId="40" fillId="91" borderId="29" applyNumberFormat="0" applyProtection="0">
      <alignment horizontal="left" vertical="center" indent="1"/>
    </xf>
    <xf numFmtId="4" fontId="40" fillId="91" borderId="29" applyNumberFormat="0" applyProtection="0">
      <alignment horizontal="left" vertical="center" indent="1"/>
    </xf>
    <xf numFmtId="4" fontId="40" fillId="91" borderId="29" applyNumberFormat="0" applyProtection="0">
      <alignment horizontal="left" vertical="center" indent="1"/>
    </xf>
    <xf numFmtId="4" fontId="40" fillId="91" borderId="29" applyNumberFormat="0" applyProtection="0">
      <alignment horizontal="left" vertical="center" indent="1"/>
    </xf>
    <xf numFmtId="0" fontId="40" fillId="91" borderId="29" applyNumberFormat="0" applyProtection="0">
      <alignment horizontal="left" vertical="top" indent="1"/>
    </xf>
    <xf numFmtId="0" fontId="40" fillId="91" borderId="29" applyNumberFormat="0" applyProtection="0">
      <alignment horizontal="left" vertical="top" indent="1"/>
    </xf>
    <xf numFmtId="0" fontId="40" fillId="91" borderId="29" applyNumberFormat="0" applyProtection="0">
      <alignment horizontal="left" vertical="top" indent="1"/>
    </xf>
    <xf numFmtId="0" fontId="40" fillId="91" borderId="29" applyNumberFormat="0" applyProtection="0">
      <alignment horizontal="left" vertical="top" indent="1"/>
    </xf>
    <xf numFmtId="0" fontId="40" fillId="91" borderId="29" applyNumberFormat="0" applyProtection="0">
      <alignment horizontal="left" vertical="top" indent="1"/>
    </xf>
    <xf numFmtId="0" fontId="40" fillId="91" borderId="29" applyNumberFormat="0" applyProtection="0">
      <alignment horizontal="left" vertical="top" indent="1"/>
    </xf>
    <xf numFmtId="4" fontId="40" fillId="92" borderId="27" applyNumberFormat="0" applyProtection="0">
      <alignment horizontal="right" vertical="center"/>
    </xf>
    <xf numFmtId="4" fontId="40" fillId="92" borderId="27" applyNumberFormat="0" applyProtection="0">
      <alignment horizontal="right" vertical="center"/>
    </xf>
    <xf numFmtId="4" fontId="40" fillId="92" borderId="27" applyNumberFormat="0" applyProtection="0">
      <alignment horizontal="right" vertical="center"/>
    </xf>
    <xf numFmtId="4" fontId="40" fillId="92" borderId="27" applyNumberFormat="0" applyProtection="0">
      <alignment horizontal="right" vertical="center"/>
    </xf>
    <xf numFmtId="4" fontId="40" fillId="92" borderId="27" applyNumberFormat="0" applyProtection="0">
      <alignment horizontal="right" vertical="center"/>
    </xf>
    <xf numFmtId="4" fontId="40" fillId="92" borderId="27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4" fontId="77" fillId="86" borderId="29" applyNumberFormat="0" applyProtection="0">
      <alignment horizontal="right" vertical="center"/>
    </xf>
    <xf numFmtId="0" fontId="3" fillId="93" borderId="27" applyNumberFormat="0" applyProtection="0">
      <alignment horizontal="left" vertical="center" indent="1"/>
    </xf>
    <xf numFmtId="0" fontId="3" fillId="93" borderId="27" applyNumberFormat="0" applyProtection="0">
      <alignment horizontal="left" vertical="center" indent="1"/>
    </xf>
    <xf numFmtId="0" fontId="3" fillId="93" borderId="27" applyNumberFormat="0" applyProtection="0">
      <alignment horizontal="left" vertical="center" indent="1"/>
    </xf>
    <xf numFmtId="0" fontId="3" fillId="93" borderId="27" applyNumberFormat="0" applyProtection="0">
      <alignment horizontal="left" vertical="center" indent="1"/>
    </xf>
    <xf numFmtId="0" fontId="3" fillId="93" borderId="27" applyNumberFormat="0" applyProtection="0">
      <alignment horizontal="left" vertical="center" indent="1"/>
    </xf>
    <xf numFmtId="0" fontId="3" fillId="93" borderId="27" applyNumberFormat="0" applyProtection="0">
      <alignment horizontal="left" vertical="center" indent="1"/>
    </xf>
    <xf numFmtId="0" fontId="40" fillId="83" borderId="29" applyNumberFormat="0" applyProtection="0">
      <alignment horizontal="left" vertical="top" indent="1"/>
    </xf>
    <xf numFmtId="0" fontId="40" fillId="83" borderId="29" applyNumberFormat="0" applyProtection="0">
      <alignment horizontal="left" vertical="top" indent="1"/>
    </xf>
    <xf numFmtId="0" fontId="40" fillId="83" borderId="29" applyNumberFormat="0" applyProtection="0">
      <alignment horizontal="left" vertical="top" indent="1"/>
    </xf>
    <xf numFmtId="0" fontId="40" fillId="83" borderId="29" applyNumberFormat="0" applyProtection="0">
      <alignment horizontal="left" vertical="top" indent="1"/>
    </xf>
    <xf numFmtId="0" fontId="40" fillId="83" borderId="29" applyNumberFormat="0" applyProtection="0">
      <alignment horizontal="left" vertical="top" indent="1"/>
    </xf>
    <xf numFmtId="0" fontId="40" fillId="83" borderId="29" applyNumberFormat="0" applyProtection="0">
      <alignment horizontal="left" vertical="top" indent="1"/>
    </xf>
    <xf numFmtId="4" fontId="78" fillId="94" borderId="0" applyNumberFormat="0" applyProtection="0">
      <alignment horizontal="left" vertical="center" indent="1"/>
    </xf>
    <xf numFmtId="4" fontId="79" fillId="86" borderId="29" applyNumberFormat="0" applyProtection="0">
      <alignment horizontal="right" vertical="center"/>
    </xf>
    <xf numFmtId="4" fontId="79" fillId="86" borderId="29" applyNumberFormat="0" applyProtection="0">
      <alignment horizontal="right" vertical="center"/>
    </xf>
    <xf numFmtId="4" fontId="79" fillId="86" borderId="29" applyNumberFormat="0" applyProtection="0">
      <alignment horizontal="right" vertical="center"/>
    </xf>
    <xf numFmtId="4" fontId="79" fillId="86" borderId="29" applyNumberFormat="0" applyProtection="0">
      <alignment horizontal="right" vertical="center"/>
    </xf>
    <xf numFmtId="4" fontId="79" fillId="86" borderId="29" applyNumberFormat="0" applyProtection="0">
      <alignment horizontal="right" vertical="center"/>
    </xf>
    <xf numFmtId="4" fontId="79" fillId="86" borderId="29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7" fillId="0" borderId="10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39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4" fillId="0" borderId="2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73" fillId="0" borderId="57">
      <alignment horizontal="center"/>
    </xf>
    <xf numFmtId="0" fontId="73" fillId="0" borderId="57">
      <alignment horizontal="center"/>
    </xf>
    <xf numFmtId="0" fontId="39" fillId="0" borderId="12" applyNumberFormat="0" applyFill="0" applyAlignment="0" applyProtection="0"/>
    <xf numFmtId="0" fontId="20" fillId="38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1" fillId="24" borderId="0" applyNumberFormat="0" applyBorder="0" applyAlignment="0" applyProtection="0"/>
    <xf numFmtId="0" fontId="20" fillId="37" borderId="0" applyNumberFormat="0" applyBorder="0" applyAlignment="0" applyProtection="0"/>
    <xf numFmtId="0" fontId="1" fillId="28" borderId="0" applyNumberFormat="0" applyBorder="0" applyAlignment="0" applyProtection="0"/>
    <xf numFmtId="0" fontId="20" fillId="48" borderId="0" applyNumberFormat="0" applyBorder="0" applyAlignment="0" applyProtection="0"/>
    <xf numFmtId="0" fontId="1" fillId="32" borderId="0" applyNumberFormat="0" applyBorder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7" fillId="72" borderId="73" applyNumberFormat="0" applyAlignment="0" applyProtection="0"/>
    <xf numFmtId="0" fontId="27" fillId="72" borderId="73" applyNumberFormat="0" applyAlignment="0" applyProtection="0"/>
    <xf numFmtId="0" fontId="27" fillId="72" borderId="73" applyNumberFormat="0" applyAlignment="0" applyProtection="0"/>
    <xf numFmtId="0" fontId="27" fillId="72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8" fillId="73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0" fontId="29" fillId="74" borderId="73" applyNumberFormat="0" applyAlignment="0" applyProtection="0"/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9" fontId="32" fillId="0" borderId="74">
      <alignment horizontal="right" wrapText="1"/>
    </xf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10" fontId="45" fillId="79" borderId="75" applyNumberFormat="0" applyBorder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46" borderId="73" applyNumberFormat="0" applyAlignment="0" applyProtection="0"/>
    <xf numFmtId="0" fontId="60" fillId="46" borderId="73" applyNumberFormat="0" applyAlignment="0" applyProtection="0"/>
    <xf numFmtId="0" fontId="60" fillId="46" borderId="73" applyNumberFormat="0" applyAlignment="0" applyProtection="0"/>
    <xf numFmtId="0" fontId="60" fillId="46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69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60" fillId="43" borderId="7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3" fillId="41" borderId="76" applyNumberFormat="0" applyFont="0" applyAlignment="0" applyProtection="0"/>
    <xf numFmtId="0" fontId="33" fillId="41" borderId="76" applyNumberFormat="0" applyFont="0" applyAlignment="0" applyProtection="0"/>
    <xf numFmtId="0" fontId="33" fillId="41" borderId="76" applyNumberFormat="0" applyFont="0" applyAlignment="0" applyProtection="0"/>
    <xf numFmtId="0" fontId="33" fillId="41" borderId="76" applyNumberFormat="0" applyFont="0" applyAlignment="0" applyProtection="0"/>
    <xf numFmtId="0" fontId="33" fillId="41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39" fillId="59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20" fillId="41" borderId="76" applyNumberFormat="0" applyFont="0" applyAlignment="0" applyProtection="0"/>
    <xf numFmtId="0" fontId="40" fillId="0" borderId="0"/>
    <xf numFmtId="43" fontId="40" fillId="0" borderId="0" applyFont="0" applyFill="0" applyBorder="0" applyAlignment="0" applyProtection="0"/>
  </cellStyleXfs>
  <cellXfs count="317">
    <xf numFmtId="0" fontId="0" fillId="0" borderId="0" xfId="0"/>
    <xf numFmtId="164" fontId="2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1" xfId="1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/>
    <xf numFmtId="0" fontId="83" fillId="0" borderId="0" xfId="0" applyFont="1"/>
    <xf numFmtId="168" fontId="0" fillId="0" borderId="0" xfId="0" applyNumberFormat="1"/>
    <xf numFmtId="168" fontId="0" fillId="0" borderId="0" xfId="0" applyNumberFormat="1" applyAlignment="1">
      <alignment horizontal="right"/>
    </xf>
    <xf numFmtId="0" fontId="17" fillId="0" borderId="38" xfId="0" applyFont="1" applyBorder="1" applyAlignment="1">
      <alignment horizontal="center"/>
    </xf>
    <xf numFmtId="0" fontId="0" fillId="0" borderId="39" xfId="0" applyBorder="1"/>
    <xf numFmtId="0" fontId="17" fillId="0" borderId="40" xfId="0" applyFont="1" applyBorder="1" applyAlignment="1">
      <alignment horizontal="center"/>
    </xf>
    <xf numFmtId="0" fontId="17" fillId="0" borderId="41" xfId="0" applyFont="1" applyBorder="1"/>
    <xf numFmtId="168" fontId="17" fillId="0" borderId="42" xfId="0" applyNumberFormat="1" applyFont="1" applyBorder="1" applyAlignment="1">
      <alignment horizontal="center"/>
    </xf>
    <xf numFmtId="168" fontId="17" fillId="0" borderId="4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85" fillId="0" borderId="1" xfId="26418" applyNumberFormat="1" applyFont="1" applyBorder="1" applyAlignment="1">
      <alignment horizontal="center"/>
    </xf>
    <xf numFmtId="0" fontId="85" fillId="0" borderId="44" xfId="26418" applyNumberFormat="1" applyFont="1" applyBorder="1" applyAlignment="1">
      <alignment horizontal="center"/>
    </xf>
    <xf numFmtId="169" fontId="2" fillId="0" borderId="45" xfId="40193" applyNumberFormat="1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6" xfId="0" applyBorder="1"/>
    <xf numFmtId="0" fontId="0" fillId="0" borderId="0" xfId="0" applyBorder="1"/>
    <xf numFmtId="168" fontId="17" fillId="0" borderId="45" xfId="0" applyNumberFormat="1" applyFont="1" applyBorder="1"/>
    <xf numFmtId="168" fontId="17" fillId="34" borderId="45" xfId="0" applyNumberFormat="1" applyFont="1" applyFill="1" applyBorder="1"/>
    <xf numFmtId="0" fontId="0" fillId="0" borderId="47" xfId="0" applyBorder="1"/>
    <xf numFmtId="0" fontId="0" fillId="0" borderId="28" xfId="0" applyBorder="1"/>
    <xf numFmtId="168" fontId="17" fillId="0" borderId="48" xfId="0" applyNumberFormat="1" applyFont="1" applyBorder="1"/>
    <xf numFmtId="168" fontId="17" fillId="0" borderId="49" xfId="0" applyNumberFormat="1" applyFont="1" applyBorder="1"/>
    <xf numFmtId="0" fontId="0" fillId="0" borderId="50" xfId="0" applyBorder="1"/>
    <xf numFmtId="168" fontId="0" fillId="34" borderId="51" xfId="0" applyNumberFormat="1" applyFill="1" applyBorder="1"/>
    <xf numFmtId="0" fontId="0" fillId="0" borderId="52" xfId="0" applyBorder="1"/>
    <xf numFmtId="168" fontId="0" fillId="34" borderId="53" xfId="0" applyNumberFormat="1" applyFill="1" applyBorder="1"/>
    <xf numFmtId="168" fontId="0" fillId="34" borderId="43" xfId="0" applyNumberFormat="1" applyFill="1" applyBorder="1"/>
    <xf numFmtId="0" fontId="0" fillId="0" borderId="23" xfId="0" applyNumberFormat="1" applyFont="1" applyBorder="1" applyAlignment="1">
      <alignment horizontal="center"/>
    </xf>
    <xf numFmtId="0" fontId="0" fillId="0" borderId="23" xfId="0" applyNumberFormat="1" applyBorder="1" applyAlignment="1" applyProtection="1">
      <alignment horizontal="center"/>
      <protection locked="0"/>
    </xf>
    <xf numFmtId="164" fontId="2" fillId="2" borderId="23" xfId="1" applyNumberFormat="1" applyFont="1" applyFill="1" applyBorder="1" applyAlignment="1">
      <alignment horizontal="center" vertical="top" wrapText="1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165" fontId="0" fillId="0" borderId="23" xfId="0" applyNumberFormat="1" applyBorder="1" applyProtection="1">
      <protection locked="0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3" xfId="0" applyBorder="1" applyAlignment="1">
      <alignment horizontal="left"/>
    </xf>
    <xf numFmtId="165" fontId="0" fillId="0" borderId="23" xfId="0" applyNumberFormat="1" applyBorder="1"/>
    <xf numFmtId="165" fontId="2" fillId="2" borderId="23" xfId="1" applyNumberFormat="1" applyFont="1" applyFill="1" applyBorder="1" applyAlignment="1">
      <alignment horizontal="center" vertical="top" wrapText="1"/>
    </xf>
    <xf numFmtId="168" fontId="0" fillId="0" borderId="23" xfId="0" applyNumberFormat="1" applyBorder="1"/>
    <xf numFmtId="0" fontId="0" fillId="96" borderId="23" xfId="0" applyFill="1" applyBorder="1"/>
    <xf numFmtId="168" fontId="0" fillId="96" borderId="23" xfId="0" applyNumberFormat="1" applyFill="1" applyBorder="1"/>
    <xf numFmtId="169" fontId="0" fillId="0" borderId="23" xfId="44392" applyNumberFormat="1" applyFont="1" applyBorder="1"/>
    <xf numFmtId="168" fontId="0" fillId="99" borderId="23" xfId="0" applyNumberFormat="1" applyFill="1" applyBorder="1"/>
    <xf numFmtId="168" fontId="0" fillId="101" borderId="23" xfId="0" applyNumberFormat="1" applyFill="1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99" borderId="23" xfId="0" applyFill="1" applyBorder="1" applyAlignment="1">
      <alignment horizontal="center" wrapText="1"/>
    </xf>
    <xf numFmtId="0" fontId="0" fillId="101" borderId="23" xfId="0" applyFill="1" applyBorder="1" applyAlignment="1">
      <alignment horizontal="center" wrapText="1"/>
    </xf>
    <xf numFmtId="0" fontId="0" fillId="35" borderId="23" xfId="0" applyFill="1" applyBorder="1" applyAlignment="1">
      <alignment horizontal="left" indent="2"/>
    </xf>
    <xf numFmtId="168" fontId="0" fillId="35" borderId="23" xfId="0" applyNumberFormat="1" applyFill="1" applyBorder="1"/>
    <xf numFmtId="168" fontId="3" fillId="35" borderId="23" xfId="26418" applyNumberFormat="1" applyFont="1" applyFill="1" applyBorder="1"/>
    <xf numFmtId="169" fontId="0" fillId="35" borderId="23" xfId="44392" applyNumberFormat="1" applyFont="1" applyFill="1" applyBorder="1"/>
    <xf numFmtId="0" fontId="17" fillId="0" borderId="23" xfId="0" applyFont="1" applyBorder="1" applyAlignment="1">
      <alignment horizontal="left"/>
    </xf>
    <xf numFmtId="168" fontId="2" fillId="0" borderId="23" xfId="26418" applyNumberFormat="1" applyFont="1" applyBorder="1"/>
    <xf numFmtId="169" fontId="2" fillId="0" borderId="23" xfId="44392" applyNumberFormat="1" applyFont="1" applyBorder="1"/>
    <xf numFmtId="168" fontId="2" fillId="0" borderId="23" xfId="44392" applyNumberFormat="1" applyFont="1" applyBorder="1"/>
    <xf numFmtId="168" fontId="0" fillId="102" borderId="23" xfId="0" applyNumberFormat="1" applyFill="1" applyBorder="1"/>
    <xf numFmtId="168" fontId="0" fillId="0" borderId="23" xfId="0" applyNumberFormat="1" applyBorder="1" applyAlignment="1" applyProtection="1">
      <alignment horizontal="center"/>
      <protection locked="0"/>
    </xf>
    <xf numFmtId="168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right"/>
    </xf>
    <xf numFmtId="0" fontId="0" fillId="0" borderId="54" xfId="0" applyBorder="1"/>
    <xf numFmtId="168" fontId="0" fillId="0" borderId="54" xfId="0" applyNumberFormat="1" applyBorder="1"/>
    <xf numFmtId="164" fontId="2" fillId="101" borderId="23" xfId="1" applyNumberFormat="1" applyFont="1" applyFill="1" applyBorder="1" applyAlignment="1">
      <alignment horizontal="center" vertical="top" wrapText="1"/>
    </xf>
    <xf numFmtId="170" fontId="0" fillId="0" borderId="0" xfId="44393" applyNumberFormat="1" applyFont="1"/>
    <xf numFmtId="43" fontId="0" fillId="0" borderId="0" xfId="44393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3" xfId="0" applyFill="1" applyBorder="1" applyProtection="1">
      <protection locked="0"/>
    </xf>
    <xf numFmtId="43" fontId="0" fillId="0" borderId="0" xfId="44393" applyNumberFormat="1" applyFont="1" applyAlignment="1">
      <alignment horizontal="center"/>
    </xf>
    <xf numFmtId="171" fontId="0" fillId="0" borderId="23" xfId="44392" applyNumberFormat="1" applyFont="1" applyBorder="1"/>
    <xf numFmtId="0" fontId="3" fillId="0" borderId="0" xfId="26418"/>
    <xf numFmtId="0" fontId="3" fillId="0" borderId="0" xfId="26418" quotePrefix="1" applyFill="1"/>
    <xf numFmtId="8" fontId="0" fillId="0" borderId="0" xfId="0" applyNumberFormat="1" applyAlignment="1">
      <alignment horizontal="center"/>
    </xf>
    <xf numFmtId="165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85" fillId="0" borderId="23" xfId="26418" applyNumberFormat="1" applyFont="1" applyFill="1" applyBorder="1" applyAlignment="1">
      <alignment horizontal="center"/>
    </xf>
    <xf numFmtId="0" fontId="0" fillId="0" borderId="41" xfId="0" applyFill="1" applyBorder="1"/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168" fontId="0" fillId="0" borderId="55" xfId="0" applyNumberFormat="1" applyBorder="1" applyAlignment="1">
      <alignment horizontal="right" wrapText="1"/>
    </xf>
    <xf numFmtId="40" fontId="0" fillId="0" borderId="0" xfId="0" applyNumberFormat="1"/>
    <xf numFmtId="168" fontId="0" fillId="0" borderId="23" xfId="44392" applyNumberFormat="1" applyFont="1" applyBorder="1" applyAlignment="1" applyProtection="1">
      <alignment horizontal="center"/>
      <protection locked="0"/>
    </xf>
    <xf numFmtId="164" fontId="2" fillId="101" borderId="55" xfId="1" applyNumberFormat="1" applyFont="1" applyFill="1" applyBorder="1" applyAlignment="1">
      <alignment horizontal="center" vertical="top" wrapText="1"/>
    </xf>
    <xf numFmtId="164" fontId="2" fillId="101" borderId="56" xfId="1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70" fontId="0" fillId="0" borderId="0" xfId="44393" applyNumberFormat="1" applyFont="1" applyAlignment="1">
      <alignment horizontal="center"/>
    </xf>
    <xf numFmtId="6" fontId="2" fillId="2" borderId="23" xfId="1" applyNumberFormat="1" applyFont="1" applyFill="1" applyBorder="1" applyAlignment="1">
      <alignment horizontal="center" vertical="top" wrapText="1"/>
    </xf>
    <xf numFmtId="6" fontId="0" fillId="0" borderId="23" xfId="0" applyNumberFormat="1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165" fontId="2" fillId="2" borderId="0" xfId="1" applyNumberFormat="1" applyFont="1" applyFill="1" applyBorder="1" applyAlignment="1">
      <alignment horizontal="center" vertical="top" wrapText="1"/>
    </xf>
    <xf numFmtId="168" fontId="0" fillId="0" borderId="38" xfId="0" applyNumberFormat="1" applyBorder="1"/>
    <xf numFmtId="165" fontId="0" fillId="0" borderId="0" xfId="0" applyNumberFormat="1" applyBorder="1" applyAlignment="1">
      <alignment horizontal="center"/>
    </xf>
    <xf numFmtId="168" fontId="0" fillId="0" borderId="23" xfId="0" applyNumberFormat="1" applyBorder="1" applyAlignment="1" applyProtection="1">
      <alignment horizontal="center" vertical="center"/>
      <protection locked="0"/>
    </xf>
    <xf numFmtId="168" fontId="0" fillId="0" borderId="23" xfId="44392" applyNumberFormat="1" applyFont="1" applyBorder="1" applyAlignment="1" applyProtection="1">
      <alignment horizontal="center" vertical="center"/>
      <protection locked="0"/>
    </xf>
    <xf numFmtId="168" fontId="0" fillId="0" borderId="2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Fill="1" applyBorder="1" applyAlignment="1">
      <alignment wrapText="1"/>
    </xf>
    <xf numFmtId="0" fontId="17" fillId="0" borderId="0" xfId="0" applyFont="1"/>
    <xf numFmtId="8" fontId="0" fillId="0" borderId="23" xfId="0" applyNumberFormat="1" applyBorder="1" applyProtection="1">
      <protection locked="0"/>
    </xf>
    <xf numFmtId="8" fontId="0" fillId="0" borderId="0" xfId="0" applyNumberFormat="1"/>
    <xf numFmtId="8" fontId="17" fillId="0" borderId="0" xfId="0" applyNumberFormat="1" applyFont="1"/>
    <xf numFmtId="8" fontId="2" fillId="100" borderId="58" xfId="1" applyNumberFormat="1" applyFont="1" applyFill="1" applyBorder="1" applyAlignment="1">
      <alignment horizontal="center" vertical="top" wrapText="1"/>
    </xf>
    <xf numFmtId="0" fontId="17" fillId="0" borderId="58" xfId="0" applyFont="1" applyBorder="1"/>
    <xf numFmtId="0" fontId="0" fillId="0" borderId="59" xfId="0" applyBorder="1"/>
    <xf numFmtId="165" fontId="0" fillId="0" borderId="59" xfId="0" applyNumberFormat="1" applyBorder="1"/>
    <xf numFmtId="0" fontId="0" fillId="0" borderId="59" xfId="0" applyBorder="1" applyAlignment="1">
      <alignment wrapText="1"/>
    </xf>
    <xf numFmtId="49" fontId="0" fillId="0" borderId="59" xfId="0" applyNumberFormat="1" applyBorder="1" applyProtection="1">
      <protection locked="0"/>
    </xf>
    <xf numFmtId="0" fontId="0" fillId="0" borderId="59" xfId="0" applyNumberFormat="1" applyFont="1" applyBorder="1" applyAlignment="1">
      <alignment horizontal="center"/>
    </xf>
    <xf numFmtId="0" fontId="0" fillId="0" borderId="59" xfId="0" applyNumberFormat="1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168" fontId="0" fillId="0" borderId="59" xfId="0" applyNumberFormat="1" applyBorder="1" applyAlignment="1" applyProtection="1">
      <alignment horizontal="center"/>
      <protection locked="0"/>
    </xf>
    <xf numFmtId="168" fontId="0" fillId="0" borderId="59" xfId="0" applyNumberFormat="1" applyBorder="1"/>
    <xf numFmtId="168" fontId="0" fillId="0" borderId="59" xfId="0" applyNumberFormat="1" applyBorder="1" applyAlignment="1">
      <alignment horizontal="center"/>
    </xf>
    <xf numFmtId="165" fontId="0" fillId="35" borderId="59" xfId="0" applyNumberFormat="1" applyFill="1" applyBorder="1" applyAlignment="1" applyProtection="1">
      <alignment horizontal="center"/>
      <protection locked="0"/>
    </xf>
    <xf numFmtId="164" fontId="2" fillId="2" borderId="59" xfId="1" applyNumberFormat="1" applyFont="1" applyFill="1" applyBorder="1" applyAlignment="1">
      <alignment vertical="top" wrapText="1"/>
    </xf>
    <xf numFmtId="164" fontId="2" fillId="2" borderId="59" xfId="1" applyNumberFormat="1" applyFont="1" applyFill="1" applyBorder="1" applyAlignment="1">
      <alignment horizontal="center" vertical="top" wrapText="1"/>
    </xf>
    <xf numFmtId="0" fontId="2" fillId="2" borderId="59" xfId="1" applyNumberFormat="1" applyFont="1" applyFill="1" applyBorder="1" applyAlignment="1">
      <alignment horizontal="center" vertical="top" wrapText="1"/>
    </xf>
    <xf numFmtId="0" fontId="0" fillId="0" borderId="59" xfId="0" applyFill="1" applyBorder="1" applyProtection="1">
      <protection locked="0"/>
    </xf>
    <xf numFmtId="49" fontId="0" fillId="0" borderId="59" xfId="0" applyNumberFormat="1" applyBorder="1" applyAlignment="1" applyProtection="1">
      <alignment vertical="center"/>
      <protection locked="0"/>
    </xf>
    <xf numFmtId="0" fontId="0" fillId="0" borderId="59" xfId="0" applyNumberFormat="1" applyFont="1" applyBorder="1" applyAlignment="1">
      <alignment horizontal="center" vertical="center"/>
    </xf>
    <xf numFmtId="0" fontId="0" fillId="0" borderId="59" xfId="0" applyNumberForma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168" fontId="0" fillId="0" borderId="59" xfId="0" applyNumberForma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49" fontId="0" fillId="0" borderId="59" xfId="0" applyNumberFormat="1" applyFill="1" applyBorder="1" applyProtection="1">
      <protection locked="0"/>
    </xf>
    <xf numFmtId="0" fontId="0" fillId="0" borderId="59" xfId="0" quotePrefix="1" applyFill="1" applyBorder="1"/>
    <xf numFmtId="0" fontId="0" fillId="0" borderId="59" xfId="0" applyNumberFormat="1" applyFon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59" xfId="0" applyFill="1" applyBorder="1"/>
    <xf numFmtId="0" fontId="0" fillId="0" borderId="59" xfId="0" applyFill="1" applyBorder="1" applyAlignment="1" applyProtection="1">
      <alignment horizontal="center"/>
      <protection locked="0"/>
    </xf>
    <xf numFmtId="168" fontId="0" fillId="0" borderId="59" xfId="0" applyNumberFormat="1" applyFill="1" applyBorder="1" applyAlignment="1">
      <alignment horizontal="center"/>
    </xf>
    <xf numFmtId="0" fontId="0" fillId="0" borderId="59" xfId="0" quotePrefix="1" applyBorder="1"/>
    <xf numFmtId="0" fontId="0" fillId="0" borderId="59" xfId="0" applyFill="1" applyBorder="1" applyAlignment="1">
      <alignment horizontal="left"/>
    </xf>
    <xf numFmtId="0" fontId="0" fillId="0" borderId="59" xfId="0" applyBorder="1" applyAlignment="1">
      <alignment horizontal="left"/>
    </xf>
    <xf numFmtId="168" fontId="0" fillId="0" borderId="59" xfId="0" applyNumberFormat="1" applyFill="1" applyBorder="1" applyAlignment="1" applyProtection="1">
      <alignment horizontal="center"/>
      <protection locked="0"/>
    </xf>
    <xf numFmtId="0" fontId="0" fillId="35" borderId="59" xfId="0" applyFill="1" applyBorder="1" applyAlignment="1">
      <alignment horizontal="center"/>
    </xf>
    <xf numFmtId="168" fontId="0" fillId="35" borderId="59" xfId="0" applyNumberFormat="1" applyFill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6" fontId="0" fillId="0" borderId="59" xfId="0" applyNumberFormat="1" applyBorder="1" applyAlignment="1">
      <alignment horizontal="center"/>
    </xf>
    <xf numFmtId="165" fontId="0" fillId="35" borderId="59" xfId="0" applyNumberFormat="1" applyFill="1" applyBorder="1" applyAlignment="1">
      <alignment horizontal="center"/>
    </xf>
    <xf numFmtId="164" fontId="2" fillId="2" borderId="60" xfId="1" applyNumberFormat="1" applyFont="1" applyFill="1" applyBorder="1" applyAlignment="1">
      <alignment horizontal="center" vertical="top" wrapText="1"/>
    </xf>
    <xf numFmtId="0" fontId="14" fillId="103" borderId="0" xfId="0" applyFont="1" applyFill="1" applyAlignment="1">
      <alignment horizontal="centerContinuous" vertical="top" wrapText="1"/>
    </xf>
    <xf numFmtId="0" fontId="18" fillId="103" borderId="0" xfId="0" applyFont="1" applyFill="1" applyAlignment="1">
      <alignment horizontal="centerContinuous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" fillId="0" borderId="61" xfId="0" applyFont="1" applyBorder="1" applyAlignment="1">
      <alignment vertical="top"/>
    </xf>
    <xf numFmtId="10" fontId="3" fillId="0" borderId="61" xfId="40193" applyNumberFormat="1" applyFont="1" applyFill="1" applyBorder="1" applyAlignment="1">
      <alignment vertical="top"/>
    </xf>
    <xf numFmtId="10" fontId="3" fillId="0" borderId="61" xfId="40193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/>
    </xf>
    <xf numFmtId="168" fontId="3" fillId="0" borderId="62" xfId="0" applyNumberFormat="1" applyFont="1" applyFill="1" applyBorder="1" applyAlignment="1">
      <alignment vertical="top"/>
    </xf>
    <xf numFmtId="168" fontId="3" fillId="0" borderId="62" xfId="0" applyNumberFormat="1" applyFont="1" applyFill="1" applyBorder="1" applyAlignment="1">
      <alignment horizontal="right" vertical="top"/>
    </xf>
    <xf numFmtId="10" fontId="1" fillId="0" borderId="0" xfId="40193" applyNumberFormat="1" applyFont="1" applyAlignment="1">
      <alignment vertical="top"/>
    </xf>
    <xf numFmtId="168" fontId="1" fillId="34" borderId="0" xfId="0" applyNumberFormat="1" applyFont="1" applyFill="1" applyAlignment="1">
      <alignment vertical="top"/>
    </xf>
    <xf numFmtId="168" fontId="17" fillId="0" borderId="0" xfId="0" applyNumberFormat="1" applyFont="1" applyAlignment="1">
      <alignment horizontal="left" vertical="top"/>
    </xf>
    <xf numFmtId="168" fontId="1" fillId="0" borderId="62" xfId="0" applyNumberFormat="1" applyFont="1" applyBorder="1" applyAlignment="1">
      <alignment vertical="top"/>
    </xf>
    <xf numFmtId="0" fontId="1" fillId="0" borderId="62" xfId="0" applyFont="1" applyBorder="1" applyAlignment="1">
      <alignment horizontal="right" vertical="top"/>
    </xf>
    <xf numFmtId="168" fontId="1" fillId="0" borderId="62" xfId="0" applyNumberFormat="1" applyFont="1" applyBorder="1" applyAlignment="1">
      <alignment horizontal="right" vertical="top"/>
    </xf>
    <xf numFmtId="168" fontId="88" fillId="0" borderId="62" xfId="0" applyNumberFormat="1" applyFont="1" applyBorder="1" applyAlignment="1">
      <alignment vertical="top"/>
    </xf>
    <xf numFmtId="168" fontId="88" fillId="0" borderId="62" xfId="0" applyNumberFormat="1" applyFont="1" applyBorder="1" applyAlignment="1">
      <alignment horizontal="right" vertical="top"/>
    </xf>
    <xf numFmtId="0" fontId="17" fillId="0" borderId="62" xfId="0" applyFont="1" applyBorder="1" applyAlignment="1">
      <alignment vertical="top"/>
    </xf>
    <xf numFmtId="168" fontId="17" fillId="0" borderId="62" xfId="0" applyNumberFormat="1" applyFont="1" applyBorder="1" applyAlignment="1">
      <alignment vertical="top"/>
    </xf>
    <xf numFmtId="168" fontId="89" fillId="34" borderId="62" xfId="0" applyNumberFormat="1" applyFont="1" applyFill="1" applyBorder="1" applyAlignment="1">
      <alignment horizontal="right" vertical="top"/>
    </xf>
    <xf numFmtId="168" fontId="90" fillId="0" borderId="62" xfId="0" applyNumberFormat="1" applyFont="1" applyFill="1" applyBorder="1" applyAlignment="1">
      <alignment horizontal="right" vertical="top"/>
    </xf>
    <xf numFmtId="0" fontId="17" fillId="0" borderId="63" xfId="0" applyFont="1" applyBorder="1" applyAlignment="1">
      <alignment vertical="top"/>
    </xf>
    <xf numFmtId="168" fontId="17" fillId="0" borderId="63" xfId="0" applyNumberFormat="1" applyFont="1" applyBorder="1" applyAlignment="1">
      <alignment vertical="top"/>
    </xf>
    <xf numFmtId="0" fontId="17" fillId="0" borderId="60" xfId="0" applyFont="1" applyBorder="1" applyAlignment="1">
      <alignment vertical="top"/>
    </xf>
    <xf numFmtId="168" fontId="17" fillId="0" borderId="60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" fillId="0" borderId="64" xfId="0" applyFont="1" applyBorder="1" applyAlignment="1">
      <alignment vertical="top"/>
    </xf>
    <xf numFmtId="168" fontId="1" fillId="0" borderId="65" xfId="0" applyNumberFormat="1" applyFont="1" applyBorder="1" applyAlignment="1">
      <alignment vertical="top"/>
    </xf>
    <xf numFmtId="0" fontId="1" fillId="0" borderId="66" xfId="0" applyFont="1" applyBorder="1" applyAlignment="1">
      <alignment vertical="top"/>
    </xf>
    <xf numFmtId="168" fontId="1" fillId="0" borderId="67" xfId="0" applyNumberFormat="1" applyFont="1" applyBorder="1" applyAlignment="1">
      <alignment vertical="top"/>
    </xf>
    <xf numFmtId="0" fontId="17" fillId="0" borderId="68" xfId="0" applyFont="1" applyBorder="1" applyAlignment="1">
      <alignment vertical="top"/>
    </xf>
    <xf numFmtId="168" fontId="89" fillId="34" borderId="65" xfId="0" applyNumberFormat="1" applyFont="1" applyFill="1" applyBorder="1" applyAlignment="1">
      <alignment vertical="top"/>
    </xf>
    <xf numFmtId="168" fontId="89" fillId="34" borderId="67" xfId="0" applyNumberFormat="1" applyFont="1" applyFill="1" applyBorder="1" applyAlignment="1">
      <alignment vertical="top"/>
    </xf>
    <xf numFmtId="168" fontId="1" fillId="0" borderId="60" xfId="0" applyNumberFormat="1" applyFont="1" applyBorder="1" applyAlignment="1">
      <alignment vertical="top"/>
    </xf>
    <xf numFmtId="0" fontId="1" fillId="0" borderId="68" xfId="0" applyFont="1" applyBorder="1" applyAlignment="1">
      <alignment vertical="top"/>
    </xf>
    <xf numFmtId="168" fontId="1" fillId="0" borderId="69" xfId="0" applyNumberFormat="1" applyFont="1" applyBorder="1" applyAlignment="1">
      <alignment vertical="top"/>
    </xf>
    <xf numFmtId="0" fontId="1" fillId="0" borderId="70" xfId="0" applyFont="1" applyBorder="1" applyAlignment="1">
      <alignment vertical="top"/>
    </xf>
    <xf numFmtId="9" fontId="89" fillId="34" borderId="71" xfId="0" applyNumberFormat="1" applyFont="1" applyFill="1" applyBorder="1" applyAlignment="1">
      <alignment vertical="top"/>
    </xf>
    <xf numFmtId="4" fontId="89" fillId="34" borderId="71" xfId="0" applyNumberFormat="1" applyFont="1" applyFill="1" applyBorder="1" applyAlignment="1">
      <alignment vertical="top"/>
    </xf>
    <xf numFmtId="165" fontId="1" fillId="0" borderId="0" xfId="0" applyNumberFormat="1" applyFont="1" applyAlignment="1">
      <alignment vertical="top"/>
    </xf>
    <xf numFmtId="9" fontId="89" fillId="34" borderId="65" xfId="0" applyNumberFormat="1" applyFont="1" applyFill="1" applyBorder="1" applyAlignment="1">
      <alignment vertical="top"/>
    </xf>
    <xf numFmtId="9" fontId="89" fillId="34" borderId="69" xfId="0" applyNumberFormat="1" applyFont="1" applyFill="1" applyBorder="1" applyAlignment="1">
      <alignment vertical="top"/>
    </xf>
    <xf numFmtId="168" fontId="89" fillId="34" borderId="0" xfId="0" applyNumberFormat="1" applyFont="1" applyFill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9" fontId="1" fillId="0" borderId="61" xfId="40193" applyFont="1" applyBorder="1" applyAlignment="1">
      <alignment horizontal="center" vertical="top"/>
    </xf>
    <xf numFmtId="9" fontId="89" fillId="34" borderId="61" xfId="40193" applyNumberFormat="1" applyFont="1" applyFill="1" applyBorder="1" applyAlignment="1">
      <alignment horizontal="center" vertical="top"/>
    </xf>
    <xf numFmtId="9" fontId="1" fillId="0" borderId="62" xfId="40193" applyFont="1" applyBorder="1" applyAlignment="1">
      <alignment horizontal="center" vertical="top"/>
    </xf>
    <xf numFmtId="9" fontId="89" fillId="34" borderId="62" xfId="40193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vertical="top"/>
    </xf>
    <xf numFmtId="9" fontId="1" fillId="0" borderId="63" xfId="40193" applyFont="1" applyBorder="1" applyAlignment="1">
      <alignment horizontal="center" vertical="top"/>
    </xf>
    <xf numFmtId="9" fontId="89" fillId="34" borderId="63" xfId="40193" applyNumberFormat="1" applyFont="1" applyFill="1" applyBorder="1" applyAlignment="1">
      <alignment horizontal="center" vertical="top"/>
    </xf>
    <xf numFmtId="9" fontId="1" fillId="0" borderId="0" xfId="0" applyNumberFormat="1" applyFont="1" applyAlignment="1">
      <alignment horizontal="center" vertical="top"/>
    </xf>
    <xf numFmtId="0" fontId="3" fillId="0" borderId="0" xfId="2"/>
    <xf numFmtId="0" fontId="1" fillId="0" borderId="60" xfId="0" applyFont="1" applyBorder="1" applyAlignment="1">
      <alignment horizontal="right" vertical="top"/>
    </xf>
    <xf numFmtId="0" fontId="89" fillId="34" borderId="60" xfId="0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2" fillId="101" borderId="60" xfId="1" applyNumberFormat="1" applyFont="1" applyFill="1" applyBorder="1" applyAlignment="1">
      <alignment horizontal="center" vertical="top" wrapText="1"/>
    </xf>
    <xf numFmtId="44" fontId="0" fillId="0" borderId="0" xfId="1" applyFont="1"/>
    <xf numFmtId="0" fontId="0" fillId="0" borderId="77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0" fontId="0" fillId="0" borderId="38" xfId="44392" applyNumberFormat="1" applyFont="1" applyBorder="1"/>
    <xf numFmtId="165" fontId="2" fillId="104" borderId="23" xfId="1" applyNumberFormat="1" applyFont="1" applyFill="1" applyBorder="1" applyAlignment="1">
      <alignment horizontal="center" vertical="top" wrapText="1"/>
    </xf>
    <xf numFmtId="168" fontId="0" fillId="0" borderId="23" xfId="0" applyNumberFormat="1" applyFill="1" applyBorder="1" applyAlignment="1" applyProtection="1">
      <alignment horizontal="center"/>
      <protection locked="0"/>
    </xf>
    <xf numFmtId="44" fontId="0" fillId="0" borderId="0" xfId="0" applyNumberFormat="1"/>
    <xf numFmtId="168" fontId="0" fillId="0" borderId="77" xfId="0" applyNumberFormat="1" applyBorder="1" applyAlignment="1" applyProtection="1">
      <alignment horizontal="center"/>
      <protection locked="0"/>
    </xf>
    <xf numFmtId="0" fontId="0" fillId="0" borderId="77" xfId="0" applyBorder="1" applyAlignment="1">
      <alignment wrapText="1"/>
    </xf>
    <xf numFmtId="165" fontId="0" fillId="35" borderId="77" xfId="0" applyNumberFormat="1" applyFill="1" applyBorder="1" applyAlignment="1" applyProtection="1">
      <alignment horizontal="center"/>
      <protection locked="0"/>
    </xf>
    <xf numFmtId="165" fontId="0" fillId="0" borderId="77" xfId="0" applyNumberFormat="1" applyBorder="1" applyProtection="1">
      <protection locked="0"/>
    </xf>
    <xf numFmtId="0" fontId="0" fillId="0" borderId="77" xfId="0" applyBorder="1"/>
    <xf numFmtId="0" fontId="0" fillId="0" borderId="77" xfId="0" applyBorder="1" applyAlignment="1">
      <alignment horizontal="center"/>
    </xf>
    <xf numFmtId="0" fontId="0" fillId="0" borderId="77" xfId="0" applyNumberFormat="1" applyBorder="1" applyAlignment="1">
      <alignment horizontal="center"/>
    </xf>
    <xf numFmtId="168" fontId="0" fillId="0" borderId="77" xfId="0" applyNumberFormat="1" applyBorder="1" applyAlignment="1">
      <alignment horizontal="center"/>
    </xf>
    <xf numFmtId="168" fontId="0" fillId="0" borderId="77" xfId="44392" applyNumberFormat="1" applyFont="1" applyBorder="1" applyAlignment="1" applyProtection="1">
      <alignment horizontal="center"/>
      <protection locked="0"/>
    </xf>
    <xf numFmtId="49" fontId="0" fillId="0" borderId="77" xfId="0" applyNumberFormat="1" applyBorder="1" applyProtection="1">
      <protection locked="0"/>
    </xf>
    <xf numFmtId="0" fontId="0" fillId="0" borderId="77" xfId="0" applyBorder="1" applyProtection="1">
      <protection locked="0"/>
    </xf>
    <xf numFmtId="0" fontId="0" fillId="0" borderId="77" xfId="0" applyBorder="1" applyAlignment="1">
      <alignment horizontal="left"/>
    </xf>
    <xf numFmtId="0" fontId="0" fillId="0" borderId="0" xfId="0" quotePrefix="1"/>
    <xf numFmtId="49" fontId="0" fillId="0" borderId="59" xfId="0" quotePrefix="1" applyNumberFormat="1" applyBorder="1" applyProtection="1">
      <protection locked="0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 applyProtection="1">
      <alignment horizontal="center" wrapText="1"/>
      <protection locked="0"/>
    </xf>
    <xf numFmtId="0" fontId="0" fillId="0" borderId="77" xfId="0" applyBorder="1" applyAlignment="1">
      <alignment horizontal="center" wrapText="1"/>
    </xf>
    <xf numFmtId="0" fontId="91" fillId="0" borderId="58" xfId="0" applyFont="1" applyBorder="1"/>
    <xf numFmtId="165" fontId="92" fillId="34" borderId="58" xfId="1" applyNumberFormat="1" applyFont="1" applyFill="1" applyBorder="1" applyAlignment="1">
      <alignment horizontal="center" vertical="top" wrapText="1"/>
    </xf>
    <xf numFmtId="0" fontId="93" fillId="0" borderId="0" xfId="0" applyFont="1"/>
    <xf numFmtId="49" fontId="93" fillId="0" borderId="38" xfId="0" applyNumberFormat="1" applyFont="1" applyBorder="1" applyProtection="1">
      <protection locked="0"/>
    </xf>
    <xf numFmtId="0" fontId="93" fillId="0" borderId="38" xfId="0" applyFont="1" applyBorder="1" applyProtection="1">
      <protection locked="0"/>
    </xf>
    <xf numFmtId="0" fontId="93" fillId="0" borderId="38" xfId="0" applyFont="1" applyBorder="1"/>
    <xf numFmtId="44" fontId="93" fillId="0" borderId="38" xfId="1" applyFont="1" applyBorder="1"/>
    <xf numFmtId="44" fontId="93" fillId="0" borderId="77" xfId="1" applyFont="1" applyBorder="1"/>
    <xf numFmtId="44" fontId="93" fillId="0" borderId="0" xfId="0" applyNumberFormat="1" applyFont="1"/>
    <xf numFmtId="49" fontId="93" fillId="0" borderId="77" xfId="0" applyNumberFormat="1" applyFont="1" applyBorder="1" applyProtection="1">
      <protection locked="0"/>
    </xf>
    <xf numFmtId="0" fontId="93" fillId="0" borderId="77" xfId="0" applyFont="1" applyBorder="1" applyProtection="1">
      <protection locked="0"/>
    </xf>
    <xf numFmtId="0" fontId="93" fillId="105" borderId="38" xfId="0" applyFont="1" applyFill="1" applyBorder="1"/>
    <xf numFmtId="8" fontId="93" fillId="0" borderId="77" xfId="1" applyNumberFormat="1" applyFont="1" applyBorder="1"/>
    <xf numFmtId="0" fontId="93" fillId="0" borderId="77" xfId="0" applyFont="1" applyBorder="1"/>
    <xf numFmtId="0" fontId="93" fillId="0" borderId="77" xfId="0" applyFont="1" applyFill="1" applyBorder="1" applyProtection="1">
      <protection locked="0"/>
    </xf>
    <xf numFmtId="49" fontId="93" fillId="34" borderId="77" xfId="0" applyNumberFormat="1" applyFont="1" applyFill="1" applyBorder="1" applyProtection="1">
      <protection locked="0"/>
    </xf>
    <xf numFmtId="0" fontId="93" fillId="34" borderId="77" xfId="0" applyFont="1" applyFill="1" applyBorder="1" applyProtection="1">
      <protection locked="0"/>
    </xf>
    <xf numFmtId="0" fontId="93" fillId="34" borderId="77" xfId="0" applyFont="1" applyFill="1" applyBorder="1"/>
    <xf numFmtId="6" fontId="93" fillId="0" borderId="77" xfId="1" applyNumberFormat="1" applyFont="1" applyBorder="1"/>
    <xf numFmtId="0" fontId="85" fillId="0" borderId="77" xfId="64898" applyFont="1" applyFill="1" applyBorder="1" applyAlignment="1">
      <alignment horizontal="left"/>
    </xf>
    <xf numFmtId="0" fontId="93" fillId="105" borderId="77" xfId="0" applyFont="1" applyFill="1" applyBorder="1"/>
    <xf numFmtId="49" fontId="93" fillId="0" borderId="77" xfId="0" quotePrefix="1" applyNumberFormat="1" applyFont="1" applyBorder="1" applyProtection="1">
      <protection locked="0"/>
    </xf>
    <xf numFmtId="0" fontId="85" fillId="0" borderId="77" xfId="26422" applyFont="1" applyFill="1" applyBorder="1" applyAlignment="1">
      <alignment horizontal="left" vertical="center"/>
    </xf>
    <xf numFmtId="49" fontId="93" fillId="34" borderId="77" xfId="0" quotePrefix="1" applyNumberFormat="1" applyFont="1" applyFill="1" applyBorder="1" applyProtection="1">
      <protection locked="0"/>
    </xf>
    <xf numFmtId="8" fontId="0" fillId="0" borderId="77" xfId="0" applyNumberFormat="1" applyBorder="1" applyProtection="1">
      <protection locked="0"/>
    </xf>
    <xf numFmtId="8" fontId="0" fillId="0" borderId="77" xfId="0" applyNumberFormat="1" applyBorder="1" applyAlignment="1" applyProtection="1">
      <alignment wrapText="1"/>
      <protection locked="0"/>
    </xf>
    <xf numFmtId="44" fontId="93" fillId="0" borderId="0" xfId="1" applyFont="1"/>
    <xf numFmtId="44" fontId="93" fillId="34" borderId="0" xfId="1" applyFont="1" applyFill="1"/>
    <xf numFmtId="0" fontId="2" fillId="2" borderId="77" xfId="1" applyNumberFormat="1" applyFont="1" applyFill="1" applyBorder="1" applyAlignment="1">
      <alignment vertical="top" wrapText="1"/>
    </xf>
    <xf numFmtId="0" fontId="0" fillId="0" borderId="77" xfId="0" applyNumberFormat="1" applyBorder="1" applyProtection="1">
      <protection locked="0"/>
    </xf>
    <xf numFmtId="0" fontId="0" fillId="0" borderId="77" xfId="0" applyNumberFormat="1" applyBorder="1"/>
    <xf numFmtId="0" fontId="0" fillId="0" borderId="69" xfId="0" applyNumberFormat="1" applyBorder="1"/>
    <xf numFmtId="0" fontId="0" fillId="0" borderId="78" xfId="0" applyNumberFormat="1" applyBorder="1"/>
    <xf numFmtId="0" fontId="0" fillId="0" borderId="0" xfId="0" applyNumberFormat="1"/>
    <xf numFmtId="164" fontId="2" fillId="101" borderId="77" xfId="1" applyNumberFormat="1" applyFont="1" applyFill="1" applyBorder="1" applyAlignment="1">
      <alignment horizontal="center" vertical="top" wrapText="1"/>
    </xf>
    <xf numFmtId="168" fontId="0" fillId="0" borderId="77" xfId="44392" applyNumberFormat="1" applyFont="1" applyBorder="1" applyAlignment="1" applyProtection="1">
      <alignment horizontal="center" vertical="center"/>
      <protection locked="0"/>
    </xf>
    <xf numFmtId="6" fontId="0" fillId="0" borderId="0" xfId="0" applyNumberFormat="1"/>
    <xf numFmtId="6" fontId="0" fillId="0" borderId="0" xfId="0" applyNumberFormat="1" applyAlignment="1">
      <alignment wrapText="1"/>
    </xf>
    <xf numFmtId="6" fontId="2" fillId="104" borderId="23" xfId="1" applyNumberFormat="1" applyFont="1" applyFill="1" applyBorder="1" applyAlignment="1">
      <alignment horizontal="center" vertical="top" wrapText="1"/>
    </xf>
    <xf numFmtId="6" fontId="2" fillId="101" borderId="23" xfId="1" applyNumberFormat="1" applyFont="1" applyFill="1" applyBorder="1" applyAlignment="1">
      <alignment horizontal="center" vertical="top" wrapText="1"/>
    </xf>
    <xf numFmtId="6" fontId="2" fillId="100" borderId="23" xfId="1" applyNumberFormat="1" applyFont="1" applyFill="1" applyBorder="1" applyAlignment="1">
      <alignment horizontal="center" vertical="top" wrapText="1"/>
    </xf>
    <xf numFmtId="6" fontId="0" fillId="0" borderId="23" xfId="0" applyNumberFormat="1" applyBorder="1" applyProtection="1">
      <protection locked="0"/>
    </xf>
    <xf numFmtId="6" fontId="0" fillId="0" borderId="77" xfId="0" applyNumberFormat="1" applyBorder="1" applyProtection="1">
      <protection locked="0"/>
    </xf>
    <xf numFmtId="6" fontId="0" fillId="0" borderId="23" xfId="0" applyNumberFormat="1" applyFill="1" applyBorder="1" applyProtection="1">
      <protection locked="0"/>
    </xf>
    <xf numFmtId="6" fontId="0" fillId="0" borderId="59" xfId="0" applyNumberFormat="1" applyBorder="1" applyProtection="1">
      <protection locked="0"/>
    </xf>
    <xf numFmtId="6" fontId="0" fillId="0" borderId="59" xfId="0" applyNumberFormat="1" applyFill="1" applyBorder="1" applyProtection="1">
      <protection locked="0"/>
    </xf>
    <xf numFmtId="6" fontId="0" fillId="0" borderId="59" xfId="0" applyNumberFormat="1" applyBorder="1"/>
    <xf numFmtId="6" fontId="0" fillId="0" borderId="59" xfId="0" applyNumberFormat="1" applyBorder="1" applyAlignment="1">
      <alignment horizontal="right"/>
    </xf>
    <xf numFmtId="6" fontId="0" fillId="0" borderId="59" xfId="0" applyNumberFormat="1" applyFill="1" applyBorder="1" applyAlignment="1">
      <alignment horizontal="right"/>
    </xf>
    <xf numFmtId="6" fontId="0" fillId="0" borderId="0" xfId="44392" applyNumberFormat="1" applyFont="1"/>
    <xf numFmtId="6" fontId="0" fillId="0" borderId="0" xfId="44392" applyNumberFormat="1" applyFont="1" applyFill="1"/>
    <xf numFmtId="6" fontId="0" fillId="0" borderId="0" xfId="0" applyNumberFormat="1" applyFill="1"/>
    <xf numFmtId="6" fontId="0" fillId="0" borderId="0" xfId="0" applyNumberFormat="1" applyFill="1" applyAlignment="1">
      <alignment horizontal="center"/>
    </xf>
    <xf numFmtId="164" fontId="2" fillId="2" borderId="77" xfId="1" applyNumberFormat="1" applyFont="1" applyFill="1" applyBorder="1" applyAlignment="1">
      <alignment vertical="top" wrapText="1"/>
    </xf>
    <xf numFmtId="164" fontId="2" fillId="2" borderId="77" xfId="1" applyNumberFormat="1" applyFont="1" applyFill="1" applyBorder="1" applyAlignment="1">
      <alignment horizontal="center" vertical="top" wrapText="1"/>
    </xf>
    <xf numFmtId="0" fontId="2" fillId="2" borderId="77" xfId="1" applyNumberFormat="1" applyFont="1" applyFill="1" applyBorder="1" applyAlignment="1">
      <alignment horizontal="center" vertical="top" wrapText="1"/>
    </xf>
    <xf numFmtId="6" fontId="2" fillId="2" borderId="77" xfId="1" applyNumberFormat="1" applyFont="1" applyFill="1" applyBorder="1" applyAlignment="1">
      <alignment horizontal="center" vertical="top" wrapText="1"/>
    </xf>
    <xf numFmtId="0" fontId="0" fillId="0" borderId="77" xfId="0" applyNumberFormat="1" applyFont="1" applyBorder="1" applyAlignment="1">
      <alignment horizontal="center"/>
    </xf>
    <xf numFmtId="0" fontId="0" fillId="0" borderId="77" xfId="0" applyNumberFormat="1" applyBorder="1" applyAlignment="1" applyProtection="1">
      <alignment horizontal="center"/>
      <protection locked="0"/>
    </xf>
    <xf numFmtId="0" fontId="0" fillId="0" borderId="77" xfId="0" applyFill="1" applyBorder="1" applyProtection="1">
      <protection locked="0"/>
    </xf>
    <xf numFmtId="44" fontId="0" fillId="0" borderId="0" xfId="1" applyFont="1" applyAlignment="1">
      <alignment horizontal="center"/>
    </xf>
    <xf numFmtId="0" fontId="3" fillId="0" borderId="77" xfId="26717" applyFont="1" applyFill="1" applyBorder="1" applyAlignment="1" applyProtection="1">
      <alignment vertical="top"/>
      <protection locked="0"/>
    </xf>
    <xf numFmtId="168" fontId="0" fillId="34" borderId="59" xfId="0" applyNumberFormat="1" applyFill="1" applyBorder="1" applyAlignment="1" applyProtection="1">
      <alignment horizontal="center"/>
      <protection locked="0"/>
    </xf>
    <xf numFmtId="168" fontId="0" fillId="34" borderId="59" xfId="0" applyNumberFormat="1" applyFill="1" applyBorder="1"/>
    <xf numFmtId="6" fontId="0" fillId="34" borderId="23" xfId="0" applyNumberFormat="1" applyFill="1" applyBorder="1" applyProtection="1">
      <protection locked="0"/>
    </xf>
    <xf numFmtId="165" fontId="0" fillId="34" borderId="59" xfId="0" applyNumberFormat="1" applyFill="1" applyBorder="1"/>
    <xf numFmtId="165" fontId="2" fillId="2" borderId="77" xfId="1" applyNumberFormat="1" applyFont="1" applyFill="1" applyBorder="1" applyAlignment="1">
      <alignment horizontal="center" vertical="top" wrapText="1"/>
    </xf>
    <xf numFmtId="10" fontId="0" fillId="0" borderId="0" xfId="44392" applyNumberFormat="1" applyFont="1"/>
    <xf numFmtId="172" fontId="0" fillId="0" borderId="0" xfId="44392" applyNumberFormat="1" applyFont="1"/>
    <xf numFmtId="0" fontId="17" fillId="97" borderId="33" xfId="0" applyFont="1" applyFill="1" applyBorder="1" applyAlignment="1">
      <alignment horizontal="center"/>
    </xf>
    <xf numFmtId="0" fontId="17" fillId="97" borderId="34" xfId="0" applyFont="1" applyFill="1" applyBorder="1" applyAlignment="1">
      <alignment horizontal="center"/>
    </xf>
    <xf numFmtId="0" fontId="17" fillId="99" borderId="33" xfId="0" applyFont="1" applyFill="1" applyBorder="1" applyAlignment="1">
      <alignment horizontal="center"/>
    </xf>
    <xf numFmtId="0" fontId="17" fillId="99" borderId="16" xfId="0" applyFont="1" applyFill="1" applyBorder="1" applyAlignment="1">
      <alignment horizontal="center"/>
    </xf>
    <xf numFmtId="0" fontId="17" fillId="99" borderId="34" xfId="0" applyFont="1" applyFill="1" applyBorder="1" applyAlignment="1">
      <alignment horizontal="center"/>
    </xf>
    <xf numFmtId="0" fontId="17" fillId="98" borderId="35" xfId="0" applyFont="1" applyFill="1" applyBorder="1" applyAlignment="1">
      <alignment horizontal="center"/>
    </xf>
    <xf numFmtId="0" fontId="17" fillId="98" borderId="37" xfId="0" applyFont="1" applyFill="1" applyBorder="1" applyAlignment="1">
      <alignment horizontal="center"/>
    </xf>
    <xf numFmtId="0" fontId="14" fillId="95" borderId="0" xfId="0" applyFont="1" applyFill="1" applyAlignment="1">
      <alignment horizontal="left" wrapText="1"/>
    </xf>
  </cellXfs>
  <cellStyles count="64900">
    <cellStyle name="20% - Accent1 2" xfId="11"/>
    <cellStyle name="20% - Accent1 2 2" xfId="12"/>
    <cellStyle name="20% - Accent1 2 2 2" xfId="13"/>
    <cellStyle name="20% - Accent1 2 2 3" xfId="14"/>
    <cellStyle name="20% - Accent1 2 2 4" xfId="15"/>
    <cellStyle name="20% - Accent1 2 2 5" xfId="16"/>
    <cellStyle name="20% - Accent1 2 2 6" xfId="17"/>
    <cellStyle name="20% - Accent1 2 2 7" xfId="44648"/>
    <cellStyle name="20% - Accent1 2 3" xfId="18"/>
    <cellStyle name="20% - Accent1 2 3 2" xfId="19"/>
    <cellStyle name="20% - Accent1 2 3 3" xfId="20"/>
    <cellStyle name="20% - Accent1 2 3 4" xfId="21"/>
    <cellStyle name="20% - Accent1 2 4" xfId="22"/>
    <cellStyle name="20% - Accent1 2 5" xfId="23"/>
    <cellStyle name="20% - Accent1 2 6" xfId="24"/>
    <cellStyle name="20% - Accent1 3" xfId="25"/>
    <cellStyle name="20% - Accent1 3 2" xfId="26"/>
    <cellStyle name="20% - Accent1 3 2 2" xfId="27"/>
    <cellStyle name="20% - Accent1 3 2 2 2" xfId="28"/>
    <cellStyle name="20% - Accent1 3 2 2 2 2" xfId="29"/>
    <cellStyle name="20% - Accent1 3 2 2 3" xfId="30"/>
    <cellStyle name="20% - Accent1 3 2 2 3 2" xfId="31"/>
    <cellStyle name="20% - Accent1 3 2 2 4" xfId="32"/>
    <cellStyle name="20% - Accent1 3 2 3" xfId="33"/>
    <cellStyle name="20% - Accent1 3 2 4" xfId="34"/>
    <cellStyle name="20% - Accent1 3 2 4 2" xfId="35"/>
    <cellStyle name="20% - Accent1 3 2 5" xfId="36"/>
    <cellStyle name="20% - Accent1 3 2 6" xfId="37"/>
    <cellStyle name="20% - Accent1 3 2 7" xfId="38"/>
    <cellStyle name="20% - Accent1 3 3" xfId="39"/>
    <cellStyle name="20% - Accent1 3 3 2" xfId="40"/>
    <cellStyle name="20% - Accent1 3 3 2 2" xfId="41"/>
    <cellStyle name="20% - Accent1 3 3 2 2 2" xfId="42"/>
    <cellStyle name="20% - Accent1 3 3 2 3" xfId="43"/>
    <cellStyle name="20% - Accent1 3 3 3" xfId="44"/>
    <cellStyle name="20% - Accent1 3 3 3 2" xfId="45"/>
    <cellStyle name="20% - Accent1 3 3 4" xfId="46"/>
    <cellStyle name="20% - Accent1 3 3 4 2" xfId="47"/>
    <cellStyle name="20% - Accent1 3 3 5" xfId="48"/>
    <cellStyle name="20% - Accent1 3 4" xfId="49"/>
    <cellStyle name="20% - Accent1 3 4 2" xfId="50"/>
    <cellStyle name="20% - Accent1 3 4 2 2" xfId="51"/>
    <cellStyle name="20% - Accent1 3 4 3" xfId="52"/>
    <cellStyle name="20% - Accent1 3 4 3 2" xfId="53"/>
    <cellStyle name="20% - Accent1 3 4 4" xfId="54"/>
    <cellStyle name="20% - Accent1 3 5" xfId="55"/>
    <cellStyle name="20% - Accent1 3 5 2" xfId="56"/>
    <cellStyle name="20% - Accent1 3 5 2 2" xfId="57"/>
    <cellStyle name="20% - Accent1 3 5 3" xfId="58"/>
    <cellStyle name="20% - Accent1 3 5 4" xfId="59"/>
    <cellStyle name="20% - Accent1 3 6" xfId="60"/>
    <cellStyle name="20% - Accent1 3 6 2" xfId="61"/>
    <cellStyle name="20% - Accent1 3 7" xfId="62"/>
    <cellStyle name="20% - Accent1 3 8" xfId="63"/>
    <cellStyle name="20% - Accent1 3 8 2" xfId="64"/>
    <cellStyle name="20% - Accent1 3 9" xfId="65"/>
    <cellStyle name="20% - Accent1 4" xfId="66"/>
    <cellStyle name="20% - Accent1 4 2" xfId="67"/>
    <cellStyle name="20% - Accent1 5" xfId="68"/>
    <cellStyle name="20% - Accent1 6" xfId="69"/>
    <cellStyle name="20% - Accent1 7" xfId="70"/>
    <cellStyle name="20% - Accent1 8" xfId="44649"/>
    <cellStyle name="20% - Accent2 2" xfId="71"/>
    <cellStyle name="20% - Accent2 2 2" xfId="72"/>
    <cellStyle name="20% - Accent2 2 2 2" xfId="73"/>
    <cellStyle name="20% - Accent2 2 2 3" xfId="74"/>
    <cellStyle name="20% - Accent2 2 2 4" xfId="75"/>
    <cellStyle name="20% - Accent2 2 2 5" xfId="76"/>
    <cellStyle name="20% - Accent2 2 2 6" xfId="77"/>
    <cellStyle name="20% - Accent2 2 2 7" xfId="44650"/>
    <cellStyle name="20% - Accent2 2 3" xfId="78"/>
    <cellStyle name="20% - Accent2 2 3 2" xfId="79"/>
    <cellStyle name="20% - Accent2 2 3 3" xfId="80"/>
    <cellStyle name="20% - Accent2 2 3 4" xfId="81"/>
    <cellStyle name="20% - Accent2 2 4" xfId="82"/>
    <cellStyle name="20% - Accent2 2 5" xfId="83"/>
    <cellStyle name="20% - Accent2 2 6" xfId="84"/>
    <cellStyle name="20% - Accent2 3" xfId="85"/>
    <cellStyle name="20% - Accent2 3 2" xfId="86"/>
    <cellStyle name="20% - Accent2 3 2 2" xfId="87"/>
    <cellStyle name="20% - Accent2 3 2 2 2" xfId="88"/>
    <cellStyle name="20% - Accent2 3 2 2 2 2" xfId="89"/>
    <cellStyle name="20% - Accent2 3 2 2 3" xfId="90"/>
    <cellStyle name="20% - Accent2 3 2 2 3 2" xfId="91"/>
    <cellStyle name="20% - Accent2 3 2 2 4" xfId="92"/>
    <cellStyle name="20% - Accent2 3 2 3" xfId="93"/>
    <cellStyle name="20% - Accent2 3 2 4" xfId="94"/>
    <cellStyle name="20% - Accent2 3 2 4 2" xfId="95"/>
    <cellStyle name="20% - Accent2 3 2 5" xfId="96"/>
    <cellStyle name="20% - Accent2 3 2 6" xfId="97"/>
    <cellStyle name="20% - Accent2 3 2 7" xfId="98"/>
    <cellStyle name="20% - Accent2 3 3" xfId="99"/>
    <cellStyle name="20% - Accent2 3 3 2" xfId="100"/>
    <cellStyle name="20% - Accent2 3 3 2 2" xfId="101"/>
    <cellStyle name="20% - Accent2 3 3 2 2 2" xfId="102"/>
    <cellStyle name="20% - Accent2 3 3 2 3" xfId="103"/>
    <cellStyle name="20% - Accent2 3 3 3" xfId="104"/>
    <cellStyle name="20% - Accent2 3 3 3 2" xfId="105"/>
    <cellStyle name="20% - Accent2 3 3 4" xfId="106"/>
    <cellStyle name="20% - Accent2 3 3 4 2" xfId="107"/>
    <cellStyle name="20% - Accent2 3 3 5" xfId="108"/>
    <cellStyle name="20% - Accent2 3 4" xfId="109"/>
    <cellStyle name="20% - Accent2 3 4 2" xfId="110"/>
    <cellStyle name="20% - Accent2 3 4 2 2" xfId="111"/>
    <cellStyle name="20% - Accent2 3 4 3" xfId="112"/>
    <cellStyle name="20% - Accent2 3 4 3 2" xfId="113"/>
    <cellStyle name="20% - Accent2 3 4 4" xfId="114"/>
    <cellStyle name="20% - Accent2 3 5" xfId="115"/>
    <cellStyle name="20% - Accent2 3 5 2" xfId="116"/>
    <cellStyle name="20% - Accent2 3 5 2 2" xfId="117"/>
    <cellStyle name="20% - Accent2 3 5 3" xfId="118"/>
    <cellStyle name="20% - Accent2 3 5 4" xfId="119"/>
    <cellStyle name="20% - Accent2 3 6" xfId="120"/>
    <cellStyle name="20% - Accent2 3 6 2" xfId="121"/>
    <cellStyle name="20% - Accent2 3 7" xfId="122"/>
    <cellStyle name="20% - Accent2 3 8" xfId="123"/>
    <cellStyle name="20% - Accent2 3 8 2" xfId="124"/>
    <cellStyle name="20% - Accent2 3 9" xfId="125"/>
    <cellStyle name="20% - Accent2 4" xfId="126"/>
    <cellStyle name="20% - Accent2 4 2" xfId="127"/>
    <cellStyle name="20% - Accent2 5" xfId="128"/>
    <cellStyle name="20% - Accent2 6" xfId="129"/>
    <cellStyle name="20% - Accent2 7" xfId="44651"/>
    <cellStyle name="20% - Accent3 2" xfId="130"/>
    <cellStyle name="20% - Accent3 2 2" xfId="131"/>
    <cellStyle name="20% - Accent3 2 2 2" xfId="132"/>
    <cellStyle name="20% - Accent3 2 2 3" xfId="133"/>
    <cellStyle name="20% - Accent3 2 2 4" xfId="134"/>
    <cellStyle name="20% - Accent3 2 2 5" xfId="135"/>
    <cellStyle name="20% - Accent3 2 2 6" xfId="136"/>
    <cellStyle name="20% - Accent3 2 2 7" xfId="44652"/>
    <cellStyle name="20% - Accent3 2 3" xfId="137"/>
    <cellStyle name="20% - Accent3 2 3 2" xfId="138"/>
    <cellStyle name="20% - Accent3 2 3 3" xfId="139"/>
    <cellStyle name="20% - Accent3 2 3 4" xfId="140"/>
    <cellStyle name="20% - Accent3 2 4" xfId="141"/>
    <cellStyle name="20% - Accent3 2 5" xfId="142"/>
    <cellStyle name="20% - Accent3 2 6" xfId="143"/>
    <cellStyle name="20% - Accent3 3" xfId="144"/>
    <cellStyle name="20% - Accent3 3 2" xfId="145"/>
    <cellStyle name="20% - Accent3 3 2 2" xfId="146"/>
    <cellStyle name="20% - Accent3 3 2 2 2" xfId="147"/>
    <cellStyle name="20% - Accent3 3 2 2 2 2" xfId="148"/>
    <cellStyle name="20% - Accent3 3 2 2 3" xfId="149"/>
    <cellStyle name="20% - Accent3 3 2 2 3 2" xfId="150"/>
    <cellStyle name="20% - Accent3 3 2 2 4" xfId="151"/>
    <cellStyle name="20% - Accent3 3 2 3" xfId="152"/>
    <cellStyle name="20% - Accent3 3 2 4" xfId="153"/>
    <cellStyle name="20% - Accent3 3 2 4 2" xfId="154"/>
    <cellStyle name="20% - Accent3 3 2 5" xfId="155"/>
    <cellStyle name="20% - Accent3 3 2 6" xfId="156"/>
    <cellStyle name="20% - Accent3 3 2 7" xfId="157"/>
    <cellStyle name="20% - Accent3 3 3" xfId="158"/>
    <cellStyle name="20% - Accent3 3 3 2" xfId="159"/>
    <cellStyle name="20% - Accent3 3 3 2 2" xfId="160"/>
    <cellStyle name="20% - Accent3 3 3 2 2 2" xfId="161"/>
    <cellStyle name="20% - Accent3 3 3 2 3" xfId="162"/>
    <cellStyle name="20% - Accent3 3 3 3" xfId="163"/>
    <cellStyle name="20% - Accent3 3 3 3 2" xfId="164"/>
    <cellStyle name="20% - Accent3 3 3 4" xfId="165"/>
    <cellStyle name="20% - Accent3 3 3 4 2" xfId="166"/>
    <cellStyle name="20% - Accent3 3 3 5" xfId="167"/>
    <cellStyle name="20% - Accent3 3 4" xfId="168"/>
    <cellStyle name="20% - Accent3 3 4 2" xfId="169"/>
    <cellStyle name="20% - Accent3 3 4 2 2" xfId="170"/>
    <cellStyle name="20% - Accent3 3 4 3" xfId="171"/>
    <cellStyle name="20% - Accent3 3 4 3 2" xfId="172"/>
    <cellStyle name="20% - Accent3 3 4 4" xfId="173"/>
    <cellStyle name="20% - Accent3 3 5" xfId="174"/>
    <cellStyle name="20% - Accent3 3 5 2" xfId="175"/>
    <cellStyle name="20% - Accent3 3 5 2 2" xfId="176"/>
    <cellStyle name="20% - Accent3 3 5 3" xfId="177"/>
    <cellStyle name="20% - Accent3 3 5 4" xfId="178"/>
    <cellStyle name="20% - Accent3 3 6" xfId="179"/>
    <cellStyle name="20% - Accent3 3 6 2" xfId="180"/>
    <cellStyle name="20% - Accent3 3 7" xfId="181"/>
    <cellStyle name="20% - Accent3 3 8" xfId="182"/>
    <cellStyle name="20% - Accent3 3 8 2" xfId="183"/>
    <cellStyle name="20% - Accent3 3 9" xfId="184"/>
    <cellStyle name="20% - Accent3 4" xfId="185"/>
    <cellStyle name="20% - Accent3 4 2" xfId="186"/>
    <cellStyle name="20% - Accent3 5" xfId="187"/>
    <cellStyle name="20% - Accent3 6" xfId="188"/>
    <cellStyle name="20% - Accent3 7" xfId="44653"/>
    <cellStyle name="20% - Accent4 2" xfId="189"/>
    <cellStyle name="20% - Accent4 2 2" xfId="190"/>
    <cellStyle name="20% - Accent4 2 2 2" xfId="191"/>
    <cellStyle name="20% - Accent4 2 2 3" xfId="192"/>
    <cellStyle name="20% - Accent4 2 2 4" xfId="193"/>
    <cellStyle name="20% - Accent4 2 2 5" xfId="194"/>
    <cellStyle name="20% - Accent4 2 2 6" xfId="195"/>
    <cellStyle name="20% - Accent4 2 2 7" xfId="44654"/>
    <cellStyle name="20% - Accent4 2 3" xfId="196"/>
    <cellStyle name="20% - Accent4 2 3 2" xfId="197"/>
    <cellStyle name="20% - Accent4 2 3 3" xfId="198"/>
    <cellStyle name="20% - Accent4 2 3 4" xfId="199"/>
    <cellStyle name="20% - Accent4 2 4" xfId="200"/>
    <cellStyle name="20% - Accent4 2 5" xfId="201"/>
    <cellStyle name="20% - Accent4 2 6" xfId="202"/>
    <cellStyle name="20% - Accent4 3" xfId="203"/>
    <cellStyle name="20% - Accent4 3 2" xfId="204"/>
    <cellStyle name="20% - Accent4 3 2 2" xfId="205"/>
    <cellStyle name="20% - Accent4 3 2 2 2" xfId="206"/>
    <cellStyle name="20% - Accent4 3 2 2 2 2" xfId="207"/>
    <cellStyle name="20% - Accent4 3 2 2 3" xfId="208"/>
    <cellStyle name="20% - Accent4 3 2 2 3 2" xfId="209"/>
    <cellStyle name="20% - Accent4 3 2 2 4" xfId="210"/>
    <cellStyle name="20% - Accent4 3 2 3" xfId="211"/>
    <cellStyle name="20% - Accent4 3 2 4" xfId="212"/>
    <cellStyle name="20% - Accent4 3 2 4 2" xfId="213"/>
    <cellStyle name="20% - Accent4 3 2 5" xfId="214"/>
    <cellStyle name="20% - Accent4 3 2 6" xfId="215"/>
    <cellStyle name="20% - Accent4 3 2 7" xfId="216"/>
    <cellStyle name="20% - Accent4 3 3" xfId="217"/>
    <cellStyle name="20% - Accent4 3 3 2" xfId="218"/>
    <cellStyle name="20% - Accent4 3 3 2 2" xfId="219"/>
    <cellStyle name="20% - Accent4 3 3 2 2 2" xfId="220"/>
    <cellStyle name="20% - Accent4 3 3 2 3" xfId="221"/>
    <cellStyle name="20% - Accent4 3 3 3" xfId="222"/>
    <cellStyle name="20% - Accent4 3 3 3 2" xfId="223"/>
    <cellStyle name="20% - Accent4 3 3 4" xfId="224"/>
    <cellStyle name="20% - Accent4 3 3 4 2" xfId="225"/>
    <cellStyle name="20% - Accent4 3 3 5" xfId="226"/>
    <cellStyle name="20% - Accent4 3 4" xfId="227"/>
    <cellStyle name="20% - Accent4 3 4 2" xfId="228"/>
    <cellStyle name="20% - Accent4 3 4 2 2" xfId="229"/>
    <cellStyle name="20% - Accent4 3 4 3" xfId="230"/>
    <cellStyle name="20% - Accent4 3 4 3 2" xfId="231"/>
    <cellStyle name="20% - Accent4 3 4 4" xfId="232"/>
    <cellStyle name="20% - Accent4 3 5" xfId="233"/>
    <cellStyle name="20% - Accent4 3 5 2" xfId="234"/>
    <cellStyle name="20% - Accent4 3 5 2 2" xfId="235"/>
    <cellStyle name="20% - Accent4 3 5 3" xfId="236"/>
    <cellStyle name="20% - Accent4 3 5 4" xfId="237"/>
    <cellStyle name="20% - Accent4 3 6" xfId="238"/>
    <cellStyle name="20% - Accent4 3 6 2" xfId="239"/>
    <cellStyle name="20% - Accent4 3 7" xfId="240"/>
    <cellStyle name="20% - Accent4 3 8" xfId="241"/>
    <cellStyle name="20% - Accent4 3 8 2" xfId="242"/>
    <cellStyle name="20% - Accent4 3 9" xfId="243"/>
    <cellStyle name="20% - Accent4 4" xfId="244"/>
    <cellStyle name="20% - Accent4 4 2" xfId="245"/>
    <cellStyle name="20% - Accent4 5" xfId="246"/>
    <cellStyle name="20% - Accent4 6" xfId="247"/>
    <cellStyle name="20% - Accent4 7" xfId="44655"/>
    <cellStyle name="20% - Accent5 2" xfId="248"/>
    <cellStyle name="20% - Accent5 2 2" xfId="249"/>
    <cellStyle name="20% - Accent5 2 2 2" xfId="250"/>
    <cellStyle name="20% - Accent5 2 3" xfId="251"/>
    <cellStyle name="20% - Accent5 2 4" xfId="252"/>
    <cellStyle name="20% - Accent5 2 5" xfId="253"/>
    <cellStyle name="20% - Accent5 2 6" xfId="254"/>
    <cellStyle name="20% - Accent5 3" xfId="255"/>
    <cellStyle name="20% - Accent5 3 2" xfId="256"/>
    <cellStyle name="20% - Accent5 3 2 2" xfId="257"/>
    <cellStyle name="20% - Accent5 3 2 2 2" xfId="258"/>
    <cellStyle name="20% - Accent5 3 2 2 2 2" xfId="259"/>
    <cellStyle name="20% - Accent5 3 2 2 3" xfId="260"/>
    <cellStyle name="20% - Accent5 3 2 2 3 2" xfId="261"/>
    <cellStyle name="20% - Accent5 3 2 2 4" xfId="262"/>
    <cellStyle name="20% - Accent5 3 2 3" xfId="263"/>
    <cellStyle name="20% - Accent5 3 2 4" xfId="264"/>
    <cellStyle name="20% - Accent5 3 2 4 2" xfId="265"/>
    <cellStyle name="20% - Accent5 3 2 5" xfId="266"/>
    <cellStyle name="20% - Accent5 3 2 6" xfId="267"/>
    <cellStyle name="20% - Accent5 3 2 7" xfId="268"/>
    <cellStyle name="20% - Accent5 3 3" xfId="269"/>
    <cellStyle name="20% - Accent5 3 3 2" xfId="270"/>
    <cellStyle name="20% - Accent5 3 3 2 2" xfId="271"/>
    <cellStyle name="20% - Accent5 3 3 2 2 2" xfId="272"/>
    <cellStyle name="20% - Accent5 3 3 2 3" xfId="273"/>
    <cellStyle name="20% - Accent5 3 3 3" xfId="274"/>
    <cellStyle name="20% - Accent5 3 3 3 2" xfId="275"/>
    <cellStyle name="20% - Accent5 3 3 4" xfId="276"/>
    <cellStyle name="20% - Accent5 3 3 4 2" xfId="277"/>
    <cellStyle name="20% - Accent5 3 3 5" xfId="278"/>
    <cellStyle name="20% - Accent5 3 4" xfId="279"/>
    <cellStyle name="20% - Accent5 3 4 2" xfId="280"/>
    <cellStyle name="20% - Accent5 3 4 2 2" xfId="281"/>
    <cellStyle name="20% - Accent5 3 4 3" xfId="282"/>
    <cellStyle name="20% - Accent5 3 4 3 2" xfId="283"/>
    <cellStyle name="20% - Accent5 3 4 4" xfId="284"/>
    <cellStyle name="20% - Accent5 3 5" xfId="285"/>
    <cellStyle name="20% - Accent5 3 5 2" xfId="286"/>
    <cellStyle name="20% - Accent5 3 5 2 2" xfId="287"/>
    <cellStyle name="20% - Accent5 3 5 3" xfId="288"/>
    <cellStyle name="20% - Accent5 3 5 4" xfId="289"/>
    <cellStyle name="20% - Accent5 3 6" xfId="290"/>
    <cellStyle name="20% - Accent5 3 6 2" xfId="291"/>
    <cellStyle name="20% - Accent5 3 7" xfId="292"/>
    <cellStyle name="20% - Accent5 3 8" xfId="293"/>
    <cellStyle name="20% - Accent5 3 8 2" xfId="294"/>
    <cellStyle name="20% - Accent5 3 9" xfId="295"/>
    <cellStyle name="20% - Accent5 4" xfId="296"/>
    <cellStyle name="20% - Accent5 4 2" xfId="297"/>
    <cellStyle name="20% - Accent5 5" xfId="44656"/>
    <cellStyle name="20% - Accent6 2" xfId="298"/>
    <cellStyle name="20% - Accent6 2 2" xfId="299"/>
    <cellStyle name="20% - Accent6 2 2 2" xfId="300"/>
    <cellStyle name="20% - Accent6 2 2 3" xfId="301"/>
    <cellStyle name="20% - Accent6 2 2 4" xfId="44657"/>
    <cellStyle name="20% - Accent6 2 3" xfId="302"/>
    <cellStyle name="20% - Accent6 2 4" xfId="303"/>
    <cellStyle name="20% - Accent6 2 5" xfId="304"/>
    <cellStyle name="20% - Accent6 2 6" xfId="305"/>
    <cellStyle name="20% - Accent6 3" xfId="306"/>
    <cellStyle name="20% - Accent6 3 2" xfId="307"/>
    <cellStyle name="20% - Accent6 3 2 2" xfId="308"/>
    <cellStyle name="20% - Accent6 3 2 2 2" xfId="309"/>
    <cellStyle name="20% - Accent6 3 2 2 2 2" xfId="310"/>
    <cellStyle name="20% - Accent6 3 2 2 3" xfId="311"/>
    <cellStyle name="20% - Accent6 3 2 2 3 2" xfId="312"/>
    <cellStyle name="20% - Accent6 3 2 2 4" xfId="313"/>
    <cellStyle name="20% - Accent6 3 2 3" xfId="314"/>
    <cellStyle name="20% - Accent6 3 2 4" xfId="315"/>
    <cellStyle name="20% - Accent6 3 2 4 2" xfId="316"/>
    <cellStyle name="20% - Accent6 3 2 5" xfId="317"/>
    <cellStyle name="20% - Accent6 3 2 6" xfId="318"/>
    <cellStyle name="20% - Accent6 3 2 7" xfId="319"/>
    <cellStyle name="20% - Accent6 3 3" xfId="320"/>
    <cellStyle name="20% - Accent6 3 3 2" xfId="321"/>
    <cellStyle name="20% - Accent6 3 3 2 2" xfId="322"/>
    <cellStyle name="20% - Accent6 3 3 2 2 2" xfId="323"/>
    <cellStyle name="20% - Accent6 3 3 2 3" xfId="324"/>
    <cellStyle name="20% - Accent6 3 3 3" xfId="325"/>
    <cellStyle name="20% - Accent6 3 3 3 2" xfId="326"/>
    <cellStyle name="20% - Accent6 3 3 4" xfId="327"/>
    <cellStyle name="20% - Accent6 3 3 4 2" xfId="328"/>
    <cellStyle name="20% - Accent6 3 3 5" xfId="329"/>
    <cellStyle name="20% - Accent6 3 4" xfId="330"/>
    <cellStyle name="20% - Accent6 3 4 2" xfId="331"/>
    <cellStyle name="20% - Accent6 3 4 2 2" xfId="332"/>
    <cellStyle name="20% - Accent6 3 4 3" xfId="333"/>
    <cellStyle name="20% - Accent6 3 4 3 2" xfId="334"/>
    <cellStyle name="20% - Accent6 3 4 4" xfId="335"/>
    <cellStyle name="20% - Accent6 3 5" xfId="336"/>
    <cellStyle name="20% - Accent6 3 5 2" xfId="337"/>
    <cellStyle name="20% - Accent6 3 5 2 2" xfId="338"/>
    <cellStyle name="20% - Accent6 3 5 3" xfId="339"/>
    <cellStyle name="20% - Accent6 3 5 4" xfId="340"/>
    <cellStyle name="20% - Accent6 3 6" xfId="341"/>
    <cellStyle name="20% - Accent6 3 6 2" xfId="342"/>
    <cellStyle name="20% - Accent6 3 7" xfId="343"/>
    <cellStyle name="20% - Accent6 3 8" xfId="344"/>
    <cellStyle name="20% - Accent6 3 8 2" xfId="345"/>
    <cellStyle name="20% - Accent6 3 9" xfId="346"/>
    <cellStyle name="20% - Accent6 4" xfId="347"/>
    <cellStyle name="20% - Accent6 4 2" xfId="348"/>
    <cellStyle name="20% - Accent6 5" xfId="44658"/>
    <cellStyle name="40% - Accent1 2" xfId="349"/>
    <cellStyle name="40% - Accent1 2 2" xfId="350"/>
    <cellStyle name="40% - Accent1 2 2 2" xfId="351"/>
    <cellStyle name="40% - Accent1 2 2 3" xfId="352"/>
    <cellStyle name="40% - Accent1 2 2 4" xfId="44659"/>
    <cellStyle name="40% - Accent1 2 3" xfId="353"/>
    <cellStyle name="40% - Accent1 2 4" xfId="354"/>
    <cellStyle name="40% - Accent1 2 5" xfId="355"/>
    <cellStyle name="40% - Accent1 2 6" xfId="356"/>
    <cellStyle name="40% - Accent1 3" xfId="357"/>
    <cellStyle name="40% - Accent1 3 2" xfId="358"/>
    <cellStyle name="40% - Accent1 3 2 2" xfId="359"/>
    <cellStyle name="40% - Accent1 3 2 2 2" xfId="360"/>
    <cellStyle name="40% - Accent1 3 2 2 2 2" xfId="361"/>
    <cellStyle name="40% - Accent1 3 2 2 3" xfId="362"/>
    <cellStyle name="40% - Accent1 3 2 2 3 2" xfId="363"/>
    <cellStyle name="40% - Accent1 3 2 2 4" xfId="364"/>
    <cellStyle name="40% - Accent1 3 2 3" xfId="365"/>
    <cellStyle name="40% - Accent1 3 2 4" xfId="366"/>
    <cellStyle name="40% - Accent1 3 2 4 2" xfId="367"/>
    <cellStyle name="40% - Accent1 3 2 5" xfId="368"/>
    <cellStyle name="40% - Accent1 3 2 6" xfId="369"/>
    <cellStyle name="40% - Accent1 3 2 7" xfId="370"/>
    <cellStyle name="40% - Accent1 3 3" xfId="371"/>
    <cellStyle name="40% - Accent1 3 3 2" xfId="372"/>
    <cellStyle name="40% - Accent1 3 3 2 2" xfId="373"/>
    <cellStyle name="40% - Accent1 3 3 2 2 2" xfId="374"/>
    <cellStyle name="40% - Accent1 3 3 2 3" xfId="375"/>
    <cellStyle name="40% - Accent1 3 3 3" xfId="376"/>
    <cellStyle name="40% - Accent1 3 3 3 2" xfId="377"/>
    <cellStyle name="40% - Accent1 3 3 4" xfId="378"/>
    <cellStyle name="40% - Accent1 3 3 4 2" xfId="379"/>
    <cellStyle name="40% - Accent1 3 3 5" xfId="380"/>
    <cellStyle name="40% - Accent1 3 4" xfId="381"/>
    <cellStyle name="40% - Accent1 3 4 2" xfId="382"/>
    <cellStyle name="40% - Accent1 3 4 2 2" xfId="383"/>
    <cellStyle name="40% - Accent1 3 4 3" xfId="384"/>
    <cellStyle name="40% - Accent1 3 4 3 2" xfId="385"/>
    <cellStyle name="40% - Accent1 3 4 4" xfId="386"/>
    <cellStyle name="40% - Accent1 3 5" xfId="387"/>
    <cellStyle name="40% - Accent1 3 5 2" xfId="388"/>
    <cellStyle name="40% - Accent1 3 5 2 2" xfId="389"/>
    <cellStyle name="40% - Accent1 3 5 3" xfId="390"/>
    <cellStyle name="40% - Accent1 3 5 4" xfId="391"/>
    <cellStyle name="40% - Accent1 3 6" xfId="392"/>
    <cellStyle name="40% - Accent1 3 6 2" xfId="393"/>
    <cellStyle name="40% - Accent1 3 7" xfId="394"/>
    <cellStyle name="40% - Accent1 3 8" xfId="395"/>
    <cellStyle name="40% - Accent1 3 8 2" xfId="396"/>
    <cellStyle name="40% - Accent1 3 9" xfId="397"/>
    <cellStyle name="40% - Accent1 4" xfId="398"/>
    <cellStyle name="40% - Accent1 4 2" xfId="399"/>
    <cellStyle name="40% - Accent1 5" xfId="44660"/>
    <cellStyle name="40% - Accent2 2" xfId="400"/>
    <cellStyle name="40% - Accent2 2 2" xfId="401"/>
    <cellStyle name="40% - Accent2 2 2 2" xfId="402"/>
    <cellStyle name="40% - Accent2 2 3" xfId="403"/>
    <cellStyle name="40% - Accent2 2 4" xfId="404"/>
    <cellStyle name="40% - Accent2 2 5" xfId="405"/>
    <cellStyle name="40% - Accent2 2 6" xfId="406"/>
    <cellStyle name="40% - Accent2 3" xfId="407"/>
    <cellStyle name="40% - Accent2 3 2" xfId="408"/>
    <cellStyle name="40% - Accent2 3 2 2" xfId="409"/>
    <cellStyle name="40% - Accent2 3 2 2 2" xfId="410"/>
    <cellStyle name="40% - Accent2 3 2 2 2 2" xfId="411"/>
    <cellStyle name="40% - Accent2 3 2 2 3" xfId="412"/>
    <cellStyle name="40% - Accent2 3 2 2 3 2" xfId="413"/>
    <cellStyle name="40% - Accent2 3 2 2 4" xfId="414"/>
    <cellStyle name="40% - Accent2 3 2 3" xfId="415"/>
    <cellStyle name="40% - Accent2 3 2 4" xfId="416"/>
    <cellStyle name="40% - Accent2 3 2 4 2" xfId="417"/>
    <cellStyle name="40% - Accent2 3 2 5" xfId="418"/>
    <cellStyle name="40% - Accent2 3 2 6" xfId="419"/>
    <cellStyle name="40% - Accent2 3 2 7" xfId="420"/>
    <cellStyle name="40% - Accent2 3 3" xfId="421"/>
    <cellStyle name="40% - Accent2 3 3 2" xfId="422"/>
    <cellStyle name="40% - Accent2 3 3 2 2" xfId="423"/>
    <cellStyle name="40% - Accent2 3 3 2 2 2" xfId="424"/>
    <cellStyle name="40% - Accent2 3 3 2 3" xfId="425"/>
    <cellStyle name="40% - Accent2 3 3 3" xfId="426"/>
    <cellStyle name="40% - Accent2 3 3 3 2" xfId="427"/>
    <cellStyle name="40% - Accent2 3 3 4" xfId="428"/>
    <cellStyle name="40% - Accent2 3 3 4 2" xfId="429"/>
    <cellStyle name="40% - Accent2 3 3 5" xfId="430"/>
    <cellStyle name="40% - Accent2 3 4" xfId="431"/>
    <cellStyle name="40% - Accent2 3 4 2" xfId="432"/>
    <cellStyle name="40% - Accent2 3 4 2 2" xfId="433"/>
    <cellStyle name="40% - Accent2 3 4 3" xfId="434"/>
    <cellStyle name="40% - Accent2 3 4 3 2" xfId="435"/>
    <cellStyle name="40% - Accent2 3 4 4" xfId="436"/>
    <cellStyle name="40% - Accent2 3 5" xfId="437"/>
    <cellStyle name="40% - Accent2 3 5 2" xfId="438"/>
    <cellStyle name="40% - Accent2 3 5 2 2" xfId="439"/>
    <cellStyle name="40% - Accent2 3 5 3" xfId="440"/>
    <cellStyle name="40% - Accent2 3 5 4" xfId="441"/>
    <cellStyle name="40% - Accent2 3 6" xfId="442"/>
    <cellStyle name="40% - Accent2 3 6 2" xfId="443"/>
    <cellStyle name="40% - Accent2 3 7" xfId="444"/>
    <cellStyle name="40% - Accent2 3 8" xfId="445"/>
    <cellStyle name="40% - Accent2 3 8 2" xfId="446"/>
    <cellStyle name="40% - Accent2 3 9" xfId="447"/>
    <cellStyle name="40% - Accent2 4" xfId="448"/>
    <cellStyle name="40% - Accent2 4 2" xfId="449"/>
    <cellStyle name="40% - Accent2 5" xfId="44661"/>
    <cellStyle name="40% - Accent3 2" xfId="450"/>
    <cellStyle name="40% - Accent3 2 2" xfId="451"/>
    <cellStyle name="40% - Accent3 2 2 2" xfId="452"/>
    <cellStyle name="40% - Accent3 2 2 3" xfId="453"/>
    <cellStyle name="40% - Accent3 2 2 4" xfId="454"/>
    <cellStyle name="40% - Accent3 2 2 5" xfId="455"/>
    <cellStyle name="40% - Accent3 2 2 6" xfId="456"/>
    <cellStyle name="40% - Accent3 2 2 7" xfId="44662"/>
    <cellStyle name="40% - Accent3 2 3" xfId="457"/>
    <cellStyle name="40% - Accent3 2 3 2" xfId="458"/>
    <cellStyle name="40% - Accent3 2 3 3" xfId="459"/>
    <cellStyle name="40% - Accent3 2 3 4" xfId="460"/>
    <cellStyle name="40% - Accent3 2 4" xfId="461"/>
    <cellStyle name="40% - Accent3 2 5" xfId="462"/>
    <cellStyle name="40% - Accent3 2 6" xfId="463"/>
    <cellStyle name="40% - Accent3 3" xfId="464"/>
    <cellStyle name="40% - Accent3 3 2" xfId="465"/>
    <cellStyle name="40% - Accent3 3 2 2" xfId="466"/>
    <cellStyle name="40% - Accent3 3 2 2 2" xfId="467"/>
    <cellStyle name="40% - Accent3 3 2 2 2 2" xfId="468"/>
    <cellStyle name="40% - Accent3 3 2 2 3" xfId="469"/>
    <cellStyle name="40% - Accent3 3 2 2 3 2" xfId="470"/>
    <cellStyle name="40% - Accent3 3 2 2 4" xfId="471"/>
    <cellStyle name="40% - Accent3 3 2 3" xfId="472"/>
    <cellStyle name="40% - Accent3 3 2 4" xfId="473"/>
    <cellStyle name="40% - Accent3 3 2 4 2" xfId="474"/>
    <cellStyle name="40% - Accent3 3 2 5" xfId="475"/>
    <cellStyle name="40% - Accent3 3 2 6" xfId="476"/>
    <cellStyle name="40% - Accent3 3 2 7" xfId="477"/>
    <cellStyle name="40% - Accent3 3 3" xfId="478"/>
    <cellStyle name="40% - Accent3 3 3 2" xfId="479"/>
    <cellStyle name="40% - Accent3 3 3 2 2" xfId="480"/>
    <cellStyle name="40% - Accent3 3 3 2 2 2" xfId="481"/>
    <cellStyle name="40% - Accent3 3 3 2 3" xfId="482"/>
    <cellStyle name="40% - Accent3 3 3 3" xfId="483"/>
    <cellStyle name="40% - Accent3 3 3 3 2" xfId="484"/>
    <cellStyle name="40% - Accent3 3 3 4" xfId="485"/>
    <cellStyle name="40% - Accent3 3 3 4 2" xfId="486"/>
    <cellStyle name="40% - Accent3 3 3 5" xfId="487"/>
    <cellStyle name="40% - Accent3 3 4" xfId="488"/>
    <cellStyle name="40% - Accent3 3 4 2" xfId="489"/>
    <cellStyle name="40% - Accent3 3 4 2 2" xfId="490"/>
    <cellStyle name="40% - Accent3 3 4 3" xfId="491"/>
    <cellStyle name="40% - Accent3 3 4 3 2" xfId="492"/>
    <cellStyle name="40% - Accent3 3 4 4" xfId="493"/>
    <cellStyle name="40% - Accent3 3 5" xfId="494"/>
    <cellStyle name="40% - Accent3 3 5 2" xfId="495"/>
    <cellStyle name="40% - Accent3 3 5 2 2" xfId="496"/>
    <cellStyle name="40% - Accent3 3 5 3" xfId="497"/>
    <cellStyle name="40% - Accent3 3 5 4" xfId="498"/>
    <cellStyle name="40% - Accent3 3 6" xfId="499"/>
    <cellStyle name="40% - Accent3 3 6 2" xfId="500"/>
    <cellStyle name="40% - Accent3 3 7" xfId="501"/>
    <cellStyle name="40% - Accent3 3 8" xfId="502"/>
    <cellStyle name="40% - Accent3 3 8 2" xfId="503"/>
    <cellStyle name="40% - Accent3 3 9" xfId="504"/>
    <cellStyle name="40% - Accent3 4" xfId="505"/>
    <cellStyle name="40% - Accent3 4 2" xfId="506"/>
    <cellStyle name="40% - Accent3 5" xfId="507"/>
    <cellStyle name="40% - Accent3 6" xfId="508"/>
    <cellStyle name="40% - Accent3 7" xfId="44663"/>
    <cellStyle name="40% - Accent4 2" xfId="509"/>
    <cellStyle name="40% - Accent4 2 2" xfId="510"/>
    <cellStyle name="40% - Accent4 2 2 2" xfId="511"/>
    <cellStyle name="40% - Accent4 2 2 3" xfId="512"/>
    <cellStyle name="40% - Accent4 2 2 4" xfId="44664"/>
    <cellStyle name="40% - Accent4 2 3" xfId="513"/>
    <cellStyle name="40% - Accent4 2 4" xfId="514"/>
    <cellStyle name="40% - Accent4 2 5" xfId="515"/>
    <cellStyle name="40% - Accent4 2 6" xfId="516"/>
    <cellStyle name="40% - Accent4 3" xfId="517"/>
    <cellStyle name="40% - Accent4 3 2" xfId="518"/>
    <cellStyle name="40% - Accent4 3 2 2" xfId="519"/>
    <cellStyle name="40% - Accent4 3 2 2 2" xfId="520"/>
    <cellStyle name="40% - Accent4 3 2 2 2 2" xfId="521"/>
    <cellStyle name="40% - Accent4 3 2 2 3" xfId="522"/>
    <cellStyle name="40% - Accent4 3 2 2 3 2" xfId="523"/>
    <cellStyle name="40% - Accent4 3 2 2 4" xfId="524"/>
    <cellStyle name="40% - Accent4 3 2 3" xfId="525"/>
    <cellStyle name="40% - Accent4 3 2 4" xfId="526"/>
    <cellStyle name="40% - Accent4 3 2 4 2" xfId="527"/>
    <cellStyle name="40% - Accent4 3 2 5" xfId="528"/>
    <cellStyle name="40% - Accent4 3 2 6" xfId="529"/>
    <cellStyle name="40% - Accent4 3 2 7" xfId="530"/>
    <cellStyle name="40% - Accent4 3 3" xfId="531"/>
    <cellStyle name="40% - Accent4 3 3 2" xfId="532"/>
    <cellStyle name="40% - Accent4 3 3 2 2" xfId="533"/>
    <cellStyle name="40% - Accent4 3 3 2 2 2" xfId="534"/>
    <cellStyle name="40% - Accent4 3 3 2 3" xfId="535"/>
    <cellStyle name="40% - Accent4 3 3 3" xfId="536"/>
    <cellStyle name="40% - Accent4 3 3 3 2" xfId="537"/>
    <cellStyle name="40% - Accent4 3 3 4" xfId="538"/>
    <cellStyle name="40% - Accent4 3 3 4 2" xfId="539"/>
    <cellStyle name="40% - Accent4 3 3 5" xfId="540"/>
    <cellStyle name="40% - Accent4 3 4" xfId="541"/>
    <cellStyle name="40% - Accent4 3 4 2" xfId="542"/>
    <cellStyle name="40% - Accent4 3 4 2 2" xfId="543"/>
    <cellStyle name="40% - Accent4 3 4 3" xfId="544"/>
    <cellStyle name="40% - Accent4 3 4 3 2" xfId="545"/>
    <cellStyle name="40% - Accent4 3 4 4" xfId="546"/>
    <cellStyle name="40% - Accent4 3 5" xfId="547"/>
    <cellStyle name="40% - Accent4 3 5 2" xfId="548"/>
    <cellStyle name="40% - Accent4 3 5 2 2" xfId="549"/>
    <cellStyle name="40% - Accent4 3 5 3" xfId="550"/>
    <cellStyle name="40% - Accent4 3 5 4" xfId="551"/>
    <cellStyle name="40% - Accent4 3 6" xfId="552"/>
    <cellStyle name="40% - Accent4 3 6 2" xfId="553"/>
    <cellStyle name="40% - Accent4 3 7" xfId="554"/>
    <cellStyle name="40% - Accent4 3 8" xfId="555"/>
    <cellStyle name="40% - Accent4 3 8 2" xfId="556"/>
    <cellStyle name="40% - Accent4 3 9" xfId="557"/>
    <cellStyle name="40% - Accent4 4" xfId="558"/>
    <cellStyle name="40% - Accent4 4 2" xfId="559"/>
    <cellStyle name="40% - Accent4 5" xfId="44665"/>
    <cellStyle name="40% - Accent5 2" xfId="560"/>
    <cellStyle name="40% - Accent5 2 2" xfId="561"/>
    <cellStyle name="40% - Accent5 2 2 2" xfId="562"/>
    <cellStyle name="40% - Accent5 2 2 3" xfId="563"/>
    <cellStyle name="40% - Accent5 2 2 4" xfId="44666"/>
    <cellStyle name="40% - Accent5 2 3" xfId="564"/>
    <cellStyle name="40% - Accent5 2 4" xfId="565"/>
    <cellStyle name="40% - Accent5 2 5" xfId="566"/>
    <cellStyle name="40% - Accent5 2 6" xfId="567"/>
    <cellStyle name="40% - Accent5 3" xfId="568"/>
    <cellStyle name="40% - Accent5 3 2" xfId="569"/>
    <cellStyle name="40% - Accent5 3 2 2" xfId="570"/>
    <cellStyle name="40% - Accent5 3 2 2 2" xfId="571"/>
    <cellStyle name="40% - Accent5 3 2 2 2 2" xfId="572"/>
    <cellStyle name="40% - Accent5 3 2 2 3" xfId="573"/>
    <cellStyle name="40% - Accent5 3 2 2 3 2" xfId="574"/>
    <cellStyle name="40% - Accent5 3 2 2 4" xfId="575"/>
    <cellStyle name="40% - Accent5 3 2 3" xfId="576"/>
    <cellStyle name="40% - Accent5 3 2 4" xfId="577"/>
    <cellStyle name="40% - Accent5 3 2 4 2" xfId="578"/>
    <cellStyle name="40% - Accent5 3 2 5" xfId="579"/>
    <cellStyle name="40% - Accent5 3 2 6" xfId="580"/>
    <cellStyle name="40% - Accent5 3 2 7" xfId="581"/>
    <cellStyle name="40% - Accent5 3 3" xfId="582"/>
    <cellStyle name="40% - Accent5 3 3 2" xfId="583"/>
    <cellStyle name="40% - Accent5 3 3 2 2" xfId="584"/>
    <cellStyle name="40% - Accent5 3 3 2 2 2" xfId="585"/>
    <cellStyle name="40% - Accent5 3 3 2 3" xfId="586"/>
    <cellStyle name="40% - Accent5 3 3 3" xfId="587"/>
    <cellStyle name="40% - Accent5 3 3 3 2" xfId="588"/>
    <cellStyle name="40% - Accent5 3 3 4" xfId="589"/>
    <cellStyle name="40% - Accent5 3 3 4 2" xfId="590"/>
    <cellStyle name="40% - Accent5 3 3 5" xfId="591"/>
    <cellStyle name="40% - Accent5 3 4" xfId="592"/>
    <cellStyle name="40% - Accent5 3 4 2" xfId="593"/>
    <cellStyle name="40% - Accent5 3 4 2 2" xfId="594"/>
    <cellStyle name="40% - Accent5 3 4 3" xfId="595"/>
    <cellStyle name="40% - Accent5 3 4 3 2" xfId="596"/>
    <cellStyle name="40% - Accent5 3 4 4" xfId="597"/>
    <cellStyle name="40% - Accent5 3 5" xfId="598"/>
    <cellStyle name="40% - Accent5 3 5 2" xfId="599"/>
    <cellStyle name="40% - Accent5 3 5 2 2" xfId="600"/>
    <cellStyle name="40% - Accent5 3 5 3" xfId="601"/>
    <cellStyle name="40% - Accent5 3 5 4" xfId="602"/>
    <cellStyle name="40% - Accent5 3 6" xfId="603"/>
    <cellStyle name="40% - Accent5 3 6 2" xfId="604"/>
    <cellStyle name="40% - Accent5 3 7" xfId="605"/>
    <cellStyle name="40% - Accent5 3 8" xfId="606"/>
    <cellStyle name="40% - Accent5 3 8 2" xfId="607"/>
    <cellStyle name="40% - Accent5 3 9" xfId="608"/>
    <cellStyle name="40% - Accent5 4" xfId="609"/>
    <cellStyle name="40% - Accent5 4 2" xfId="610"/>
    <cellStyle name="40% - Accent5 5" xfId="44667"/>
    <cellStyle name="40% - Accent6 2" xfId="611"/>
    <cellStyle name="40% - Accent6 2 2" xfId="612"/>
    <cellStyle name="40% - Accent6 2 2 2" xfId="613"/>
    <cellStyle name="40% - Accent6 2 2 3" xfId="614"/>
    <cellStyle name="40% - Accent6 2 2 4" xfId="44668"/>
    <cellStyle name="40% - Accent6 2 3" xfId="615"/>
    <cellStyle name="40% - Accent6 2 4" xfId="616"/>
    <cellStyle name="40% - Accent6 2 5" xfId="617"/>
    <cellStyle name="40% - Accent6 2 6" xfId="618"/>
    <cellStyle name="40% - Accent6 3" xfId="619"/>
    <cellStyle name="40% - Accent6 3 2" xfId="620"/>
    <cellStyle name="40% - Accent6 3 2 2" xfId="621"/>
    <cellStyle name="40% - Accent6 3 2 2 2" xfId="622"/>
    <cellStyle name="40% - Accent6 3 2 2 2 2" xfId="623"/>
    <cellStyle name="40% - Accent6 3 2 2 3" xfId="624"/>
    <cellStyle name="40% - Accent6 3 2 2 3 2" xfId="625"/>
    <cellStyle name="40% - Accent6 3 2 2 4" xfId="626"/>
    <cellStyle name="40% - Accent6 3 2 3" xfId="627"/>
    <cellStyle name="40% - Accent6 3 2 4" xfId="628"/>
    <cellStyle name="40% - Accent6 3 2 4 2" xfId="629"/>
    <cellStyle name="40% - Accent6 3 2 5" xfId="630"/>
    <cellStyle name="40% - Accent6 3 2 6" xfId="631"/>
    <cellStyle name="40% - Accent6 3 2 7" xfId="632"/>
    <cellStyle name="40% - Accent6 3 3" xfId="633"/>
    <cellStyle name="40% - Accent6 3 3 2" xfId="634"/>
    <cellStyle name="40% - Accent6 3 3 2 2" xfId="635"/>
    <cellStyle name="40% - Accent6 3 3 2 2 2" xfId="636"/>
    <cellStyle name="40% - Accent6 3 3 2 3" xfId="637"/>
    <cellStyle name="40% - Accent6 3 3 3" xfId="638"/>
    <cellStyle name="40% - Accent6 3 3 3 2" xfId="639"/>
    <cellStyle name="40% - Accent6 3 3 4" xfId="640"/>
    <cellStyle name="40% - Accent6 3 3 4 2" xfId="641"/>
    <cellStyle name="40% - Accent6 3 3 5" xfId="642"/>
    <cellStyle name="40% - Accent6 3 4" xfId="643"/>
    <cellStyle name="40% - Accent6 3 4 2" xfId="644"/>
    <cellStyle name="40% - Accent6 3 4 2 2" xfId="645"/>
    <cellStyle name="40% - Accent6 3 4 3" xfId="646"/>
    <cellStyle name="40% - Accent6 3 4 3 2" xfId="647"/>
    <cellStyle name="40% - Accent6 3 4 4" xfId="648"/>
    <cellStyle name="40% - Accent6 3 5" xfId="649"/>
    <cellStyle name="40% - Accent6 3 5 2" xfId="650"/>
    <cellStyle name="40% - Accent6 3 5 2 2" xfId="651"/>
    <cellStyle name="40% - Accent6 3 5 3" xfId="652"/>
    <cellStyle name="40% - Accent6 3 5 4" xfId="653"/>
    <cellStyle name="40% - Accent6 3 6" xfId="654"/>
    <cellStyle name="40% - Accent6 3 6 2" xfId="655"/>
    <cellStyle name="40% - Accent6 3 7" xfId="656"/>
    <cellStyle name="40% - Accent6 3 8" xfId="657"/>
    <cellStyle name="40% - Accent6 3 8 2" xfId="658"/>
    <cellStyle name="40% - Accent6 3 9" xfId="659"/>
    <cellStyle name="40% - Accent6 4" xfId="660"/>
    <cellStyle name="40% - Accent6 4 2" xfId="661"/>
    <cellStyle name="40% - Accent6 5" xfId="44669"/>
    <cellStyle name="60% - Accent1 2" xfId="662"/>
    <cellStyle name="60% - Accent1 2 2" xfId="663"/>
    <cellStyle name="60% - Accent1 2 2 2" xfId="664"/>
    <cellStyle name="60% - Accent1 2 3" xfId="665"/>
    <cellStyle name="60% - Accent1 2 4" xfId="666"/>
    <cellStyle name="60% - Accent1 3" xfId="667"/>
    <cellStyle name="60% - Accent1 3 2" xfId="668"/>
    <cellStyle name="60% - Accent1 3 3" xfId="669"/>
    <cellStyle name="60% - Accent1 3 4" xfId="670"/>
    <cellStyle name="60% - Accent2 2" xfId="671"/>
    <cellStyle name="60% - Accent2 2 2" xfId="672"/>
    <cellStyle name="60% - Accent2 2 2 2" xfId="673"/>
    <cellStyle name="60% - Accent2 2 3" xfId="674"/>
    <cellStyle name="60% - Accent2 2 4" xfId="675"/>
    <cellStyle name="60% - Accent2 3" xfId="676"/>
    <cellStyle name="60% - Accent2 3 2" xfId="677"/>
    <cellStyle name="60% - Accent2 3 3" xfId="678"/>
    <cellStyle name="60% - Accent2 3 4" xfId="679"/>
    <cellStyle name="60% - Accent3 2" xfId="680"/>
    <cellStyle name="60% - Accent3 2 2" xfId="681"/>
    <cellStyle name="60% - Accent3 2 2 2" xfId="682"/>
    <cellStyle name="60% - Accent3 2 3" xfId="683"/>
    <cellStyle name="60% - Accent3 2 4" xfId="684"/>
    <cellStyle name="60% - Accent3 2 5" xfId="685"/>
    <cellStyle name="60% - Accent3 2 6" xfId="686"/>
    <cellStyle name="60% - Accent3 3" xfId="687"/>
    <cellStyle name="60% - Accent3 3 2" xfId="688"/>
    <cellStyle name="60% - Accent3 3 3" xfId="689"/>
    <cellStyle name="60% - Accent3 3 4" xfId="690"/>
    <cellStyle name="60% - Accent3 4" xfId="691"/>
    <cellStyle name="60% - Accent3 5" xfId="692"/>
    <cellStyle name="60% - Accent3 6" xfId="693"/>
    <cellStyle name="60% - Accent4 2" xfId="694"/>
    <cellStyle name="60% - Accent4 2 2" xfId="695"/>
    <cellStyle name="60% - Accent4 2 2 2" xfId="696"/>
    <cellStyle name="60% - Accent4 2 3" xfId="697"/>
    <cellStyle name="60% - Accent4 2 4" xfId="698"/>
    <cellStyle name="60% - Accent4 2 5" xfId="699"/>
    <cellStyle name="60% - Accent4 2 6" xfId="700"/>
    <cellStyle name="60% - Accent4 3" xfId="701"/>
    <cellStyle name="60% - Accent4 3 2" xfId="702"/>
    <cellStyle name="60% - Accent4 3 3" xfId="703"/>
    <cellStyle name="60% - Accent4 3 4" xfId="704"/>
    <cellStyle name="60% - Accent4 4" xfId="705"/>
    <cellStyle name="60% - Accent4 5" xfId="706"/>
    <cellStyle name="60% - Accent4 6" xfId="707"/>
    <cellStyle name="60% - Accent5 2" xfId="708"/>
    <cellStyle name="60% - Accent5 2 2" xfId="709"/>
    <cellStyle name="60% - Accent5 2 2 2" xfId="710"/>
    <cellStyle name="60% - Accent5 2 3" xfId="711"/>
    <cellStyle name="60% - Accent5 2 4" xfId="712"/>
    <cellStyle name="60% - Accent5 3" xfId="713"/>
    <cellStyle name="60% - Accent5 3 2" xfId="714"/>
    <cellStyle name="60% - Accent5 3 3" xfId="715"/>
    <cellStyle name="60% - Accent5 3 4" xfId="716"/>
    <cellStyle name="60% - Accent6 2" xfId="717"/>
    <cellStyle name="60% - Accent6 2 2" xfId="718"/>
    <cellStyle name="60% - Accent6 2 2 2" xfId="719"/>
    <cellStyle name="60% - Accent6 2 3" xfId="720"/>
    <cellStyle name="60% - Accent6 2 4" xfId="721"/>
    <cellStyle name="60% - Accent6 2 5" xfId="722"/>
    <cellStyle name="60% - Accent6 2 6" xfId="723"/>
    <cellStyle name="60% - Accent6 3" xfId="724"/>
    <cellStyle name="60% - Accent6 3 2" xfId="725"/>
    <cellStyle name="60% - Accent6 3 3" xfId="726"/>
    <cellStyle name="60% - Accent6 3 4" xfId="727"/>
    <cellStyle name="60% - Accent6 4" xfId="728"/>
    <cellStyle name="60% - Accent6 5" xfId="729"/>
    <cellStyle name="60% - Accent6 6" xfId="730"/>
    <cellStyle name="Accent1 - 20%" xfId="731"/>
    <cellStyle name="Accent1 - 20% 2" xfId="732"/>
    <cellStyle name="Accent1 - 40%" xfId="733"/>
    <cellStyle name="Accent1 - 40% 2" xfId="734"/>
    <cellStyle name="Accent1 - 60%" xfId="735"/>
    <cellStyle name="Accent1 2" xfId="736"/>
    <cellStyle name="Accent1 2 2" xfId="737"/>
    <cellStyle name="Accent1 2 2 2" xfId="738"/>
    <cellStyle name="Accent1 2 3" xfId="739"/>
    <cellStyle name="Accent1 2 4" xfId="740"/>
    <cellStyle name="Accent1 3" xfId="741"/>
    <cellStyle name="Accent1 3 2" xfId="742"/>
    <cellStyle name="Accent1 3 3" xfId="743"/>
    <cellStyle name="Accent1 3 4" xfId="744"/>
    <cellStyle name="Accent1 3 5" xfId="745"/>
    <cellStyle name="Accent1 4" xfId="746"/>
    <cellStyle name="Accent1 5" xfId="747"/>
    <cellStyle name="Accent2 - 20%" xfId="748"/>
    <cellStyle name="Accent2 - 20% 2" xfId="749"/>
    <cellStyle name="Accent2 - 40%" xfId="750"/>
    <cellStyle name="Accent2 - 40% 2" xfId="751"/>
    <cellStyle name="Accent2 - 60%" xfId="752"/>
    <cellStyle name="Accent2 2" xfId="753"/>
    <cellStyle name="Accent2 2 2" xfId="754"/>
    <cellStyle name="Accent2 2 2 2" xfId="755"/>
    <cellStyle name="Accent2 2 3" xfId="756"/>
    <cellStyle name="Accent2 2 4" xfId="757"/>
    <cellStyle name="Accent2 3" xfId="758"/>
    <cellStyle name="Accent2 3 2" xfId="759"/>
    <cellStyle name="Accent2 3 3" xfId="760"/>
    <cellStyle name="Accent2 3 4" xfId="761"/>
    <cellStyle name="Accent2 3 5" xfId="762"/>
    <cellStyle name="Accent2 4" xfId="763"/>
    <cellStyle name="Accent2 5" xfId="764"/>
    <cellStyle name="Accent3 - 20%" xfId="765"/>
    <cellStyle name="Accent3 - 20% 2" xfId="766"/>
    <cellStyle name="Accent3 - 40%" xfId="767"/>
    <cellStyle name="Accent3 - 40% 2" xfId="768"/>
    <cellStyle name="Accent3 - 60%" xfId="769"/>
    <cellStyle name="Accent3 2" xfId="770"/>
    <cellStyle name="Accent3 2 2" xfId="771"/>
    <cellStyle name="Accent3 2 2 2" xfId="772"/>
    <cellStyle name="Accent3 2 3" xfId="773"/>
    <cellStyle name="Accent3 2 4" xfId="774"/>
    <cellStyle name="Accent3 3" xfId="775"/>
    <cellStyle name="Accent3 3 2" xfId="776"/>
    <cellStyle name="Accent3 3 3" xfId="777"/>
    <cellStyle name="Accent3 3 4" xfId="778"/>
    <cellStyle name="Accent3 3 5" xfId="779"/>
    <cellStyle name="Accent3 4" xfId="780"/>
    <cellStyle name="Accent3 5" xfId="781"/>
    <cellStyle name="Accent4 - 20%" xfId="782"/>
    <cellStyle name="Accent4 - 20% 2" xfId="783"/>
    <cellStyle name="Accent4 - 40%" xfId="784"/>
    <cellStyle name="Accent4 - 40% 2" xfId="785"/>
    <cellStyle name="Accent4 - 60%" xfId="786"/>
    <cellStyle name="Accent4 2" xfId="787"/>
    <cellStyle name="Accent4 2 2" xfId="788"/>
    <cellStyle name="Accent4 2 2 2" xfId="789"/>
    <cellStyle name="Accent4 2 3" xfId="790"/>
    <cellStyle name="Accent4 2 4" xfId="791"/>
    <cellStyle name="Accent4 3" xfId="792"/>
    <cellStyle name="Accent4 3 2" xfId="793"/>
    <cellStyle name="Accent4 3 3" xfId="794"/>
    <cellStyle name="Accent4 3 4" xfId="795"/>
    <cellStyle name="Accent4 3 5" xfId="796"/>
    <cellStyle name="Accent4 4" xfId="797"/>
    <cellStyle name="Accent4 5" xfId="798"/>
    <cellStyle name="Accent5 - 20%" xfId="799"/>
    <cellStyle name="Accent5 - 20% 2" xfId="800"/>
    <cellStyle name="Accent5 - 40%" xfId="801"/>
    <cellStyle name="Accent5 - 40% 2" xfId="802"/>
    <cellStyle name="Accent5 - 60%" xfId="803"/>
    <cellStyle name="Accent5 2" xfId="804"/>
    <cellStyle name="Accent5 2 2" xfId="805"/>
    <cellStyle name="Accent5 2 2 2" xfId="806"/>
    <cellStyle name="Accent5 2 3" xfId="807"/>
    <cellStyle name="Accent5 2 4" xfId="808"/>
    <cellStyle name="Accent5 3" xfId="809"/>
    <cellStyle name="Accent5 3 2" xfId="810"/>
    <cellStyle name="Accent5 3 3" xfId="811"/>
    <cellStyle name="Accent5 3 4" xfId="812"/>
    <cellStyle name="Accent5 3 5" xfId="813"/>
    <cellStyle name="Accent5 4" xfId="814"/>
    <cellStyle name="Accent5 5" xfId="815"/>
    <cellStyle name="Accent6 - 20%" xfId="816"/>
    <cellStyle name="Accent6 - 20% 2" xfId="817"/>
    <cellStyle name="Accent6 - 40%" xfId="818"/>
    <cellStyle name="Accent6 - 40% 2" xfId="819"/>
    <cellStyle name="Accent6 - 60%" xfId="820"/>
    <cellStyle name="Accent6 2" xfId="821"/>
    <cellStyle name="Accent6 2 2" xfId="822"/>
    <cellStyle name="Accent6 2 2 2" xfId="823"/>
    <cellStyle name="Accent6 2 3" xfId="824"/>
    <cellStyle name="Accent6 2 4" xfId="825"/>
    <cellStyle name="Accent6 3" xfId="826"/>
    <cellStyle name="Accent6 3 2" xfId="827"/>
    <cellStyle name="Accent6 3 3" xfId="828"/>
    <cellStyle name="Accent6 3 4" xfId="829"/>
    <cellStyle name="Accent6 3 5" xfId="830"/>
    <cellStyle name="Accent6 4" xfId="831"/>
    <cellStyle name="Accent6 5" xfId="832"/>
    <cellStyle name="Bad 2" xfId="833"/>
    <cellStyle name="Bad 2 2" xfId="834"/>
    <cellStyle name="Bad 2 2 2" xfId="835"/>
    <cellStyle name="Bad 2 3" xfId="836"/>
    <cellStyle name="Bad 2 4" xfId="837"/>
    <cellStyle name="Bad 3" xfId="838"/>
    <cellStyle name="Bad 3 2" xfId="839"/>
    <cellStyle name="Bad 3 3" xfId="840"/>
    <cellStyle name="Bad 3 4" xfId="841"/>
    <cellStyle name="Bad 3 5" xfId="842"/>
    <cellStyle name="Bad 4" xfId="843"/>
    <cellStyle name="Calculation 2" xfId="844"/>
    <cellStyle name="Calculation 2 10" xfId="845"/>
    <cellStyle name="Calculation 2 10 2" xfId="846"/>
    <cellStyle name="Calculation 2 10 2 2" xfId="847"/>
    <cellStyle name="Calculation 2 10 2 3" xfId="848"/>
    <cellStyle name="Calculation 2 10 2 4" xfId="849"/>
    <cellStyle name="Calculation 2 10 2 5" xfId="850"/>
    <cellStyle name="Calculation 2 10 2 6" xfId="851"/>
    <cellStyle name="Calculation 2 10 3" xfId="852"/>
    <cellStyle name="Calculation 2 10 3 2" xfId="44670"/>
    <cellStyle name="Calculation 2 10 3 3" xfId="44671"/>
    <cellStyle name="Calculation 2 10 4" xfId="853"/>
    <cellStyle name="Calculation 2 10 4 2" xfId="44672"/>
    <cellStyle name="Calculation 2 10 4 3" xfId="44673"/>
    <cellStyle name="Calculation 2 10 5" xfId="854"/>
    <cellStyle name="Calculation 2 10 5 2" xfId="44674"/>
    <cellStyle name="Calculation 2 10 5 3" xfId="44675"/>
    <cellStyle name="Calculation 2 10 6" xfId="855"/>
    <cellStyle name="Calculation 2 10 6 2" xfId="44676"/>
    <cellStyle name="Calculation 2 10 6 3" xfId="44677"/>
    <cellStyle name="Calculation 2 10 7" xfId="856"/>
    <cellStyle name="Calculation 2 10 8" xfId="44678"/>
    <cellStyle name="Calculation 2 11" xfId="857"/>
    <cellStyle name="Calculation 2 11 2" xfId="858"/>
    <cellStyle name="Calculation 2 11 2 2" xfId="859"/>
    <cellStyle name="Calculation 2 11 2 3" xfId="860"/>
    <cellStyle name="Calculation 2 11 2 4" xfId="861"/>
    <cellStyle name="Calculation 2 11 2 5" xfId="862"/>
    <cellStyle name="Calculation 2 11 2 6" xfId="863"/>
    <cellStyle name="Calculation 2 11 3" xfId="864"/>
    <cellStyle name="Calculation 2 11 3 2" xfId="44679"/>
    <cellStyle name="Calculation 2 11 3 3" xfId="44680"/>
    <cellStyle name="Calculation 2 11 4" xfId="865"/>
    <cellStyle name="Calculation 2 11 4 2" xfId="44681"/>
    <cellStyle name="Calculation 2 11 4 3" xfId="44682"/>
    <cellStyle name="Calculation 2 11 5" xfId="866"/>
    <cellStyle name="Calculation 2 11 5 2" xfId="44683"/>
    <cellStyle name="Calculation 2 11 5 3" xfId="44684"/>
    <cellStyle name="Calculation 2 11 6" xfId="867"/>
    <cellStyle name="Calculation 2 11 6 2" xfId="44685"/>
    <cellStyle name="Calculation 2 11 6 3" xfId="44686"/>
    <cellStyle name="Calculation 2 11 7" xfId="868"/>
    <cellStyle name="Calculation 2 11 8" xfId="44687"/>
    <cellStyle name="Calculation 2 12" xfId="869"/>
    <cellStyle name="Calculation 2 12 2" xfId="870"/>
    <cellStyle name="Calculation 2 12 2 2" xfId="871"/>
    <cellStyle name="Calculation 2 12 2 3" xfId="872"/>
    <cellStyle name="Calculation 2 12 2 4" xfId="873"/>
    <cellStyle name="Calculation 2 12 2 5" xfId="874"/>
    <cellStyle name="Calculation 2 12 2 6" xfId="875"/>
    <cellStyle name="Calculation 2 12 3" xfId="876"/>
    <cellStyle name="Calculation 2 12 3 2" xfId="44688"/>
    <cellStyle name="Calculation 2 12 3 3" xfId="44689"/>
    <cellStyle name="Calculation 2 12 4" xfId="877"/>
    <cellStyle name="Calculation 2 12 4 2" xfId="44690"/>
    <cellStyle name="Calculation 2 12 4 3" xfId="44691"/>
    <cellStyle name="Calculation 2 12 5" xfId="878"/>
    <cellStyle name="Calculation 2 12 5 2" xfId="44692"/>
    <cellStyle name="Calculation 2 12 5 3" xfId="44693"/>
    <cellStyle name="Calculation 2 12 6" xfId="879"/>
    <cellStyle name="Calculation 2 12 6 2" xfId="44694"/>
    <cellStyle name="Calculation 2 12 6 3" xfId="44695"/>
    <cellStyle name="Calculation 2 12 7" xfId="880"/>
    <cellStyle name="Calculation 2 12 8" xfId="44696"/>
    <cellStyle name="Calculation 2 13" xfId="881"/>
    <cellStyle name="Calculation 2 13 2" xfId="882"/>
    <cellStyle name="Calculation 2 13 2 2" xfId="883"/>
    <cellStyle name="Calculation 2 13 2 3" xfId="884"/>
    <cellStyle name="Calculation 2 13 2 4" xfId="885"/>
    <cellStyle name="Calculation 2 13 2 5" xfId="886"/>
    <cellStyle name="Calculation 2 13 2 6" xfId="887"/>
    <cellStyle name="Calculation 2 13 3" xfId="888"/>
    <cellStyle name="Calculation 2 13 3 2" xfId="44697"/>
    <cellStyle name="Calculation 2 13 3 3" xfId="44698"/>
    <cellStyle name="Calculation 2 13 4" xfId="889"/>
    <cellStyle name="Calculation 2 13 4 2" xfId="44699"/>
    <cellStyle name="Calculation 2 13 4 3" xfId="44700"/>
    <cellStyle name="Calculation 2 13 5" xfId="890"/>
    <cellStyle name="Calculation 2 13 5 2" xfId="44701"/>
    <cellStyle name="Calculation 2 13 5 3" xfId="44702"/>
    <cellStyle name="Calculation 2 13 6" xfId="891"/>
    <cellStyle name="Calculation 2 13 6 2" xfId="44703"/>
    <cellStyle name="Calculation 2 13 6 3" xfId="44704"/>
    <cellStyle name="Calculation 2 13 7" xfId="892"/>
    <cellStyle name="Calculation 2 13 8" xfId="44705"/>
    <cellStyle name="Calculation 2 14" xfId="893"/>
    <cellStyle name="Calculation 2 14 2" xfId="894"/>
    <cellStyle name="Calculation 2 14 2 2" xfId="895"/>
    <cellStyle name="Calculation 2 14 2 3" xfId="896"/>
    <cellStyle name="Calculation 2 14 2 4" xfId="897"/>
    <cellStyle name="Calculation 2 14 2 5" xfId="898"/>
    <cellStyle name="Calculation 2 14 2 6" xfId="899"/>
    <cellStyle name="Calculation 2 14 3" xfId="900"/>
    <cellStyle name="Calculation 2 14 3 2" xfId="44706"/>
    <cellStyle name="Calculation 2 14 3 3" xfId="44707"/>
    <cellStyle name="Calculation 2 14 4" xfId="901"/>
    <cellStyle name="Calculation 2 14 4 2" xfId="44708"/>
    <cellStyle name="Calculation 2 14 4 3" xfId="44709"/>
    <cellStyle name="Calculation 2 14 5" xfId="902"/>
    <cellStyle name="Calculation 2 14 5 2" xfId="44710"/>
    <cellStyle name="Calculation 2 14 5 3" xfId="44711"/>
    <cellStyle name="Calculation 2 14 6" xfId="903"/>
    <cellStyle name="Calculation 2 14 6 2" xfId="44712"/>
    <cellStyle name="Calculation 2 14 6 3" xfId="44713"/>
    <cellStyle name="Calculation 2 14 7" xfId="904"/>
    <cellStyle name="Calculation 2 14 8" xfId="44714"/>
    <cellStyle name="Calculation 2 15" xfId="905"/>
    <cellStyle name="Calculation 2 15 2" xfId="906"/>
    <cellStyle name="Calculation 2 15 2 2" xfId="907"/>
    <cellStyle name="Calculation 2 15 2 3" xfId="908"/>
    <cellStyle name="Calculation 2 15 2 4" xfId="909"/>
    <cellStyle name="Calculation 2 15 2 5" xfId="910"/>
    <cellStyle name="Calculation 2 15 2 6" xfId="911"/>
    <cellStyle name="Calculation 2 15 3" xfId="912"/>
    <cellStyle name="Calculation 2 15 3 2" xfId="44715"/>
    <cellStyle name="Calculation 2 15 3 3" xfId="44716"/>
    <cellStyle name="Calculation 2 15 4" xfId="913"/>
    <cellStyle name="Calculation 2 15 4 2" xfId="44717"/>
    <cellStyle name="Calculation 2 15 4 3" xfId="44718"/>
    <cellStyle name="Calculation 2 15 5" xfId="914"/>
    <cellStyle name="Calculation 2 15 5 2" xfId="44719"/>
    <cellStyle name="Calculation 2 15 5 3" xfId="44720"/>
    <cellStyle name="Calculation 2 15 6" xfId="915"/>
    <cellStyle name="Calculation 2 15 6 2" xfId="44721"/>
    <cellStyle name="Calculation 2 15 6 3" xfId="44722"/>
    <cellStyle name="Calculation 2 15 7" xfId="916"/>
    <cellStyle name="Calculation 2 15 8" xfId="44723"/>
    <cellStyle name="Calculation 2 16" xfId="917"/>
    <cellStyle name="Calculation 2 16 2" xfId="918"/>
    <cellStyle name="Calculation 2 16 2 2" xfId="919"/>
    <cellStyle name="Calculation 2 16 2 3" xfId="920"/>
    <cellStyle name="Calculation 2 16 2 4" xfId="921"/>
    <cellStyle name="Calculation 2 16 2 5" xfId="922"/>
    <cellStyle name="Calculation 2 16 2 6" xfId="923"/>
    <cellStyle name="Calculation 2 16 3" xfId="924"/>
    <cellStyle name="Calculation 2 16 3 2" xfId="44724"/>
    <cellStyle name="Calculation 2 16 3 3" xfId="44725"/>
    <cellStyle name="Calculation 2 16 4" xfId="925"/>
    <cellStyle name="Calculation 2 16 4 2" xfId="44726"/>
    <cellStyle name="Calculation 2 16 4 3" xfId="44727"/>
    <cellStyle name="Calculation 2 16 5" xfId="926"/>
    <cellStyle name="Calculation 2 16 5 2" xfId="44728"/>
    <cellStyle name="Calculation 2 16 5 3" xfId="44729"/>
    <cellStyle name="Calculation 2 16 6" xfId="927"/>
    <cellStyle name="Calculation 2 16 6 2" xfId="44730"/>
    <cellStyle name="Calculation 2 16 6 3" xfId="44731"/>
    <cellStyle name="Calculation 2 16 7" xfId="928"/>
    <cellStyle name="Calculation 2 16 8" xfId="44732"/>
    <cellStyle name="Calculation 2 17" xfId="929"/>
    <cellStyle name="Calculation 2 17 2" xfId="930"/>
    <cellStyle name="Calculation 2 17 2 2" xfId="931"/>
    <cellStyle name="Calculation 2 17 2 3" xfId="932"/>
    <cellStyle name="Calculation 2 17 2 4" xfId="933"/>
    <cellStyle name="Calculation 2 17 2 5" xfId="934"/>
    <cellStyle name="Calculation 2 17 2 6" xfId="935"/>
    <cellStyle name="Calculation 2 17 3" xfId="936"/>
    <cellStyle name="Calculation 2 17 3 2" xfId="44733"/>
    <cellStyle name="Calculation 2 17 3 3" xfId="44734"/>
    <cellStyle name="Calculation 2 17 4" xfId="937"/>
    <cellStyle name="Calculation 2 17 4 2" xfId="44735"/>
    <cellStyle name="Calculation 2 17 4 3" xfId="44736"/>
    <cellStyle name="Calculation 2 17 5" xfId="938"/>
    <cellStyle name="Calculation 2 17 5 2" xfId="44737"/>
    <cellStyle name="Calculation 2 17 5 3" xfId="44738"/>
    <cellStyle name="Calculation 2 17 6" xfId="939"/>
    <cellStyle name="Calculation 2 17 6 2" xfId="44739"/>
    <cellStyle name="Calculation 2 17 6 3" xfId="44740"/>
    <cellStyle name="Calculation 2 17 7" xfId="940"/>
    <cellStyle name="Calculation 2 17 8" xfId="44741"/>
    <cellStyle name="Calculation 2 18" xfId="941"/>
    <cellStyle name="Calculation 2 18 2" xfId="942"/>
    <cellStyle name="Calculation 2 18 2 2" xfId="943"/>
    <cellStyle name="Calculation 2 18 2 3" xfId="944"/>
    <cellStyle name="Calculation 2 18 2 4" xfId="945"/>
    <cellStyle name="Calculation 2 18 2 5" xfId="946"/>
    <cellStyle name="Calculation 2 18 2 6" xfId="947"/>
    <cellStyle name="Calculation 2 18 3" xfId="948"/>
    <cellStyle name="Calculation 2 18 3 2" xfId="44742"/>
    <cellStyle name="Calculation 2 18 3 3" xfId="44743"/>
    <cellStyle name="Calculation 2 18 4" xfId="949"/>
    <cellStyle name="Calculation 2 18 4 2" xfId="44744"/>
    <cellStyle name="Calculation 2 18 4 3" xfId="44745"/>
    <cellStyle name="Calculation 2 18 5" xfId="950"/>
    <cellStyle name="Calculation 2 18 5 2" xfId="44746"/>
    <cellStyle name="Calculation 2 18 5 3" xfId="44747"/>
    <cellStyle name="Calculation 2 18 6" xfId="951"/>
    <cellStyle name="Calculation 2 18 6 2" xfId="44748"/>
    <cellStyle name="Calculation 2 18 6 3" xfId="44749"/>
    <cellStyle name="Calculation 2 18 7" xfId="952"/>
    <cellStyle name="Calculation 2 18 8" xfId="44750"/>
    <cellStyle name="Calculation 2 19" xfId="953"/>
    <cellStyle name="Calculation 2 19 2" xfId="954"/>
    <cellStyle name="Calculation 2 19 2 2" xfId="955"/>
    <cellStyle name="Calculation 2 19 2 3" xfId="956"/>
    <cellStyle name="Calculation 2 19 2 4" xfId="957"/>
    <cellStyle name="Calculation 2 19 2 5" xfId="958"/>
    <cellStyle name="Calculation 2 19 2 6" xfId="959"/>
    <cellStyle name="Calculation 2 19 3" xfId="960"/>
    <cellStyle name="Calculation 2 19 3 2" xfId="44751"/>
    <cellStyle name="Calculation 2 19 3 3" xfId="44752"/>
    <cellStyle name="Calculation 2 19 4" xfId="961"/>
    <cellStyle name="Calculation 2 19 4 2" xfId="44753"/>
    <cellStyle name="Calculation 2 19 4 3" xfId="44754"/>
    <cellStyle name="Calculation 2 19 5" xfId="962"/>
    <cellStyle name="Calculation 2 19 5 2" xfId="44755"/>
    <cellStyle name="Calculation 2 19 5 3" xfId="44756"/>
    <cellStyle name="Calculation 2 19 6" xfId="963"/>
    <cellStyle name="Calculation 2 19 6 2" xfId="44757"/>
    <cellStyle name="Calculation 2 19 6 3" xfId="44758"/>
    <cellStyle name="Calculation 2 19 7" xfId="964"/>
    <cellStyle name="Calculation 2 19 8" xfId="44759"/>
    <cellStyle name="Calculation 2 2" xfId="965"/>
    <cellStyle name="Calculation 2 2 10" xfId="966"/>
    <cellStyle name="Calculation 2 2 10 2" xfId="967"/>
    <cellStyle name="Calculation 2 2 10 2 2" xfId="968"/>
    <cellStyle name="Calculation 2 2 10 2 3" xfId="969"/>
    <cellStyle name="Calculation 2 2 10 2 4" xfId="970"/>
    <cellStyle name="Calculation 2 2 10 2 5" xfId="971"/>
    <cellStyle name="Calculation 2 2 10 2 6" xfId="972"/>
    <cellStyle name="Calculation 2 2 10 3" xfId="973"/>
    <cellStyle name="Calculation 2 2 10 3 2" xfId="44760"/>
    <cellStyle name="Calculation 2 2 10 3 3" xfId="44761"/>
    <cellStyle name="Calculation 2 2 10 4" xfId="974"/>
    <cellStyle name="Calculation 2 2 10 4 2" xfId="44762"/>
    <cellStyle name="Calculation 2 2 10 4 3" xfId="44763"/>
    <cellStyle name="Calculation 2 2 10 5" xfId="975"/>
    <cellStyle name="Calculation 2 2 10 5 2" xfId="44764"/>
    <cellStyle name="Calculation 2 2 10 5 3" xfId="44765"/>
    <cellStyle name="Calculation 2 2 10 6" xfId="976"/>
    <cellStyle name="Calculation 2 2 10 6 2" xfId="44766"/>
    <cellStyle name="Calculation 2 2 10 6 3" xfId="44767"/>
    <cellStyle name="Calculation 2 2 10 7" xfId="977"/>
    <cellStyle name="Calculation 2 2 10 8" xfId="44768"/>
    <cellStyle name="Calculation 2 2 11" xfId="978"/>
    <cellStyle name="Calculation 2 2 11 2" xfId="979"/>
    <cellStyle name="Calculation 2 2 11 2 2" xfId="980"/>
    <cellStyle name="Calculation 2 2 11 2 3" xfId="981"/>
    <cellStyle name="Calculation 2 2 11 2 4" xfId="982"/>
    <cellStyle name="Calculation 2 2 11 2 5" xfId="983"/>
    <cellStyle name="Calculation 2 2 11 2 6" xfId="984"/>
    <cellStyle name="Calculation 2 2 11 3" xfId="985"/>
    <cellStyle name="Calculation 2 2 11 3 2" xfId="44769"/>
    <cellStyle name="Calculation 2 2 11 3 3" xfId="44770"/>
    <cellStyle name="Calculation 2 2 11 4" xfId="986"/>
    <cellStyle name="Calculation 2 2 11 4 2" xfId="44771"/>
    <cellStyle name="Calculation 2 2 11 4 3" xfId="44772"/>
    <cellStyle name="Calculation 2 2 11 5" xfId="987"/>
    <cellStyle name="Calculation 2 2 11 5 2" xfId="44773"/>
    <cellStyle name="Calculation 2 2 11 5 3" xfId="44774"/>
    <cellStyle name="Calculation 2 2 11 6" xfId="988"/>
    <cellStyle name="Calculation 2 2 11 6 2" xfId="44775"/>
    <cellStyle name="Calculation 2 2 11 6 3" xfId="44776"/>
    <cellStyle name="Calculation 2 2 11 7" xfId="989"/>
    <cellStyle name="Calculation 2 2 11 8" xfId="44777"/>
    <cellStyle name="Calculation 2 2 12" xfId="990"/>
    <cellStyle name="Calculation 2 2 12 2" xfId="991"/>
    <cellStyle name="Calculation 2 2 12 2 2" xfId="992"/>
    <cellStyle name="Calculation 2 2 12 2 3" xfId="993"/>
    <cellStyle name="Calculation 2 2 12 2 4" xfId="994"/>
    <cellStyle name="Calculation 2 2 12 2 5" xfId="995"/>
    <cellStyle name="Calculation 2 2 12 2 6" xfId="996"/>
    <cellStyle name="Calculation 2 2 12 3" xfId="997"/>
    <cellStyle name="Calculation 2 2 12 3 2" xfId="44778"/>
    <cellStyle name="Calculation 2 2 12 3 3" xfId="44779"/>
    <cellStyle name="Calculation 2 2 12 4" xfId="998"/>
    <cellStyle name="Calculation 2 2 12 4 2" xfId="44780"/>
    <cellStyle name="Calculation 2 2 12 4 3" xfId="44781"/>
    <cellStyle name="Calculation 2 2 12 5" xfId="999"/>
    <cellStyle name="Calculation 2 2 12 5 2" xfId="44782"/>
    <cellStyle name="Calculation 2 2 12 5 3" xfId="44783"/>
    <cellStyle name="Calculation 2 2 12 6" xfId="1000"/>
    <cellStyle name="Calculation 2 2 12 6 2" xfId="44784"/>
    <cellStyle name="Calculation 2 2 12 6 3" xfId="44785"/>
    <cellStyle name="Calculation 2 2 12 7" xfId="1001"/>
    <cellStyle name="Calculation 2 2 12 8" xfId="44786"/>
    <cellStyle name="Calculation 2 2 13" xfId="1002"/>
    <cellStyle name="Calculation 2 2 13 2" xfId="1003"/>
    <cellStyle name="Calculation 2 2 13 2 2" xfId="1004"/>
    <cellStyle name="Calculation 2 2 13 2 3" xfId="1005"/>
    <cellStyle name="Calculation 2 2 13 2 4" xfId="1006"/>
    <cellStyle name="Calculation 2 2 13 2 5" xfId="1007"/>
    <cellStyle name="Calculation 2 2 13 2 6" xfId="1008"/>
    <cellStyle name="Calculation 2 2 13 3" xfId="1009"/>
    <cellStyle name="Calculation 2 2 13 3 2" xfId="44787"/>
    <cellStyle name="Calculation 2 2 13 3 3" xfId="44788"/>
    <cellStyle name="Calculation 2 2 13 4" xfId="1010"/>
    <cellStyle name="Calculation 2 2 13 4 2" xfId="44789"/>
    <cellStyle name="Calculation 2 2 13 4 3" xfId="44790"/>
    <cellStyle name="Calculation 2 2 13 5" xfId="1011"/>
    <cellStyle name="Calculation 2 2 13 5 2" xfId="44791"/>
    <cellStyle name="Calculation 2 2 13 5 3" xfId="44792"/>
    <cellStyle name="Calculation 2 2 13 6" xfId="1012"/>
    <cellStyle name="Calculation 2 2 13 6 2" xfId="44793"/>
    <cellStyle name="Calculation 2 2 13 6 3" xfId="44794"/>
    <cellStyle name="Calculation 2 2 13 7" xfId="1013"/>
    <cellStyle name="Calculation 2 2 13 8" xfId="44795"/>
    <cellStyle name="Calculation 2 2 14" xfId="1014"/>
    <cellStyle name="Calculation 2 2 14 2" xfId="1015"/>
    <cellStyle name="Calculation 2 2 14 2 2" xfId="1016"/>
    <cellStyle name="Calculation 2 2 14 2 3" xfId="1017"/>
    <cellStyle name="Calculation 2 2 14 2 4" xfId="1018"/>
    <cellStyle name="Calculation 2 2 14 2 5" xfId="1019"/>
    <cellStyle name="Calculation 2 2 14 2 6" xfId="1020"/>
    <cellStyle name="Calculation 2 2 14 3" xfId="1021"/>
    <cellStyle name="Calculation 2 2 14 3 2" xfId="44796"/>
    <cellStyle name="Calculation 2 2 14 3 3" xfId="44797"/>
    <cellStyle name="Calculation 2 2 14 4" xfId="1022"/>
    <cellStyle name="Calculation 2 2 14 4 2" xfId="44798"/>
    <cellStyle name="Calculation 2 2 14 4 3" xfId="44799"/>
    <cellStyle name="Calculation 2 2 14 5" xfId="1023"/>
    <cellStyle name="Calculation 2 2 14 5 2" xfId="44800"/>
    <cellStyle name="Calculation 2 2 14 5 3" xfId="44801"/>
    <cellStyle name="Calculation 2 2 14 6" xfId="1024"/>
    <cellStyle name="Calculation 2 2 14 6 2" xfId="44802"/>
    <cellStyle name="Calculation 2 2 14 6 3" xfId="44803"/>
    <cellStyle name="Calculation 2 2 14 7" xfId="1025"/>
    <cellStyle name="Calculation 2 2 14 8" xfId="44804"/>
    <cellStyle name="Calculation 2 2 15" xfId="1026"/>
    <cellStyle name="Calculation 2 2 15 2" xfId="1027"/>
    <cellStyle name="Calculation 2 2 15 2 2" xfId="1028"/>
    <cellStyle name="Calculation 2 2 15 2 3" xfId="1029"/>
    <cellStyle name="Calculation 2 2 15 2 4" xfId="1030"/>
    <cellStyle name="Calculation 2 2 15 2 5" xfId="1031"/>
    <cellStyle name="Calculation 2 2 15 2 6" xfId="1032"/>
    <cellStyle name="Calculation 2 2 15 3" xfId="1033"/>
    <cellStyle name="Calculation 2 2 15 3 2" xfId="44805"/>
    <cellStyle name="Calculation 2 2 15 3 3" xfId="44806"/>
    <cellStyle name="Calculation 2 2 15 4" xfId="1034"/>
    <cellStyle name="Calculation 2 2 15 4 2" xfId="44807"/>
    <cellStyle name="Calculation 2 2 15 4 3" xfId="44808"/>
    <cellStyle name="Calculation 2 2 15 5" xfId="1035"/>
    <cellStyle name="Calculation 2 2 15 5 2" xfId="44809"/>
    <cellStyle name="Calculation 2 2 15 5 3" xfId="44810"/>
    <cellStyle name="Calculation 2 2 15 6" xfId="1036"/>
    <cellStyle name="Calculation 2 2 15 6 2" xfId="44811"/>
    <cellStyle name="Calculation 2 2 15 6 3" xfId="44812"/>
    <cellStyle name="Calculation 2 2 15 7" xfId="1037"/>
    <cellStyle name="Calculation 2 2 15 8" xfId="44813"/>
    <cellStyle name="Calculation 2 2 16" xfId="1038"/>
    <cellStyle name="Calculation 2 2 16 2" xfId="1039"/>
    <cellStyle name="Calculation 2 2 16 2 2" xfId="1040"/>
    <cellStyle name="Calculation 2 2 16 2 3" xfId="1041"/>
    <cellStyle name="Calculation 2 2 16 2 4" xfId="1042"/>
    <cellStyle name="Calculation 2 2 16 2 5" xfId="1043"/>
    <cellStyle name="Calculation 2 2 16 2 6" xfId="1044"/>
    <cellStyle name="Calculation 2 2 16 3" xfId="1045"/>
    <cellStyle name="Calculation 2 2 16 3 2" xfId="44814"/>
    <cellStyle name="Calculation 2 2 16 3 3" xfId="44815"/>
    <cellStyle name="Calculation 2 2 16 4" xfId="1046"/>
    <cellStyle name="Calculation 2 2 16 4 2" xfId="44816"/>
    <cellStyle name="Calculation 2 2 16 4 3" xfId="44817"/>
    <cellStyle name="Calculation 2 2 16 5" xfId="1047"/>
    <cellStyle name="Calculation 2 2 16 5 2" xfId="44818"/>
    <cellStyle name="Calculation 2 2 16 5 3" xfId="44819"/>
    <cellStyle name="Calculation 2 2 16 6" xfId="1048"/>
    <cellStyle name="Calculation 2 2 16 6 2" xfId="44820"/>
    <cellStyle name="Calculation 2 2 16 6 3" xfId="44821"/>
    <cellStyle name="Calculation 2 2 16 7" xfId="1049"/>
    <cellStyle name="Calculation 2 2 16 8" xfId="44822"/>
    <cellStyle name="Calculation 2 2 17" xfId="1050"/>
    <cellStyle name="Calculation 2 2 17 2" xfId="1051"/>
    <cellStyle name="Calculation 2 2 17 2 2" xfId="1052"/>
    <cellStyle name="Calculation 2 2 17 2 3" xfId="1053"/>
    <cellStyle name="Calculation 2 2 17 2 4" xfId="1054"/>
    <cellStyle name="Calculation 2 2 17 2 5" xfId="1055"/>
    <cellStyle name="Calculation 2 2 17 2 6" xfId="1056"/>
    <cellStyle name="Calculation 2 2 17 3" xfId="1057"/>
    <cellStyle name="Calculation 2 2 17 3 2" xfId="44823"/>
    <cellStyle name="Calculation 2 2 17 3 3" xfId="44824"/>
    <cellStyle name="Calculation 2 2 17 4" xfId="1058"/>
    <cellStyle name="Calculation 2 2 17 4 2" xfId="44825"/>
    <cellStyle name="Calculation 2 2 17 4 3" xfId="44826"/>
    <cellStyle name="Calculation 2 2 17 5" xfId="1059"/>
    <cellStyle name="Calculation 2 2 17 5 2" xfId="44827"/>
    <cellStyle name="Calculation 2 2 17 5 3" xfId="44828"/>
    <cellStyle name="Calculation 2 2 17 6" xfId="1060"/>
    <cellStyle name="Calculation 2 2 17 6 2" xfId="44829"/>
    <cellStyle name="Calculation 2 2 17 6 3" xfId="44830"/>
    <cellStyle name="Calculation 2 2 17 7" xfId="1061"/>
    <cellStyle name="Calculation 2 2 17 8" xfId="44831"/>
    <cellStyle name="Calculation 2 2 18" xfId="1062"/>
    <cellStyle name="Calculation 2 2 18 2" xfId="1063"/>
    <cellStyle name="Calculation 2 2 18 2 2" xfId="1064"/>
    <cellStyle name="Calculation 2 2 18 2 3" xfId="1065"/>
    <cellStyle name="Calculation 2 2 18 2 4" xfId="1066"/>
    <cellStyle name="Calculation 2 2 18 2 5" xfId="1067"/>
    <cellStyle name="Calculation 2 2 18 2 6" xfId="1068"/>
    <cellStyle name="Calculation 2 2 18 3" xfId="1069"/>
    <cellStyle name="Calculation 2 2 18 3 2" xfId="44832"/>
    <cellStyle name="Calculation 2 2 18 3 3" xfId="44833"/>
    <cellStyle name="Calculation 2 2 18 4" xfId="1070"/>
    <cellStyle name="Calculation 2 2 18 4 2" xfId="44834"/>
    <cellStyle name="Calculation 2 2 18 4 3" xfId="44835"/>
    <cellStyle name="Calculation 2 2 18 5" xfId="1071"/>
    <cellStyle name="Calculation 2 2 18 5 2" xfId="44836"/>
    <cellStyle name="Calculation 2 2 18 5 3" xfId="44837"/>
    <cellStyle name="Calculation 2 2 18 6" xfId="1072"/>
    <cellStyle name="Calculation 2 2 18 6 2" xfId="44838"/>
    <cellStyle name="Calculation 2 2 18 6 3" xfId="44839"/>
    <cellStyle name="Calculation 2 2 18 7" xfId="1073"/>
    <cellStyle name="Calculation 2 2 18 8" xfId="44840"/>
    <cellStyle name="Calculation 2 2 19" xfId="1074"/>
    <cellStyle name="Calculation 2 2 19 2" xfId="1075"/>
    <cellStyle name="Calculation 2 2 19 2 2" xfId="1076"/>
    <cellStyle name="Calculation 2 2 19 2 3" xfId="1077"/>
    <cellStyle name="Calculation 2 2 19 2 4" xfId="1078"/>
    <cellStyle name="Calculation 2 2 19 2 5" xfId="1079"/>
    <cellStyle name="Calculation 2 2 19 2 6" xfId="1080"/>
    <cellStyle name="Calculation 2 2 19 3" xfId="1081"/>
    <cellStyle name="Calculation 2 2 19 3 2" xfId="44841"/>
    <cellStyle name="Calculation 2 2 19 3 3" xfId="44842"/>
    <cellStyle name="Calculation 2 2 19 4" xfId="1082"/>
    <cellStyle name="Calculation 2 2 19 4 2" xfId="44843"/>
    <cellStyle name="Calculation 2 2 19 4 3" xfId="44844"/>
    <cellStyle name="Calculation 2 2 19 5" xfId="1083"/>
    <cellStyle name="Calculation 2 2 19 5 2" xfId="44845"/>
    <cellStyle name="Calculation 2 2 19 5 3" xfId="44846"/>
    <cellStyle name="Calculation 2 2 19 6" xfId="1084"/>
    <cellStyle name="Calculation 2 2 19 6 2" xfId="44847"/>
    <cellStyle name="Calculation 2 2 19 6 3" xfId="44848"/>
    <cellStyle name="Calculation 2 2 19 7" xfId="1085"/>
    <cellStyle name="Calculation 2 2 19 8" xfId="44849"/>
    <cellStyle name="Calculation 2 2 2" xfId="1086"/>
    <cellStyle name="Calculation 2 2 2 10" xfId="1087"/>
    <cellStyle name="Calculation 2 2 2 10 2" xfId="1088"/>
    <cellStyle name="Calculation 2 2 2 10 2 2" xfId="1089"/>
    <cellStyle name="Calculation 2 2 2 10 2 3" xfId="1090"/>
    <cellStyle name="Calculation 2 2 2 10 2 4" xfId="1091"/>
    <cellStyle name="Calculation 2 2 2 10 2 5" xfId="1092"/>
    <cellStyle name="Calculation 2 2 2 10 2 6" xfId="1093"/>
    <cellStyle name="Calculation 2 2 2 10 3" xfId="1094"/>
    <cellStyle name="Calculation 2 2 2 10 3 2" xfId="44850"/>
    <cellStyle name="Calculation 2 2 2 10 3 3" xfId="44851"/>
    <cellStyle name="Calculation 2 2 2 10 4" xfId="1095"/>
    <cellStyle name="Calculation 2 2 2 10 4 2" xfId="44852"/>
    <cellStyle name="Calculation 2 2 2 10 4 3" xfId="44853"/>
    <cellStyle name="Calculation 2 2 2 10 5" xfId="1096"/>
    <cellStyle name="Calculation 2 2 2 10 5 2" xfId="44854"/>
    <cellStyle name="Calculation 2 2 2 10 5 3" xfId="44855"/>
    <cellStyle name="Calculation 2 2 2 10 6" xfId="1097"/>
    <cellStyle name="Calculation 2 2 2 10 6 2" xfId="44856"/>
    <cellStyle name="Calculation 2 2 2 10 6 3" xfId="44857"/>
    <cellStyle name="Calculation 2 2 2 10 7" xfId="1098"/>
    <cellStyle name="Calculation 2 2 2 10 8" xfId="44858"/>
    <cellStyle name="Calculation 2 2 2 11" xfId="1099"/>
    <cellStyle name="Calculation 2 2 2 11 2" xfId="1100"/>
    <cellStyle name="Calculation 2 2 2 11 2 2" xfId="1101"/>
    <cellStyle name="Calculation 2 2 2 11 2 3" xfId="1102"/>
    <cellStyle name="Calculation 2 2 2 11 2 4" xfId="1103"/>
    <cellStyle name="Calculation 2 2 2 11 2 5" xfId="1104"/>
    <cellStyle name="Calculation 2 2 2 11 2 6" xfId="1105"/>
    <cellStyle name="Calculation 2 2 2 11 3" xfId="1106"/>
    <cellStyle name="Calculation 2 2 2 11 3 2" xfId="44859"/>
    <cellStyle name="Calculation 2 2 2 11 3 3" xfId="44860"/>
    <cellStyle name="Calculation 2 2 2 11 4" xfId="1107"/>
    <cellStyle name="Calculation 2 2 2 11 4 2" xfId="44861"/>
    <cellStyle name="Calculation 2 2 2 11 4 3" xfId="44862"/>
    <cellStyle name="Calculation 2 2 2 11 5" xfId="1108"/>
    <cellStyle name="Calculation 2 2 2 11 5 2" xfId="44863"/>
    <cellStyle name="Calculation 2 2 2 11 5 3" xfId="44864"/>
    <cellStyle name="Calculation 2 2 2 11 6" xfId="1109"/>
    <cellStyle name="Calculation 2 2 2 11 6 2" xfId="44865"/>
    <cellStyle name="Calculation 2 2 2 11 6 3" xfId="44866"/>
    <cellStyle name="Calculation 2 2 2 11 7" xfId="1110"/>
    <cellStyle name="Calculation 2 2 2 11 8" xfId="44867"/>
    <cellStyle name="Calculation 2 2 2 12" xfId="1111"/>
    <cellStyle name="Calculation 2 2 2 12 2" xfId="1112"/>
    <cellStyle name="Calculation 2 2 2 12 2 2" xfId="1113"/>
    <cellStyle name="Calculation 2 2 2 12 2 3" xfId="1114"/>
    <cellStyle name="Calculation 2 2 2 12 2 4" xfId="1115"/>
    <cellStyle name="Calculation 2 2 2 12 2 5" xfId="1116"/>
    <cellStyle name="Calculation 2 2 2 12 2 6" xfId="1117"/>
    <cellStyle name="Calculation 2 2 2 12 3" xfId="1118"/>
    <cellStyle name="Calculation 2 2 2 12 3 2" xfId="44868"/>
    <cellStyle name="Calculation 2 2 2 12 3 3" xfId="44869"/>
    <cellStyle name="Calculation 2 2 2 12 4" xfId="1119"/>
    <cellStyle name="Calculation 2 2 2 12 4 2" xfId="44870"/>
    <cellStyle name="Calculation 2 2 2 12 4 3" xfId="44871"/>
    <cellStyle name="Calculation 2 2 2 12 5" xfId="1120"/>
    <cellStyle name="Calculation 2 2 2 12 5 2" xfId="44872"/>
    <cellStyle name="Calculation 2 2 2 12 5 3" xfId="44873"/>
    <cellStyle name="Calculation 2 2 2 12 6" xfId="1121"/>
    <cellStyle name="Calculation 2 2 2 12 6 2" xfId="44874"/>
    <cellStyle name="Calculation 2 2 2 12 6 3" xfId="44875"/>
    <cellStyle name="Calculation 2 2 2 12 7" xfId="1122"/>
    <cellStyle name="Calculation 2 2 2 12 8" xfId="44876"/>
    <cellStyle name="Calculation 2 2 2 13" xfId="1123"/>
    <cellStyle name="Calculation 2 2 2 13 2" xfId="1124"/>
    <cellStyle name="Calculation 2 2 2 13 2 2" xfId="1125"/>
    <cellStyle name="Calculation 2 2 2 13 2 3" xfId="1126"/>
    <cellStyle name="Calculation 2 2 2 13 2 4" xfId="1127"/>
    <cellStyle name="Calculation 2 2 2 13 2 5" xfId="1128"/>
    <cellStyle name="Calculation 2 2 2 13 2 6" xfId="1129"/>
    <cellStyle name="Calculation 2 2 2 13 3" xfId="1130"/>
    <cellStyle name="Calculation 2 2 2 13 3 2" xfId="44877"/>
    <cellStyle name="Calculation 2 2 2 13 3 3" xfId="44878"/>
    <cellStyle name="Calculation 2 2 2 13 4" xfId="1131"/>
    <cellStyle name="Calculation 2 2 2 13 4 2" xfId="44879"/>
    <cellStyle name="Calculation 2 2 2 13 4 3" xfId="44880"/>
    <cellStyle name="Calculation 2 2 2 13 5" xfId="1132"/>
    <cellStyle name="Calculation 2 2 2 13 5 2" xfId="44881"/>
    <cellStyle name="Calculation 2 2 2 13 5 3" xfId="44882"/>
    <cellStyle name="Calculation 2 2 2 13 6" xfId="1133"/>
    <cellStyle name="Calculation 2 2 2 13 6 2" xfId="44883"/>
    <cellStyle name="Calculation 2 2 2 13 6 3" xfId="44884"/>
    <cellStyle name="Calculation 2 2 2 13 7" xfId="1134"/>
    <cellStyle name="Calculation 2 2 2 13 8" xfId="44885"/>
    <cellStyle name="Calculation 2 2 2 14" xfId="1135"/>
    <cellStyle name="Calculation 2 2 2 14 2" xfId="1136"/>
    <cellStyle name="Calculation 2 2 2 14 2 2" xfId="1137"/>
    <cellStyle name="Calculation 2 2 2 14 2 3" xfId="1138"/>
    <cellStyle name="Calculation 2 2 2 14 2 4" xfId="1139"/>
    <cellStyle name="Calculation 2 2 2 14 2 5" xfId="1140"/>
    <cellStyle name="Calculation 2 2 2 14 2 6" xfId="1141"/>
    <cellStyle name="Calculation 2 2 2 14 3" xfId="1142"/>
    <cellStyle name="Calculation 2 2 2 14 3 2" xfId="44886"/>
    <cellStyle name="Calculation 2 2 2 14 3 3" xfId="44887"/>
    <cellStyle name="Calculation 2 2 2 14 4" xfId="1143"/>
    <cellStyle name="Calculation 2 2 2 14 4 2" xfId="44888"/>
    <cellStyle name="Calculation 2 2 2 14 4 3" xfId="44889"/>
    <cellStyle name="Calculation 2 2 2 14 5" xfId="1144"/>
    <cellStyle name="Calculation 2 2 2 14 5 2" xfId="44890"/>
    <cellStyle name="Calculation 2 2 2 14 5 3" xfId="44891"/>
    <cellStyle name="Calculation 2 2 2 14 6" xfId="1145"/>
    <cellStyle name="Calculation 2 2 2 14 6 2" xfId="44892"/>
    <cellStyle name="Calculation 2 2 2 14 6 3" xfId="44893"/>
    <cellStyle name="Calculation 2 2 2 14 7" xfId="1146"/>
    <cellStyle name="Calculation 2 2 2 14 8" xfId="44894"/>
    <cellStyle name="Calculation 2 2 2 15" xfId="1147"/>
    <cellStyle name="Calculation 2 2 2 15 2" xfId="1148"/>
    <cellStyle name="Calculation 2 2 2 15 2 2" xfId="1149"/>
    <cellStyle name="Calculation 2 2 2 15 2 3" xfId="1150"/>
    <cellStyle name="Calculation 2 2 2 15 2 4" xfId="1151"/>
    <cellStyle name="Calculation 2 2 2 15 2 5" xfId="1152"/>
    <cellStyle name="Calculation 2 2 2 15 2 6" xfId="1153"/>
    <cellStyle name="Calculation 2 2 2 15 3" xfId="1154"/>
    <cellStyle name="Calculation 2 2 2 15 3 2" xfId="44895"/>
    <cellStyle name="Calculation 2 2 2 15 3 3" xfId="44896"/>
    <cellStyle name="Calculation 2 2 2 15 4" xfId="1155"/>
    <cellStyle name="Calculation 2 2 2 15 4 2" xfId="44897"/>
    <cellStyle name="Calculation 2 2 2 15 4 3" xfId="44898"/>
    <cellStyle name="Calculation 2 2 2 15 5" xfId="1156"/>
    <cellStyle name="Calculation 2 2 2 15 5 2" xfId="44899"/>
    <cellStyle name="Calculation 2 2 2 15 5 3" xfId="44900"/>
    <cellStyle name="Calculation 2 2 2 15 6" xfId="1157"/>
    <cellStyle name="Calculation 2 2 2 15 6 2" xfId="44901"/>
    <cellStyle name="Calculation 2 2 2 15 6 3" xfId="44902"/>
    <cellStyle name="Calculation 2 2 2 15 7" xfId="1158"/>
    <cellStyle name="Calculation 2 2 2 15 8" xfId="44903"/>
    <cellStyle name="Calculation 2 2 2 16" xfId="1159"/>
    <cellStyle name="Calculation 2 2 2 16 2" xfId="1160"/>
    <cellStyle name="Calculation 2 2 2 16 2 2" xfId="1161"/>
    <cellStyle name="Calculation 2 2 2 16 2 3" xfId="1162"/>
    <cellStyle name="Calculation 2 2 2 16 2 4" xfId="1163"/>
    <cellStyle name="Calculation 2 2 2 16 2 5" xfId="1164"/>
    <cellStyle name="Calculation 2 2 2 16 2 6" xfId="1165"/>
    <cellStyle name="Calculation 2 2 2 16 3" xfId="1166"/>
    <cellStyle name="Calculation 2 2 2 16 3 2" xfId="44904"/>
    <cellStyle name="Calculation 2 2 2 16 3 3" xfId="44905"/>
    <cellStyle name="Calculation 2 2 2 16 4" xfId="1167"/>
    <cellStyle name="Calculation 2 2 2 16 4 2" xfId="44906"/>
    <cellStyle name="Calculation 2 2 2 16 4 3" xfId="44907"/>
    <cellStyle name="Calculation 2 2 2 16 5" xfId="1168"/>
    <cellStyle name="Calculation 2 2 2 16 5 2" xfId="44908"/>
    <cellStyle name="Calculation 2 2 2 16 5 3" xfId="44909"/>
    <cellStyle name="Calculation 2 2 2 16 6" xfId="1169"/>
    <cellStyle name="Calculation 2 2 2 16 6 2" xfId="44910"/>
    <cellStyle name="Calculation 2 2 2 16 6 3" xfId="44911"/>
    <cellStyle name="Calculation 2 2 2 16 7" xfId="1170"/>
    <cellStyle name="Calculation 2 2 2 16 8" xfId="44912"/>
    <cellStyle name="Calculation 2 2 2 17" xfId="1171"/>
    <cellStyle name="Calculation 2 2 2 17 2" xfId="1172"/>
    <cellStyle name="Calculation 2 2 2 17 2 2" xfId="1173"/>
    <cellStyle name="Calculation 2 2 2 17 2 3" xfId="1174"/>
    <cellStyle name="Calculation 2 2 2 17 2 4" xfId="1175"/>
    <cellStyle name="Calculation 2 2 2 17 2 5" xfId="1176"/>
    <cellStyle name="Calculation 2 2 2 17 2 6" xfId="1177"/>
    <cellStyle name="Calculation 2 2 2 17 3" xfId="1178"/>
    <cellStyle name="Calculation 2 2 2 17 3 2" xfId="44913"/>
    <cellStyle name="Calculation 2 2 2 17 3 3" xfId="44914"/>
    <cellStyle name="Calculation 2 2 2 17 4" xfId="1179"/>
    <cellStyle name="Calculation 2 2 2 17 4 2" xfId="44915"/>
    <cellStyle name="Calculation 2 2 2 17 4 3" xfId="44916"/>
    <cellStyle name="Calculation 2 2 2 17 5" xfId="1180"/>
    <cellStyle name="Calculation 2 2 2 17 5 2" xfId="44917"/>
    <cellStyle name="Calculation 2 2 2 17 5 3" xfId="44918"/>
    <cellStyle name="Calculation 2 2 2 17 6" xfId="1181"/>
    <cellStyle name="Calculation 2 2 2 17 6 2" xfId="44919"/>
    <cellStyle name="Calculation 2 2 2 17 6 3" xfId="44920"/>
    <cellStyle name="Calculation 2 2 2 17 7" xfId="1182"/>
    <cellStyle name="Calculation 2 2 2 17 8" xfId="44921"/>
    <cellStyle name="Calculation 2 2 2 18" xfId="1183"/>
    <cellStyle name="Calculation 2 2 2 18 2" xfId="1184"/>
    <cellStyle name="Calculation 2 2 2 18 2 2" xfId="1185"/>
    <cellStyle name="Calculation 2 2 2 18 2 3" xfId="1186"/>
    <cellStyle name="Calculation 2 2 2 18 2 4" xfId="1187"/>
    <cellStyle name="Calculation 2 2 2 18 2 5" xfId="1188"/>
    <cellStyle name="Calculation 2 2 2 18 2 6" xfId="1189"/>
    <cellStyle name="Calculation 2 2 2 18 3" xfId="1190"/>
    <cellStyle name="Calculation 2 2 2 18 3 2" xfId="44922"/>
    <cellStyle name="Calculation 2 2 2 18 3 3" xfId="44923"/>
    <cellStyle name="Calculation 2 2 2 18 4" xfId="1191"/>
    <cellStyle name="Calculation 2 2 2 18 4 2" xfId="44924"/>
    <cellStyle name="Calculation 2 2 2 18 4 3" xfId="44925"/>
    <cellStyle name="Calculation 2 2 2 18 5" xfId="1192"/>
    <cellStyle name="Calculation 2 2 2 18 5 2" xfId="44926"/>
    <cellStyle name="Calculation 2 2 2 18 5 3" xfId="44927"/>
    <cellStyle name="Calculation 2 2 2 18 6" xfId="1193"/>
    <cellStyle name="Calculation 2 2 2 18 6 2" xfId="44928"/>
    <cellStyle name="Calculation 2 2 2 18 6 3" xfId="44929"/>
    <cellStyle name="Calculation 2 2 2 18 7" xfId="1194"/>
    <cellStyle name="Calculation 2 2 2 18 8" xfId="44930"/>
    <cellStyle name="Calculation 2 2 2 19" xfId="1195"/>
    <cellStyle name="Calculation 2 2 2 19 2" xfId="1196"/>
    <cellStyle name="Calculation 2 2 2 19 2 2" xfId="1197"/>
    <cellStyle name="Calculation 2 2 2 19 2 3" xfId="1198"/>
    <cellStyle name="Calculation 2 2 2 19 2 4" xfId="1199"/>
    <cellStyle name="Calculation 2 2 2 19 2 5" xfId="1200"/>
    <cellStyle name="Calculation 2 2 2 19 2 6" xfId="1201"/>
    <cellStyle name="Calculation 2 2 2 19 3" xfId="1202"/>
    <cellStyle name="Calculation 2 2 2 19 3 2" xfId="44931"/>
    <cellStyle name="Calculation 2 2 2 19 3 3" xfId="44932"/>
    <cellStyle name="Calculation 2 2 2 19 4" xfId="1203"/>
    <cellStyle name="Calculation 2 2 2 19 4 2" xfId="44933"/>
    <cellStyle name="Calculation 2 2 2 19 4 3" xfId="44934"/>
    <cellStyle name="Calculation 2 2 2 19 5" xfId="1204"/>
    <cellStyle name="Calculation 2 2 2 19 5 2" xfId="44935"/>
    <cellStyle name="Calculation 2 2 2 19 5 3" xfId="44936"/>
    <cellStyle name="Calculation 2 2 2 19 6" xfId="1205"/>
    <cellStyle name="Calculation 2 2 2 19 6 2" xfId="44937"/>
    <cellStyle name="Calculation 2 2 2 19 6 3" xfId="44938"/>
    <cellStyle name="Calculation 2 2 2 19 7" xfId="1206"/>
    <cellStyle name="Calculation 2 2 2 19 8" xfId="44939"/>
    <cellStyle name="Calculation 2 2 2 2" xfId="1207"/>
    <cellStyle name="Calculation 2 2 2 2 2" xfId="1208"/>
    <cellStyle name="Calculation 2 2 2 2 2 2" xfId="1209"/>
    <cellStyle name="Calculation 2 2 2 2 2 3" xfId="1210"/>
    <cellStyle name="Calculation 2 2 2 2 2 4" xfId="1211"/>
    <cellStyle name="Calculation 2 2 2 2 2 5" xfId="1212"/>
    <cellStyle name="Calculation 2 2 2 2 2 6" xfId="1213"/>
    <cellStyle name="Calculation 2 2 2 2 3" xfId="1214"/>
    <cellStyle name="Calculation 2 2 2 2 3 2" xfId="44940"/>
    <cellStyle name="Calculation 2 2 2 2 3 3" xfId="44941"/>
    <cellStyle name="Calculation 2 2 2 2 4" xfId="1215"/>
    <cellStyle name="Calculation 2 2 2 2 4 2" xfId="44942"/>
    <cellStyle name="Calculation 2 2 2 2 4 3" xfId="44943"/>
    <cellStyle name="Calculation 2 2 2 2 5" xfId="1216"/>
    <cellStyle name="Calculation 2 2 2 2 5 2" xfId="44944"/>
    <cellStyle name="Calculation 2 2 2 2 5 3" xfId="44945"/>
    <cellStyle name="Calculation 2 2 2 2 6" xfId="1217"/>
    <cellStyle name="Calculation 2 2 2 2 6 2" xfId="44946"/>
    <cellStyle name="Calculation 2 2 2 2 6 3" xfId="44947"/>
    <cellStyle name="Calculation 2 2 2 2 7" xfId="1218"/>
    <cellStyle name="Calculation 2 2 2 2 8" xfId="44948"/>
    <cellStyle name="Calculation 2 2 2 20" xfId="1219"/>
    <cellStyle name="Calculation 2 2 2 20 2" xfId="1220"/>
    <cellStyle name="Calculation 2 2 2 20 2 2" xfId="1221"/>
    <cellStyle name="Calculation 2 2 2 20 2 3" xfId="1222"/>
    <cellStyle name="Calculation 2 2 2 20 2 4" xfId="1223"/>
    <cellStyle name="Calculation 2 2 2 20 2 5" xfId="1224"/>
    <cellStyle name="Calculation 2 2 2 20 2 6" xfId="1225"/>
    <cellStyle name="Calculation 2 2 2 20 3" xfId="1226"/>
    <cellStyle name="Calculation 2 2 2 20 3 2" xfId="44949"/>
    <cellStyle name="Calculation 2 2 2 20 3 3" xfId="44950"/>
    <cellStyle name="Calculation 2 2 2 20 4" xfId="1227"/>
    <cellStyle name="Calculation 2 2 2 20 4 2" xfId="44951"/>
    <cellStyle name="Calculation 2 2 2 20 4 3" xfId="44952"/>
    <cellStyle name="Calculation 2 2 2 20 5" xfId="1228"/>
    <cellStyle name="Calculation 2 2 2 20 5 2" xfId="44953"/>
    <cellStyle name="Calculation 2 2 2 20 5 3" xfId="44954"/>
    <cellStyle name="Calculation 2 2 2 20 6" xfId="1229"/>
    <cellStyle name="Calculation 2 2 2 20 6 2" xfId="44955"/>
    <cellStyle name="Calculation 2 2 2 20 6 3" xfId="44956"/>
    <cellStyle name="Calculation 2 2 2 20 7" xfId="1230"/>
    <cellStyle name="Calculation 2 2 2 20 8" xfId="44957"/>
    <cellStyle name="Calculation 2 2 2 21" xfId="1231"/>
    <cellStyle name="Calculation 2 2 2 21 2" xfId="1232"/>
    <cellStyle name="Calculation 2 2 2 21 2 2" xfId="1233"/>
    <cellStyle name="Calculation 2 2 2 21 2 3" xfId="1234"/>
    <cellStyle name="Calculation 2 2 2 21 2 4" xfId="1235"/>
    <cellStyle name="Calculation 2 2 2 21 2 5" xfId="1236"/>
    <cellStyle name="Calculation 2 2 2 21 2 6" xfId="1237"/>
    <cellStyle name="Calculation 2 2 2 21 3" xfId="1238"/>
    <cellStyle name="Calculation 2 2 2 21 3 2" xfId="44958"/>
    <cellStyle name="Calculation 2 2 2 21 3 3" xfId="44959"/>
    <cellStyle name="Calculation 2 2 2 21 4" xfId="1239"/>
    <cellStyle name="Calculation 2 2 2 21 4 2" xfId="44960"/>
    <cellStyle name="Calculation 2 2 2 21 4 3" xfId="44961"/>
    <cellStyle name="Calculation 2 2 2 21 5" xfId="1240"/>
    <cellStyle name="Calculation 2 2 2 21 5 2" xfId="44962"/>
    <cellStyle name="Calculation 2 2 2 21 5 3" xfId="44963"/>
    <cellStyle name="Calculation 2 2 2 21 6" xfId="1241"/>
    <cellStyle name="Calculation 2 2 2 21 6 2" xfId="44964"/>
    <cellStyle name="Calculation 2 2 2 21 6 3" xfId="44965"/>
    <cellStyle name="Calculation 2 2 2 21 7" xfId="1242"/>
    <cellStyle name="Calculation 2 2 2 21 8" xfId="44966"/>
    <cellStyle name="Calculation 2 2 2 22" xfId="1243"/>
    <cellStyle name="Calculation 2 2 2 22 2" xfId="1244"/>
    <cellStyle name="Calculation 2 2 2 22 2 2" xfId="1245"/>
    <cellStyle name="Calculation 2 2 2 22 2 3" xfId="1246"/>
    <cellStyle name="Calculation 2 2 2 22 2 4" xfId="1247"/>
    <cellStyle name="Calculation 2 2 2 22 2 5" xfId="1248"/>
    <cellStyle name="Calculation 2 2 2 22 2 6" xfId="1249"/>
    <cellStyle name="Calculation 2 2 2 22 3" xfId="1250"/>
    <cellStyle name="Calculation 2 2 2 22 3 2" xfId="44967"/>
    <cellStyle name="Calculation 2 2 2 22 3 3" xfId="44968"/>
    <cellStyle name="Calculation 2 2 2 22 4" xfId="1251"/>
    <cellStyle name="Calculation 2 2 2 22 4 2" xfId="44969"/>
    <cellStyle name="Calculation 2 2 2 22 4 3" xfId="44970"/>
    <cellStyle name="Calculation 2 2 2 22 5" xfId="1252"/>
    <cellStyle name="Calculation 2 2 2 22 5 2" xfId="44971"/>
    <cellStyle name="Calculation 2 2 2 22 5 3" xfId="44972"/>
    <cellStyle name="Calculation 2 2 2 22 6" xfId="1253"/>
    <cellStyle name="Calculation 2 2 2 22 6 2" xfId="44973"/>
    <cellStyle name="Calculation 2 2 2 22 6 3" xfId="44974"/>
    <cellStyle name="Calculation 2 2 2 22 7" xfId="1254"/>
    <cellStyle name="Calculation 2 2 2 22 8" xfId="44975"/>
    <cellStyle name="Calculation 2 2 2 23" xfId="1255"/>
    <cellStyle name="Calculation 2 2 2 23 2" xfId="1256"/>
    <cellStyle name="Calculation 2 2 2 23 2 2" xfId="1257"/>
    <cellStyle name="Calculation 2 2 2 23 2 3" xfId="1258"/>
    <cellStyle name="Calculation 2 2 2 23 2 4" xfId="1259"/>
    <cellStyle name="Calculation 2 2 2 23 2 5" xfId="1260"/>
    <cellStyle name="Calculation 2 2 2 23 2 6" xfId="1261"/>
    <cellStyle name="Calculation 2 2 2 23 3" xfId="1262"/>
    <cellStyle name="Calculation 2 2 2 23 3 2" xfId="44976"/>
    <cellStyle name="Calculation 2 2 2 23 3 3" xfId="44977"/>
    <cellStyle name="Calculation 2 2 2 23 4" xfId="1263"/>
    <cellStyle name="Calculation 2 2 2 23 4 2" xfId="44978"/>
    <cellStyle name="Calculation 2 2 2 23 4 3" xfId="44979"/>
    <cellStyle name="Calculation 2 2 2 23 5" xfId="1264"/>
    <cellStyle name="Calculation 2 2 2 23 5 2" xfId="44980"/>
    <cellStyle name="Calculation 2 2 2 23 5 3" xfId="44981"/>
    <cellStyle name="Calculation 2 2 2 23 6" xfId="1265"/>
    <cellStyle name="Calculation 2 2 2 23 6 2" xfId="44982"/>
    <cellStyle name="Calculation 2 2 2 23 6 3" xfId="44983"/>
    <cellStyle name="Calculation 2 2 2 23 7" xfId="1266"/>
    <cellStyle name="Calculation 2 2 2 23 8" xfId="44984"/>
    <cellStyle name="Calculation 2 2 2 24" xfId="1267"/>
    <cellStyle name="Calculation 2 2 2 24 2" xfId="1268"/>
    <cellStyle name="Calculation 2 2 2 24 2 2" xfId="1269"/>
    <cellStyle name="Calculation 2 2 2 24 2 3" xfId="1270"/>
    <cellStyle name="Calculation 2 2 2 24 2 4" xfId="1271"/>
    <cellStyle name="Calculation 2 2 2 24 2 5" xfId="1272"/>
    <cellStyle name="Calculation 2 2 2 24 2 6" xfId="1273"/>
    <cellStyle name="Calculation 2 2 2 24 3" xfId="1274"/>
    <cellStyle name="Calculation 2 2 2 24 3 2" xfId="44985"/>
    <cellStyle name="Calculation 2 2 2 24 3 3" xfId="44986"/>
    <cellStyle name="Calculation 2 2 2 24 4" xfId="1275"/>
    <cellStyle name="Calculation 2 2 2 24 4 2" xfId="44987"/>
    <cellStyle name="Calculation 2 2 2 24 4 3" xfId="44988"/>
    <cellStyle name="Calculation 2 2 2 24 5" xfId="1276"/>
    <cellStyle name="Calculation 2 2 2 24 5 2" xfId="44989"/>
    <cellStyle name="Calculation 2 2 2 24 5 3" xfId="44990"/>
    <cellStyle name="Calculation 2 2 2 24 6" xfId="1277"/>
    <cellStyle name="Calculation 2 2 2 24 6 2" xfId="44991"/>
    <cellStyle name="Calculation 2 2 2 24 6 3" xfId="44992"/>
    <cellStyle name="Calculation 2 2 2 24 7" xfId="1278"/>
    <cellStyle name="Calculation 2 2 2 24 8" xfId="44993"/>
    <cellStyle name="Calculation 2 2 2 25" xfId="1279"/>
    <cellStyle name="Calculation 2 2 2 25 2" xfId="1280"/>
    <cellStyle name="Calculation 2 2 2 25 2 2" xfId="1281"/>
    <cellStyle name="Calculation 2 2 2 25 2 3" xfId="1282"/>
    <cellStyle name="Calculation 2 2 2 25 2 4" xfId="1283"/>
    <cellStyle name="Calculation 2 2 2 25 2 5" xfId="1284"/>
    <cellStyle name="Calculation 2 2 2 25 2 6" xfId="1285"/>
    <cellStyle name="Calculation 2 2 2 25 3" xfId="1286"/>
    <cellStyle name="Calculation 2 2 2 25 3 2" xfId="44994"/>
    <cellStyle name="Calculation 2 2 2 25 3 3" xfId="44995"/>
    <cellStyle name="Calculation 2 2 2 25 4" xfId="1287"/>
    <cellStyle name="Calculation 2 2 2 25 4 2" xfId="44996"/>
    <cellStyle name="Calculation 2 2 2 25 4 3" xfId="44997"/>
    <cellStyle name="Calculation 2 2 2 25 5" xfId="1288"/>
    <cellStyle name="Calculation 2 2 2 25 5 2" xfId="44998"/>
    <cellStyle name="Calculation 2 2 2 25 5 3" xfId="44999"/>
    <cellStyle name="Calculation 2 2 2 25 6" xfId="1289"/>
    <cellStyle name="Calculation 2 2 2 25 6 2" xfId="45000"/>
    <cellStyle name="Calculation 2 2 2 25 6 3" xfId="45001"/>
    <cellStyle name="Calculation 2 2 2 25 7" xfId="1290"/>
    <cellStyle name="Calculation 2 2 2 25 8" xfId="45002"/>
    <cellStyle name="Calculation 2 2 2 26" xfId="1291"/>
    <cellStyle name="Calculation 2 2 2 26 2" xfId="1292"/>
    <cellStyle name="Calculation 2 2 2 26 2 2" xfId="1293"/>
    <cellStyle name="Calculation 2 2 2 26 2 3" xfId="1294"/>
    <cellStyle name="Calculation 2 2 2 26 2 4" xfId="1295"/>
    <cellStyle name="Calculation 2 2 2 26 2 5" xfId="1296"/>
    <cellStyle name="Calculation 2 2 2 26 2 6" xfId="1297"/>
    <cellStyle name="Calculation 2 2 2 26 3" xfId="1298"/>
    <cellStyle name="Calculation 2 2 2 26 3 2" xfId="45003"/>
    <cellStyle name="Calculation 2 2 2 26 3 3" xfId="45004"/>
    <cellStyle name="Calculation 2 2 2 26 4" xfId="1299"/>
    <cellStyle name="Calculation 2 2 2 26 4 2" xfId="45005"/>
    <cellStyle name="Calculation 2 2 2 26 4 3" xfId="45006"/>
    <cellStyle name="Calculation 2 2 2 26 5" xfId="1300"/>
    <cellStyle name="Calculation 2 2 2 26 5 2" xfId="45007"/>
    <cellStyle name="Calculation 2 2 2 26 5 3" xfId="45008"/>
    <cellStyle name="Calculation 2 2 2 26 6" xfId="1301"/>
    <cellStyle name="Calculation 2 2 2 26 6 2" xfId="45009"/>
    <cellStyle name="Calculation 2 2 2 26 6 3" xfId="45010"/>
    <cellStyle name="Calculation 2 2 2 26 7" xfId="1302"/>
    <cellStyle name="Calculation 2 2 2 26 8" xfId="45011"/>
    <cellStyle name="Calculation 2 2 2 27" xfId="1303"/>
    <cellStyle name="Calculation 2 2 2 27 2" xfId="1304"/>
    <cellStyle name="Calculation 2 2 2 27 2 2" xfId="1305"/>
    <cellStyle name="Calculation 2 2 2 27 2 3" xfId="1306"/>
    <cellStyle name="Calculation 2 2 2 27 2 4" xfId="1307"/>
    <cellStyle name="Calculation 2 2 2 27 2 5" xfId="1308"/>
    <cellStyle name="Calculation 2 2 2 27 2 6" xfId="1309"/>
    <cellStyle name="Calculation 2 2 2 27 3" xfId="1310"/>
    <cellStyle name="Calculation 2 2 2 27 3 2" xfId="45012"/>
    <cellStyle name="Calculation 2 2 2 27 3 3" xfId="45013"/>
    <cellStyle name="Calculation 2 2 2 27 4" xfId="1311"/>
    <cellStyle name="Calculation 2 2 2 27 4 2" xfId="45014"/>
    <cellStyle name="Calculation 2 2 2 27 4 3" xfId="45015"/>
    <cellStyle name="Calculation 2 2 2 27 5" xfId="1312"/>
    <cellStyle name="Calculation 2 2 2 27 5 2" xfId="45016"/>
    <cellStyle name="Calculation 2 2 2 27 5 3" xfId="45017"/>
    <cellStyle name="Calculation 2 2 2 27 6" xfId="1313"/>
    <cellStyle name="Calculation 2 2 2 27 6 2" xfId="45018"/>
    <cellStyle name="Calculation 2 2 2 27 6 3" xfId="45019"/>
    <cellStyle name="Calculation 2 2 2 27 7" xfId="1314"/>
    <cellStyle name="Calculation 2 2 2 27 8" xfId="45020"/>
    <cellStyle name="Calculation 2 2 2 28" xfId="1315"/>
    <cellStyle name="Calculation 2 2 2 28 2" xfId="1316"/>
    <cellStyle name="Calculation 2 2 2 28 2 2" xfId="1317"/>
    <cellStyle name="Calculation 2 2 2 28 2 3" xfId="1318"/>
    <cellStyle name="Calculation 2 2 2 28 2 4" xfId="1319"/>
    <cellStyle name="Calculation 2 2 2 28 2 5" xfId="1320"/>
    <cellStyle name="Calculation 2 2 2 28 2 6" xfId="1321"/>
    <cellStyle name="Calculation 2 2 2 28 3" xfId="1322"/>
    <cellStyle name="Calculation 2 2 2 28 3 2" xfId="45021"/>
    <cellStyle name="Calculation 2 2 2 28 3 3" xfId="45022"/>
    <cellStyle name="Calculation 2 2 2 28 4" xfId="1323"/>
    <cellStyle name="Calculation 2 2 2 28 4 2" xfId="45023"/>
    <cellStyle name="Calculation 2 2 2 28 4 3" xfId="45024"/>
    <cellStyle name="Calculation 2 2 2 28 5" xfId="1324"/>
    <cellStyle name="Calculation 2 2 2 28 5 2" xfId="45025"/>
    <cellStyle name="Calculation 2 2 2 28 5 3" xfId="45026"/>
    <cellStyle name="Calculation 2 2 2 28 6" xfId="1325"/>
    <cellStyle name="Calculation 2 2 2 28 6 2" xfId="45027"/>
    <cellStyle name="Calculation 2 2 2 28 6 3" xfId="45028"/>
    <cellStyle name="Calculation 2 2 2 28 7" xfId="1326"/>
    <cellStyle name="Calculation 2 2 2 28 8" xfId="45029"/>
    <cellStyle name="Calculation 2 2 2 29" xfId="1327"/>
    <cellStyle name="Calculation 2 2 2 29 2" xfId="1328"/>
    <cellStyle name="Calculation 2 2 2 29 2 2" xfId="1329"/>
    <cellStyle name="Calculation 2 2 2 29 2 3" xfId="1330"/>
    <cellStyle name="Calculation 2 2 2 29 2 4" xfId="1331"/>
    <cellStyle name="Calculation 2 2 2 29 2 5" xfId="1332"/>
    <cellStyle name="Calculation 2 2 2 29 2 6" xfId="1333"/>
    <cellStyle name="Calculation 2 2 2 29 3" xfId="1334"/>
    <cellStyle name="Calculation 2 2 2 29 3 2" xfId="45030"/>
    <cellStyle name="Calculation 2 2 2 29 3 3" xfId="45031"/>
    <cellStyle name="Calculation 2 2 2 29 4" xfId="1335"/>
    <cellStyle name="Calculation 2 2 2 29 4 2" xfId="45032"/>
    <cellStyle name="Calculation 2 2 2 29 4 3" xfId="45033"/>
    <cellStyle name="Calculation 2 2 2 29 5" xfId="1336"/>
    <cellStyle name="Calculation 2 2 2 29 5 2" xfId="45034"/>
    <cellStyle name="Calculation 2 2 2 29 5 3" xfId="45035"/>
    <cellStyle name="Calculation 2 2 2 29 6" xfId="1337"/>
    <cellStyle name="Calculation 2 2 2 29 6 2" xfId="45036"/>
    <cellStyle name="Calculation 2 2 2 29 6 3" xfId="45037"/>
    <cellStyle name="Calculation 2 2 2 29 7" xfId="1338"/>
    <cellStyle name="Calculation 2 2 2 29 8" xfId="45038"/>
    <cellStyle name="Calculation 2 2 2 3" xfId="1339"/>
    <cellStyle name="Calculation 2 2 2 3 2" xfId="1340"/>
    <cellStyle name="Calculation 2 2 2 3 2 2" xfId="1341"/>
    <cellStyle name="Calculation 2 2 2 3 2 3" xfId="1342"/>
    <cellStyle name="Calculation 2 2 2 3 2 4" xfId="1343"/>
    <cellStyle name="Calculation 2 2 2 3 2 5" xfId="1344"/>
    <cellStyle name="Calculation 2 2 2 3 2 6" xfId="1345"/>
    <cellStyle name="Calculation 2 2 2 3 3" xfId="1346"/>
    <cellStyle name="Calculation 2 2 2 3 3 2" xfId="45039"/>
    <cellStyle name="Calculation 2 2 2 3 3 3" xfId="45040"/>
    <cellStyle name="Calculation 2 2 2 3 4" xfId="1347"/>
    <cellStyle name="Calculation 2 2 2 3 4 2" xfId="45041"/>
    <cellStyle name="Calculation 2 2 2 3 4 3" xfId="45042"/>
    <cellStyle name="Calculation 2 2 2 3 5" xfId="1348"/>
    <cellStyle name="Calculation 2 2 2 3 5 2" xfId="45043"/>
    <cellStyle name="Calculation 2 2 2 3 5 3" xfId="45044"/>
    <cellStyle name="Calculation 2 2 2 3 6" xfId="1349"/>
    <cellStyle name="Calculation 2 2 2 3 6 2" xfId="45045"/>
    <cellStyle name="Calculation 2 2 2 3 6 3" xfId="45046"/>
    <cellStyle name="Calculation 2 2 2 3 7" xfId="1350"/>
    <cellStyle name="Calculation 2 2 2 3 8" xfId="45047"/>
    <cellStyle name="Calculation 2 2 2 30" xfId="1351"/>
    <cellStyle name="Calculation 2 2 2 30 2" xfId="1352"/>
    <cellStyle name="Calculation 2 2 2 30 2 2" xfId="1353"/>
    <cellStyle name="Calculation 2 2 2 30 2 3" xfId="1354"/>
    <cellStyle name="Calculation 2 2 2 30 2 4" xfId="1355"/>
    <cellStyle name="Calculation 2 2 2 30 2 5" xfId="1356"/>
    <cellStyle name="Calculation 2 2 2 30 2 6" xfId="1357"/>
    <cellStyle name="Calculation 2 2 2 30 3" xfId="1358"/>
    <cellStyle name="Calculation 2 2 2 30 3 2" xfId="45048"/>
    <cellStyle name="Calculation 2 2 2 30 3 3" xfId="45049"/>
    <cellStyle name="Calculation 2 2 2 30 4" xfId="1359"/>
    <cellStyle name="Calculation 2 2 2 30 4 2" xfId="45050"/>
    <cellStyle name="Calculation 2 2 2 30 4 3" xfId="45051"/>
    <cellStyle name="Calculation 2 2 2 30 5" xfId="1360"/>
    <cellStyle name="Calculation 2 2 2 30 5 2" xfId="45052"/>
    <cellStyle name="Calculation 2 2 2 30 5 3" xfId="45053"/>
    <cellStyle name="Calculation 2 2 2 30 6" xfId="1361"/>
    <cellStyle name="Calculation 2 2 2 30 6 2" xfId="45054"/>
    <cellStyle name="Calculation 2 2 2 30 6 3" xfId="45055"/>
    <cellStyle name="Calculation 2 2 2 30 7" xfId="1362"/>
    <cellStyle name="Calculation 2 2 2 30 8" xfId="45056"/>
    <cellStyle name="Calculation 2 2 2 31" xfId="1363"/>
    <cellStyle name="Calculation 2 2 2 31 2" xfId="1364"/>
    <cellStyle name="Calculation 2 2 2 31 2 2" xfId="1365"/>
    <cellStyle name="Calculation 2 2 2 31 2 3" xfId="1366"/>
    <cellStyle name="Calculation 2 2 2 31 2 4" xfId="1367"/>
    <cellStyle name="Calculation 2 2 2 31 2 5" xfId="1368"/>
    <cellStyle name="Calculation 2 2 2 31 2 6" xfId="1369"/>
    <cellStyle name="Calculation 2 2 2 31 3" xfId="1370"/>
    <cellStyle name="Calculation 2 2 2 31 3 2" xfId="45057"/>
    <cellStyle name="Calculation 2 2 2 31 3 3" xfId="45058"/>
    <cellStyle name="Calculation 2 2 2 31 4" xfId="1371"/>
    <cellStyle name="Calculation 2 2 2 31 4 2" xfId="45059"/>
    <cellStyle name="Calculation 2 2 2 31 4 3" xfId="45060"/>
    <cellStyle name="Calculation 2 2 2 31 5" xfId="1372"/>
    <cellStyle name="Calculation 2 2 2 31 5 2" xfId="45061"/>
    <cellStyle name="Calculation 2 2 2 31 5 3" xfId="45062"/>
    <cellStyle name="Calculation 2 2 2 31 6" xfId="1373"/>
    <cellStyle name="Calculation 2 2 2 31 6 2" xfId="45063"/>
    <cellStyle name="Calculation 2 2 2 31 6 3" xfId="45064"/>
    <cellStyle name="Calculation 2 2 2 31 7" xfId="1374"/>
    <cellStyle name="Calculation 2 2 2 31 8" xfId="45065"/>
    <cellStyle name="Calculation 2 2 2 32" xfId="1375"/>
    <cellStyle name="Calculation 2 2 2 32 2" xfId="1376"/>
    <cellStyle name="Calculation 2 2 2 32 2 2" xfId="1377"/>
    <cellStyle name="Calculation 2 2 2 32 2 3" xfId="1378"/>
    <cellStyle name="Calculation 2 2 2 32 2 4" xfId="1379"/>
    <cellStyle name="Calculation 2 2 2 32 2 5" xfId="1380"/>
    <cellStyle name="Calculation 2 2 2 32 2 6" xfId="1381"/>
    <cellStyle name="Calculation 2 2 2 32 3" xfId="1382"/>
    <cellStyle name="Calculation 2 2 2 32 3 2" xfId="45066"/>
    <cellStyle name="Calculation 2 2 2 32 3 3" xfId="45067"/>
    <cellStyle name="Calculation 2 2 2 32 4" xfId="1383"/>
    <cellStyle name="Calculation 2 2 2 32 4 2" xfId="45068"/>
    <cellStyle name="Calculation 2 2 2 32 4 3" xfId="45069"/>
    <cellStyle name="Calculation 2 2 2 32 5" xfId="1384"/>
    <cellStyle name="Calculation 2 2 2 32 5 2" xfId="45070"/>
    <cellStyle name="Calculation 2 2 2 32 5 3" xfId="45071"/>
    <cellStyle name="Calculation 2 2 2 32 6" xfId="1385"/>
    <cellStyle name="Calculation 2 2 2 32 6 2" xfId="45072"/>
    <cellStyle name="Calculation 2 2 2 32 6 3" xfId="45073"/>
    <cellStyle name="Calculation 2 2 2 32 7" xfId="1386"/>
    <cellStyle name="Calculation 2 2 2 32 8" xfId="45074"/>
    <cellStyle name="Calculation 2 2 2 33" xfId="1387"/>
    <cellStyle name="Calculation 2 2 2 33 2" xfId="1388"/>
    <cellStyle name="Calculation 2 2 2 33 2 2" xfId="1389"/>
    <cellStyle name="Calculation 2 2 2 33 2 3" xfId="1390"/>
    <cellStyle name="Calculation 2 2 2 33 2 4" xfId="1391"/>
    <cellStyle name="Calculation 2 2 2 33 2 5" xfId="1392"/>
    <cellStyle name="Calculation 2 2 2 33 2 6" xfId="1393"/>
    <cellStyle name="Calculation 2 2 2 33 3" xfId="1394"/>
    <cellStyle name="Calculation 2 2 2 33 3 2" xfId="45075"/>
    <cellStyle name="Calculation 2 2 2 33 3 3" xfId="45076"/>
    <cellStyle name="Calculation 2 2 2 33 4" xfId="1395"/>
    <cellStyle name="Calculation 2 2 2 33 4 2" xfId="45077"/>
    <cellStyle name="Calculation 2 2 2 33 4 3" xfId="45078"/>
    <cellStyle name="Calculation 2 2 2 33 5" xfId="1396"/>
    <cellStyle name="Calculation 2 2 2 33 5 2" xfId="45079"/>
    <cellStyle name="Calculation 2 2 2 33 5 3" xfId="45080"/>
    <cellStyle name="Calculation 2 2 2 33 6" xfId="1397"/>
    <cellStyle name="Calculation 2 2 2 33 6 2" xfId="45081"/>
    <cellStyle name="Calculation 2 2 2 33 6 3" xfId="45082"/>
    <cellStyle name="Calculation 2 2 2 33 7" xfId="1398"/>
    <cellStyle name="Calculation 2 2 2 33 8" xfId="45083"/>
    <cellStyle name="Calculation 2 2 2 34" xfId="1399"/>
    <cellStyle name="Calculation 2 2 2 34 2" xfId="1400"/>
    <cellStyle name="Calculation 2 2 2 34 2 2" xfId="1401"/>
    <cellStyle name="Calculation 2 2 2 34 2 3" xfId="1402"/>
    <cellStyle name="Calculation 2 2 2 34 2 4" xfId="1403"/>
    <cellStyle name="Calculation 2 2 2 34 2 5" xfId="1404"/>
    <cellStyle name="Calculation 2 2 2 34 2 6" xfId="1405"/>
    <cellStyle name="Calculation 2 2 2 34 3" xfId="1406"/>
    <cellStyle name="Calculation 2 2 2 34 3 2" xfId="45084"/>
    <cellStyle name="Calculation 2 2 2 34 3 3" xfId="45085"/>
    <cellStyle name="Calculation 2 2 2 34 4" xfId="1407"/>
    <cellStyle name="Calculation 2 2 2 34 4 2" xfId="45086"/>
    <cellStyle name="Calculation 2 2 2 34 4 3" xfId="45087"/>
    <cellStyle name="Calculation 2 2 2 34 5" xfId="1408"/>
    <cellStyle name="Calculation 2 2 2 34 5 2" xfId="45088"/>
    <cellStyle name="Calculation 2 2 2 34 5 3" xfId="45089"/>
    <cellStyle name="Calculation 2 2 2 34 6" xfId="1409"/>
    <cellStyle name="Calculation 2 2 2 34 6 2" xfId="45090"/>
    <cellStyle name="Calculation 2 2 2 34 6 3" xfId="45091"/>
    <cellStyle name="Calculation 2 2 2 34 7" xfId="1410"/>
    <cellStyle name="Calculation 2 2 2 34 8" xfId="45092"/>
    <cellStyle name="Calculation 2 2 2 35" xfId="1411"/>
    <cellStyle name="Calculation 2 2 2 35 2" xfId="1412"/>
    <cellStyle name="Calculation 2 2 2 35 3" xfId="1413"/>
    <cellStyle name="Calculation 2 2 2 35 4" xfId="1414"/>
    <cellStyle name="Calculation 2 2 2 35 5" xfId="1415"/>
    <cellStyle name="Calculation 2 2 2 35 6" xfId="1416"/>
    <cellStyle name="Calculation 2 2 2 36" xfId="1417"/>
    <cellStyle name="Calculation 2 2 2 36 2" xfId="45093"/>
    <cellStyle name="Calculation 2 2 2 36 3" xfId="45094"/>
    <cellStyle name="Calculation 2 2 2 37" xfId="1418"/>
    <cellStyle name="Calculation 2 2 2 37 2" xfId="45095"/>
    <cellStyle name="Calculation 2 2 2 37 3" xfId="45096"/>
    <cellStyle name="Calculation 2 2 2 38" xfId="1419"/>
    <cellStyle name="Calculation 2 2 2 38 2" xfId="45097"/>
    <cellStyle name="Calculation 2 2 2 38 3" xfId="45098"/>
    <cellStyle name="Calculation 2 2 2 39" xfId="1420"/>
    <cellStyle name="Calculation 2 2 2 39 2" xfId="45099"/>
    <cellStyle name="Calculation 2 2 2 39 3" xfId="45100"/>
    <cellStyle name="Calculation 2 2 2 4" xfId="1421"/>
    <cellStyle name="Calculation 2 2 2 4 2" xfId="1422"/>
    <cellStyle name="Calculation 2 2 2 4 2 2" xfId="1423"/>
    <cellStyle name="Calculation 2 2 2 4 2 3" xfId="1424"/>
    <cellStyle name="Calculation 2 2 2 4 2 4" xfId="1425"/>
    <cellStyle name="Calculation 2 2 2 4 2 5" xfId="1426"/>
    <cellStyle name="Calculation 2 2 2 4 2 6" xfId="1427"/>
    <cellStyle name="Calculation 2 2 2 4 3" xfId="1428"/>
    <cellStyle name="Calculation 2 2 2 4 3 2" xfId="45101"/>
    <cellStyle name="Calculation 2 2 2 4 3 3" xfId="45102"/>
    <cellStyle name="Calculation 2 2 2 4 4" xfId="1429"/>
    <cellStyle name="Calculation 2 2 2 4 4 2" xfId="45103"/>
    <cellStyle name="Calculation 2 2 2 4 4 3" xfId="45104"/>
    <cellStyle name="Calculation 2 2 2 4 5" xfId="1430"/>
    <cellStyle name="Calculation 2 2 2 4 5 2" xfId="45105"/>
    <cellStyle name="Calculation 2 2 2 4 5 3" xfId="45106"/>
    <cellStyle name="Calculation 2 2 2 4 6" xfId="1431"/>
    <cellStyle name="Calculation 2 2 2 4 6 2" xfId="45107"/>
    <cellStyle name="Calculation 2 2 2 4 6 3" xfId="45108"/>
    <cellStyle name="Calculation 2 2 2 4 7" xfId="1432"/>
    <cellStyle name="Calculation 2 2 2 4 8" xfId="45109"/>
    <cellStyle name="Calculation 2 2 2 40" xfId="1433"/>
    <cellStyle name="Calculation 2 2 2 41" xfId="45110"/>
    <cellStyle name="Calculation 2 2 2 5" xfId="1434"/>
    <cellStyle name="Calculation 2 2 2 5 2" xfId="1435"/>
    <cellStyle name="Calculation 2 2 2 5 2 2" xfId="1436"/>
    <cellStyle name="Calculation 2 2 2 5 2 3" xfId="1437"/>
    <cellStyle name="Calculation 2 2 2 5 2 4" xfId="1438"/>
    <cellStyle name="Calculation 2 2 2 5 2 5" xfId="1439"/>
    <cellStyle name="Calculation 2 2 2 5 2 6" xfId="1440"/>
    <cellStyle name="Calculation 2 2 2 5 3" xfId="1441"/>
    <cellStyle name="Calculation 2 2 2 5 3 2" xfId="45111"/>
    <cellStyle name="Calculation 2 2 2 5 3 3" xfId="45112"/>
    <cellStyle name="Calculation 2 2 2 5 4" xfId="1442"/>
    <cellStyle name="Calculation 2 2 2 5 4 2" xfId="45113"/>
    <cellStyle name="Calculation 2 2 2 5 4 3" xfId="45114"/>
    <cellStyle name="Calculation 2 2 2 5 5" xfId="1443"/>
    <cellStyle name="Calculation 2 2 2 5 5 2" xfId="45115"/>
    <cellStyle name="Calculation 2 2 2 5 5 3" xfId="45116"/>
    <cellStyle name="Calculation 2 2 2 5 6" xfId="1444"/>
    <cellStyle name="Calculation 2 2 2 5 6 2" xfId="45117"/>
    <cellStyle name="Calculation 2 2 2 5 6 3" xfId="45118"/>
    <cellStyle name="Calculation 2 2 2 5 7" xfId="1445"/>
    <cellStyle name="Calculation 2 2 2 5 8" xfId="45119"/>
    <cellStyle name="Calculation 2 2 2 6" xfId="1446"/>
    <cellStyle name="Calculation 2 2 2 6 2" xfId="1447"/>
    <cellStyle name="Calculation 2 2 2 6 2 2" xfId="1448"/>
    <cellStyle name="Calculation 2 2 2 6 2 3" xfId="1449"/>
    <cellStyle name="Calculation 2 2 2 6 2 4" xfId="1450"/>
    <cellStyle name="Calculation 2 2 2 6 2 5" xfId="1451"/>
    <cellStyle name="Calculation 2 2 2 6 2 6" xfId="1452"/>
    <cellStyle name="Calculation 2 2 2 6 3" xfId="1453"/>
    <cellStyle name="Calculation 2 2 2 6 3 2" xfId="45120"/>
    <cellStyle name="Calculation 2 2 2 6 3 3" xfId="45121"/>
    <cellStyle name="Calculation 2 2 2 6 4" xfId="1454"/>
    <cellStyle name="Calculation 2 2 2 6 4 2" xfId="45122"/>
    <cellStyle name="Calculation 2 2 2 6 4 3" xfId="45123"/>
    <cellStyle name="Calculation 2 2 2 6 5" xfId="1455"/>
    <cellStyle name="Calculation 2 2 2 6 5 2" xfId="45124"/>
    <cellStyle name="Calculation 2 2 2 6 5 3" xfId="45125"/>
    <cellStyle name="Calculation 2 2 2 6 6" xfId="1456"/>
    <cellStyle name="Calculation 2 2 2 6 6 2" xfId="45126"/>
    <cellStyle name="Calculation 2 2 2 6 6 3" xfId="45127"/>
    <cellStyle name="Calculation 2 2 2 6 7" xfId="1457"/>
    <cellStyle name="Calculation 2 2 2 6 8" xfId="45128"/>
    <cellStyle name="Calculation 2 2 2 7" xfId="1458"/>
    <cellStyle name="Calculation 2 2 2 7 2" xfId="1459"/>
    <cellStyle name="Calculation 2 2 2 7 2 2" xfId="1460"/>
    <cellStyle name="Calculation 2 2 2 7 2 3" xfId="1461"/>
    <cellStyle name="Calculation 2 2 2 7 2 4" xfId="1462"/>
    <cellStyle name="Calculation 2 2 2 7 2 5" xfId="1463"/>
    <cellStyle name="Calculation 2 2 2 7 2 6" xfId="1464"/>
    <cellStyle name="Calculation 2 2 2 7 3" xfId="1465"/>
    <cellStyle name="Calculation 2 2 2 7 3 2" xfId="45129"/>
    <cellStyle name="Calculation 2 2 2 7 3 3" xfId="45130"/>
    <cellStyle name="Calculation 2 2 2 7 4" xfId="1466"/>
    <cellStyle name="Calculation 2 2 2 7 4 2" xfId="45131"/>
    <cellStyle name="Calculation 2 2 2 7 4 3" xfId="45132"/>
    <cellStyle name="Calculation 2 2 2 7 5" xfId="1467"/>
    <cellStyle name="Calculation 2 2 2 7 5 2" xfId="45133"/>
    <cellStyle name="Calculation 2 2 2 7 5 3" xfId="45134"/>
    <cellStyle name="Calculation 2 2 2 7 6" xfId="1468"/>
    <cellStyle name="Calculation 2 2 2 7 6 2" xfId="45135"/>
    <cellStyle name="Calculation 2 2 2 7 6 3" xfId="45136"/>
    <cellStyle name="Calculation 2 2 2 7 7" xfId="1469"/>
    <cellStyle name="Calculation 2 2 2 7 8" xfId="45137"/>
    <cellStyle name="Calculation 2 2 2 8" xfId="1470"/>
    <cellStyle name="Calculation 2 2 2 8 2" xfId="1471"/>
    <cellStyle name="Calculation 2 2 2 8 2 2" xfId="1472"/>
    <cellStyle name="Calculation 2 2 2 8 2 3" xfId="1473"/>
    <cellStyle name="Calculation 2 2 2 8 2 4" xfId="1474"/>
    <cellStyle name="Calculation 2 2 2 8 2 5" xfId="1475"/>
    <cellStyle name="Calculation 2 2 2 8 2 6" xfId="1476"/>
    <cellStyle name="Calculation 2 2 2 8 3" xfId="1477"/>
    <cellStyle name="Calculation 2 2 2 8 3 2" xfId="45138"/>
    <cellStyle name="Calculation 2 2 2 8 3 3" xfId="45139"/>
    <cellStyle name="Calculation 2 2 2 8 4" xfId="1478"/>
    <cellStyle name="Calculation 2 2 2 8 4 2" xfId="45140"/>
    <cellStyle name="Calculation 2 2 2 8 4 3" xfId="45141"/>
    <cellStyle name="Calculation 2 2 2 8 5" xfId="1479"/>
    <cellStyle name="Calculation 2 2 2 8 5 2" xfId="45142"/>
    <cellStyle name="Calculation 2 2 2 8 5 3" xfId="45143"/>
    <cellStyle name="Calculation 2 2 2 8 6" xfId="1480"/>
    <cellStyle name="Calculation 2 2 2 8 6 2" xfId="45144"/>
    <cellStyle name="Calculation 2 2 2 8 6 3" xfId="45145"/>
    <cellStyle name="Calculation 2 2 2 8 7" xfId="1481"/>
    <cellStyle name="Calculation 2 2 2 8 8" xfId="45146"/>
    <cellStyle name="Calculation 2 2 2 9" xfId="1482"/>
    <cellStyle name="Calculation 2 2 2 9 2" xfId="1483"/>
    <cellStyle name="Calculation 2 2 2 9 2 2" xfId="1484"/>
    <cellStyle name="Calculation 2 2 2 9 2 3" xfId="1485"/>
    <cellStyle name="Calculation 2 2 2 9 2 4" xfId="1486"/>
    <cellStyle name="Calculation 2 2 2 9 2 5" xfId="1487"/>
    <cellStyle name="Calculation 2 2 2 9 2 6" xfId="1488"/>
    <cellStyle name="Calculation 2 2 2 9 3" xfId="1489"/>
    <cellStyle name="Calculation 2 2 2 9 3 2" xfId="45147"/>
    <cellStyle name="Calculation 2 2 2 9 3 3" xfId="45148"/>
    <cellStyle name="Calculation 2 2 2 9 4" xfId="1490"/>
    <cellStyle name="Calculation 2 2 2 9 4 2" xfId="45149"/>
    <cellStyle name="Calculation 2 2 2 9 4 3" xfId="45150"/>
    <cellStyle name="Calculation 2 2 2 9 5" xfId="1491"/>
    <cellStyle name="Calculation 2 2 2 9 5 2" xfId="45151"/>
    <cellStyle name="Calculation 2 2 2 9 5 3" xfId="45152"/>
    <cellStyle name="Calculation 2 2 2 9 6" xfId="1492"/>
    <cellStyle name="Calculation 2 2 2 9 6 2" xfId="45153"/>
    <cellStyle name="Calculation 2 2 2 9 6 3" xfId="45154"/>
    <cellStyle name="Calculation 2 2 2 9 7" xfId="1493"/>
    <cellStyle name="Calculation 2 2 2 9 8" xfId="45155"/>
    <cellStyle name="Calculation 2 2 20" xfId="1494"/>
    <cellStyle name="Calculation 2 2 20 2" xfId="1495"/>
    <cellStyle name="Calculation 2 2 20 2 2" xfId="1496"/>
    <cellStyle name="Calculation 2 2 20 2 3" xfId="1497"/>
    <cellStyle name="Calculation 2 2 20 2 4" xfId="1498"/>
    <cellStyle name="Calculation 2 2 20 2 5" xfId="1499"/>
    <cellStyle name="Calculation 2 2 20 2 6" xfId="1500"/>
    <cellStyle name="Calculation 2 2 20 3" xfId="1501"/>
    <cellStyle name="Calculation 2 2 20 3 2" xfId="45156"/>
    <cellStyle name="Calculation 2 2 20 3 3" xfId="45157"/>
    <cellStyle name="Calculation 2 2 20 4" xfId="1502"/>
    <cellStyle name="Calculation 2 2 20 4 2" xfId="45158"/>
    <cellStyle name="Calculation 2 2 20 4 3" xfId="45159"/>
    <cellStyle name="Calculation 2 2 20 5" xfId="1503"/>
    <cellStyle name="Calculation 2 2 20 5 2" xfId="45160"/>
    <cellStyle name="Calculation 2 2 20 5 3" xfId="45161"/>
    <cellStyle name="Calculation 2 2 20 6" xfId="1504"/>
    <cellStyle name="Calculation 2 2 20 6 2" xfId="45162"/>
    <cellStyle name="Calculation 2 2 20 6 3" xfId="45163"/>
    <cellStyle name="Calculation 2 2 20 7" xfId="1505"/>
    <cellStyle name="Calculation 2 2 20 8" xfId="45164"/>
    <cellStyle name="Calculation 2 2 21" xfId="1506"/>
    <cellStyle name="Calculation 2 2 21 2" xfId="1507"/>
    <cellStyle name="Calculation 2 2 21 2 2" xfId="1508"/>
    <cellStyle name="Calculation 2 2 21 2 3" xfId="1509"/>
    <cellStyle name="Calculation 2 2 21 2 4" xfId="1510"/>
    <cellStyle name="Calculation 2 2 21 2 5" xfId="1511"/>
    <cellStyle name="Calculation 2 2 21 2 6" xfId="1512"/>
    <cellStyle name="Calculation 2 2 21 3" xfId="1513"/>
    <cellStyle name="Calculation 2 2 21 3 2" xfId="45165"/>
    <cellStyle name="Calculation 2 2 21 3 3" xfId="45166"/>
    <cellStyle name="Calculation 2 2 21 4" xfId="1514"/>
    <cellStyle name="Calculation 2 2 21 4 2" xfId="45167"/>
    <cellStyle name="Calculation 2 2 21 4 3" xfId="45168"/>
    <cellStyle name="Calculation 2 2 21 5" xfId="1515"/>
    <cellStyle name="Calculation 2 2 21 5 2" xfId="45169"/>
    <cellStyle name="Calculation 2 2 21 5 3" xfId="45170"/>
    <cellStyle name="Calculation 2 2 21 6" xfId="1516"/>
    <cellStyle name="Calculation 2 2 21 6 2" xfId="45171"/>
    <cellStyle name="Calculation 2 2 21 6 3" xfId="45172"/>
    <cellStyle name="Calculation 2 2 21 7" xfId="1517"/>
    <cellStyle name="Calculation 2 2 21 8" xfId="45173"/>
    <cellStyle name="Calculation 2 2 22" xfId="1518"/>
    <cellStyle name="Calculation 2 2 22 2" xfId="1519"/>
    <cellStyle name="Calculation 2 2 22 2 2" xfId="1520"/>
    <cellStyle name="Calculation 2 2 22 2 3" xfId="1521"/>
    <cellStyle name="Calculation 2 2 22 2 4" xfId="1522"/>
    <cellStyle name="Calculation 2 2 22 2 5" xfId="1523"/>
    <cellStyle name="Calculation 2 2 22 2 6" xfId="1524"/>
    <cellStyle name="Calculation 2 2 22 3" xfId="1525"/>
    <cellStyle name="Calculation 2 2 22 3 2" xfId="45174"/>
    <cellStyle name="Calculation 2 2 22 3 3" xfId="45175"/>
    <cellStyle name="Calculation 2 2 22 4" xfId="1526"/>
    <cellStyle name="Calculation 2 2 22 4 2" xfId="45176"/>
    <cellStyle name="Calculation 2 2 22 4 3" xfId="45177"/>
    <cellStyle name="Calculation 2 2 22 5" xfId="1527"/>
    <cellStyle name="Calculation 2 2 22 5 2" xfId="45178"/>
    <cellStyle name="Calculation 2 2 22 5 3" xfId="45179"/>
    <cellStyle name="Calculation 2 2 22 6" xfId="1528"/>
    <cellStyle name="Calculation 2 2 22 6 2" xfId="45180"/>
    <cellStyle name="Calculation 2 2 22 6 3" xfId="45181"/>
    <cellStyle name="Calculation 2 2 22 7" xfId="1529"/>
    <cellStyle name="Calculation 2 2 22 8" xfId="45182"/>
    <cellStyle name="Calculation 2 2 23" xfId="1530"/>
    <cellStyle name="Calculation 2 2 23 2" xfId="1531"/>
    <cellStyle name="Calculation 2 2 23 2 2" xfId="1532"/>
    <cellStyle name="Calculation 2 2 23 2 3" xfId="1533"/>
    <cellStyle name="Calculation 2 2 23 2 4" xfId="1534"/>
    <cellStyle name="Calculation 2 2 23 2 5" xfId="1535"/>
    <cellStyle name="Calculation 2 2 23 2 6" xfId="1536"/>
    <cellStyle name="Calculation 2 2 23 3" xfId="1537"/>
    <cellStyle name="Calculation 2 2 23 3 2" xfId="45183"/>
    <cellStyle name="Calculation 2 2 23 3 3" xfId="45184"/>
    <cellStyle name="Calculation 2 2 23 4" xfId="1538"/>
    <cellStyle name="Calculation 2 2 23 4 2" xfId="45185"/>
    <cellStyle name="Calculation 2 2 23 4 3" xfId="45186"/>
    <cellStyle name="Calculation 2 2 23 5" xfId="1539"/>
    <cellStyle name="Calculation 2 2 23 5 2" xfId="45187"/>
    <cellStyle name="Calculation 2 2 23 5 3" xfId="45188"/>
    <cellStyle name="Calculation 2 2 23 6" xfId="1540"/>
    <cellStyle name="Calculation 2 2 23 6 2" xfId="45189"/>
    <cellStyle name="Calculation 2 2 23 6 3" xfId="45190"/>
    <cellStyle name="Calculation 2 2 23 7" xfId="1541"/>
    <cellStyle name="Calculation 2 2 23 8" xfId="45191"/>
    <cellStyle name="Calculation 2 2 24" xfId="1542"/>
    <cellStyle name="Calculation 2 2 24 2" xfId="1543"/>
    <cellStyle name="Calculation 2 2 24 2 2" xfId="1544"/>
    <cellStyle name="Calculation 2 2 24 2 3" xfId="1545"/>
    <cellStyle name="Calculation 2 2 24 2 4" xfId="1546"/>
    <cellStyle name="Calculation 2 2 24 2 5" xfId="1547"/>
    <cellStyle name="Calculation 2 2 24 2 6" xfId="1548"/>
    <cellStyle name="Calculation 2 2 24 3" xfId="1549"/>
    <cellStyle name="Calculation 2 2 24 3 2" xfId="45192"/>
    <cellStyle name="Calculation 2 2 24 3 3" xfId="45193"/>
    <cellStyle name="Calculation 2 2 24 4" xfId="1550"/>
    <cellStyle name="Calculation 2 2 24 4 2" xfId="45194"/>
    <cellStyle name="Calculation 2 2 24 4 3" xfId="45195"/>
    <cellStyle name="Calculation 2 2 24 5" xfId="1551"/>
    <cellStyle name="Calculation 2 2 24 5 2" xfId="45196"/>
    <cellStyle name="Calculation 2 2 24 5 3" xfId="45197"/>
    <cellStyle name="Calculation 2 2 24 6" xfId="1552"/>
    <cellStyle name="Calculation 2 2 24 6 2" xfId="45198"/>
    <cellStyle name="Calculation 2 2 24 6 3" xfId="45199"/>
    <cellStyle name="Calculation 2 2 24 7" xfId="1553"/>
    <cellStyle name="Calculation 2 2 24 8" xfId="45200"/>
    <cellStyle name="Calculation 2 2 25" xfId="1554"/>
    <cellStyle name="Calculation 2 2 25 2" xfId="1555"/>
    <cellStyle name="Calculation 2 2 25 2 2" xfId="1556"/>
    <cellStyle name="Calculation 2 2 25 2 3" xfId="1557"/>
    <cellStyle name="Calculation 2 2 25 2 4" xfId="1558"/>
    <cellStyle name="Calculation 2 2 25 2 5" xfId="1559"/>
    <cellStyle name="Calculation 2 2 25 2 6" xfId="1560"/>
    <cellStyle name="Calculation 2 2 25 3" xfId="1561"/>
    <cellStyle name="Calculation 2 2 25 3 2" xfId="45201"/>
    <cellStyle name="Calculation 2 2 25 3 3" xfId="45202"/>
    <cellStyle name="Calculation 2 2 25 4" xfId="1562"/>
    <cellStyle name="Calculation 2 2 25 4 2" xfId="45203"/>
    <cellStyle name="Calculation 2 2 25 4 3" xfId="45204"/>
    <cellStyle name="Calculation 2 2 25 5" xfId="1563"/>
    <cellStyle name="Calculation 2 2 25 5 2" xfId="45205"/>
    <cellStyle name="Calculation 2 2 25 5 3" xfId="45206"/>
    <cellStyle name="Calculation 2 2 25 6" xfId="1564"/>
    <cellStyle name="Calculation 2 2 25 6 2" xfId="45207"/>
    <cellStyle name="Calculation 2 2 25 6 3" xfId="45208"/>
    <cellStyle name="Calculation 2 2 25 7" xfId="1565"/>
    <cellStyle name="Calculation 2 2 25 8" xfId="45209"/>
    <cellStyle name="Calculation 2 2 26" xfId="1566"/>
    <cellStyle name="Calculation 2 2 26 2" xfId="1567"/>
    <cellStyle name="Calculation 2 2 26 2 2" xfId="1568"/>
    <cellStyle name="Calculation 2 2 26 2 3" xfId="1569"/>
    <cellStyle name="Calculation 2 2 26 2 4" xfId="1570"/>
    <cellStyle name="Calculation 2 2 26 2 5" xfId="1571"/>
    <cellStyle name="Calculation 2 2 26 2 6" xfId="1572"/>
    <cellStyle name="Calculation 2 2 26 3" xfId="1573"/>
    <cellStyle name="Calculation 2 2 26 3 2" xfId="45210"/>
    <cellStyle name="Calculation 2 2 26 3 3" xfId="45211"/>
    <cellStyle name="Calculation 2 2 26 4" xfId="1574"/>
    <cellStyle name="Calculation 2 2 26 4 2" xfId="45212"/>
    <cellStyle name="Calculation 2 2 26 4 3" xfId="45213"/>
    <cellStyle name="Calculation 2 2 26 5" xfId="1575"/>
    <cellStyle name="Calculation 2 2 26 5 2" xfId="45214"/>
    <cellStyle name="Calculation 2 2 26 5 3" xfId="45215"/>
    <cellStyle name="Calculation 2 2 26 6" xfId="1576"/>
    <cellStyle name="Calculation 2 2 26 6 2" xfId="45216"/>
    <cellStyle name="Calculation 2 2 26 6 3" xfId="45217"/>
    <cellStyle name="Calculation 2 2 26 7" xfId="1577"/>
    <cellStyle name="Calculation 2 2 26 8" xfId="45218"/>
    <cellStyle name="Calculation 2 2 27" xfId="1578"/>
    <cellStyle name="Calculation 2 2 27 2" xfId="1579"/>
    <cellStyle name="Calculation 2 2 27 2 2" xfId="1580"/>
    <cellStyle name="Calculation 2 2 27 2 3" xfId="1581"/>
    <cellStyle name="Calculation 2 2 27 2 4" xfId="1582"/>
    <cellStyle name="Calculation 2 2 27 2 5" xfId="1583"/>
    <cellStyle name="Calculation 2 2 27 2 6" xfId="1584"/>
    <cellStyle name="Calculation 2 2 27 3" xfId="1585"/>
    <cellStyle name="Calculation 2 2 27 3 2" xfId="45219"/>
    <cellStyle name="Calculation 2 2 27 3 3" xfId="45220"/>
    <cellStyle name="Calculation 2 2 27 4" xfId="1586"/>
    <cellStyle name="Calculation 2 2 27 4 2" xfId="45221"/>
    <cellStyle name="Calculation 2 2 27 4 3" xfId="45222"/>
    <cellStyle name="Calculation 2 2 27 5" xfId="1587"/>
    <cellStyle name="Calculation 2 2 27 5 2" xfId="45223"/>
    <cellStyle name="Calculation 2 2 27 5 3" xfId="45224"/>
    <cellStyle name="Calculation 2 2 27 6" xfId="1588"/>
    <cellStyle name="Calculation 2 2 27 6 2" xfId="45225"/>
    <cellStyle name="Calculation 2 2 27 6 3" xfId="45226"/>
    <cellStyle name="Calculation 2 2 27 7" xfId="1589"/>
    <cellStyle name="Calculation 2 2 27 8" xfId="45227"/>
    <cellStyle name="Calculation 2 2 28" xfId="1590"/>
    <cellStyle name="Calculation 2 2 28 2" xfId="1591"/>
    <cellStyle name="Calculation 2 2 28 2 2" xfId="1592"/>
    <cellStyle name="Calculation 2 2 28 2 3" xfId="1593"/>
    <cellStyle name="Calculation 2 2 28 2 4" xfId="1594"/>
    <cellStyle name="Calculation 2 2 28 2 5" xfId="1595"/>
    <cellStyle name="Calculation 2 2 28 2 6" xfId="1596"/>
    <cellStyle name="Calculation 2 2 28 3" xfId="1597"/>
    <cellStyle name="Calculation 2 2 28 3 2" xfId="45228"/>
    <cellStyle name="Calculation 2 2 28 3 3" xfId="45229"/>
    <cellStyle name="Calculation 2 2 28 4" xfId="1598"/>
    <cellStyle name="Calculation 2 2 28 4 2" xfId="45230"/>
    <cellStyle name="Calculation 2 2 28 4 3" xfId="45231"/>
    <cellStyle name="Calculation 2 2 28 5" xfId="1599"/>
    <cellStyle name="Calculation 2 2 28 5 2" xfId="45232"/>
    <cellStyle name="Calculation 2 2 28 5 3" xfId="45233"/>
    <cellStyle name="Calculation 2 2 28 6" xfId="1600"/>
    <cellStyle name="Calculation 2 2 28 6 2" xfId="45234"/>
    <cellStyle name="Calculation 2 2 28 6 3" xfId="45235"/>
    <cellStyle name="Calculation 2 2 28 7" xfId="1601"/>
    <cellStyle name="Calculation 2 2 28 8" xfId="45236"/>
    <cellStyle name="Calculation 2 2 29" xfId="1602"/>
    <cellStyle name="Calculation 2 2 29 2" xfId="1603"/>
    <cellStyle name="Calculation 2 2 29 2 2" xfId="1604"/>
    <cellStyle name="Calculation 2 2 29 2 3" xfId="1605"/>
    <cellStyle name="Calculation 2 2 29 2 4" xfId="1606"/>
    <cellStyle name="Calculation 2 2 29 2 5" xfId="1607"/>
    <cellStyle name="Calculation 2 2 29 2 6" xfId="1608"/>
    <cellStyle name="Calculation 2 2 29 3" xfId="1609"/>
    <cellStyle name="Calculation 2 2 29 3 2" xfId="45237"/>
    <cellStyle name="Calculation 2 2 29 3 3" xfId="45238"/>
    <cellStyle name="Calculation 2 2 29 4" xfId="1610"/>
    <cellStyle name="Calculation 2 2 29 4 2" xfId="45239"/>
    <cellStyle name="Calculation 2 2 29 4 3" xfId="45240"/>
    <cellStyle name="Calculation 2 2 29 5" xfId="1611"/>
    <cellStyle name="Calculation 2 2 29 5 2" xfId="45241"/>
    <cellStyle name="Calculation 2 2 29 5 3" xfId="45242"/>
    <cellStyle name="Calculation 2 2 29 6" xfId="1612"/>
    <cellStyle name="Calculation 2 2 29 6 2" xfId="45243"/>
    <cellStyle name="Calculation 2 2 29 6 3" xfId="45244"/>
    <cellStyle name="Calculation 2 2 29 7" xfId="1613"/>
    <cellStyle name="Calculation 2 2 29 8" xfId="45245"/>
    <cellStyle name="Calculation 2 2 3" xfId="1614"/>
    <cellStyle name="Calculation 2 2 3 2" xfId="1615"/>
    <cellStyle name="Calculation 2 2 3 2 2" xfId="1616"/>
    <cellStyle name="Calculation 2 2 3 2 3" xfId="1617"/>
    <cellStyle name="Calculation 2 2 3 2 4" xfId="1618"/>
    <cellStyle name="Calculation 2 2 3 2 5" xfId="1619"/>
    <cellStyle name="Calculation 2 2 3 2 6" xfId="1620"/>
    <cellStyle name="Calculation 2 2 3 3" xfId="1621"/>
    <cellStyle name="Calculation 2 2 3 3 2" xfId="45246"/>
    <cellStyle name="Calculation 2 2 3 3 3" xfId="45247"/>
    <cellStyle name="Calculation 2 2 3 4" xfId="1622"/>
    <cellStyle name="Calculation 2 2 3 4 2" xfId="45248"/>
    <cellStyle name="Calculation 2 2 3 4 3" xfId="45249"/>
    <cellStyle name="Calculation 2 2 3 5" xfId="1623"/>
    <cellStyle name="Calculation 2 2 3 5 2" xfId="45250"/>
    <cellStyle name="Calculation 2 2 3 5 3" xfId="45251"/>
    <cellStyle name="Calculation 2 2 3 6" xfId="1624"/>
    <cellStyle name="Calculation 2 2 3 6 2" xfId="45252"/>
    <cellStyle name="Calculation 2 2 3 6 3" xfId="45253"/>
    <cellStyle name="Calculation 2 2 3 7" xfId="1625"/>
    <cellStyle name="Calculation 2 2 3 8" xfId="45254"/>
    <cellStyle name="Calculation 2 2 30" xfId="1626"/>
    <cellStyle name="Calculation 2 2 30 2" xfId="1627"/>
    <cellStyle name="Calculation 2 2 30 2 2" xfId="1628"/>
    <cellStyle name="Calculation 2 2 30 2 3" xfId="1629"/>
    <cellStyle name="Calculation 2 2 30 2 4" xfId="1630"/>
    <cellStyle name="Calculation 2 2 30 2 5" xfId="1631"/>
    <cellStyle name="Calculation 2 2 30 2 6" xfId="1632"/>
    <cellStyle name="Calculation 2 2 30 3" xfId="1633"/>
    <cellStyle name="Calculation 2 2 30 3 2" xfId="45255"/>
    <cellStyle name="Calculation 2 2 30 3 3" xfId="45256"/>
    <cellStyle name="Calculation 2 2 30 4" xfId="1634"/>
    <cellStyle name="Calculation 2 2 30 4 2" xfId="45257"/>
    <cellStyle name="Calculation 2 2 30 4 3" xfId="45258"/>
    <cellStyle name="Calculation 2 2 30 5" xfId="1635"/>
    <cellStyle name="Calculation 2 2 30 5 2" xfId="45259"/>
    <cellStyle name="Calculation 2 2 30 5 3" xfId="45260"/>
    <cellStyle name="Calculation 2 2 30 6" xfId="1636"/>
    <cellStyle name="Calculation 2 2 30 6 2" xfId="45261"/>
    <cellStyle name="Calculation 2 2 30 6 3" xfId="45262"/>
    <cellStyle name="Calculation 2 2 30 7" xfId="1637"/>
    <cellStyle name="Calculation 2 2 30 8" xfId="45263"/>
    <cellStyle name="Calculation 2 2 31" xfId="1638"/>
    <cellStyle name="Calculation 2 2 31 2" xfId="1639"/>
    <cellStyle name="Calculation 2 2 31 2 2" xfId="1640"/>
    <cellStyle name="Calculation 2 2 31 2 3" xfId="1641"/>
    <cellStyle name="Calculation 2 2 31 2 4" xfId="1642"/>
    <cellStyle name="Calculation 2 2 31 2 5" xfId="1643"/>
    <cellStyle name="Calculation 2 2 31 2 6" xfId="1644"/>
    <cellStyle name="Calculation 2 2 31 3" xfId="1645"/>
    <cellStyle name="Calculation 2 2 31 3 2" xfId="45264"/>
    <cellStyle name="Calculation 2 2 31 3 3" xfId="45265"/>
    <cellStyle name="Calculation 2 2 31 4" xfId="1646"/>
    <cellStyle name="Calculation 2 2 31 4 2" xfId="45266"/>
    <cellStyle name="Calculation 2 2 31 4 3" xfId="45267"/>
    <cellStyle name="Calculation 2 2 31 5" xfId="1647"/>
    <cellStyle name="Calculation 2 2 31 5 2" xfId="45268"/>
    <cellStyle name="Calculation 2 2 31 5 3" xfId="45269"/>
    <cellStyle name="Calculation 2 2 31 6" xfId="1648"/>
    <cellStyle name="Calculation 2 2 31 6 2" xfId="45270"/>
    <cellStyle name="Calculation 2 2 31 6 3" xfId="45271"/>
    <cellStyle name="Calculation 2 2 31 7" xfId="1649"/>
    <cellStyle name="Calculation 2 2 31 8" xfId="45272"/>
    <cellStyle name="Calculation 2 2 32" xfId="1650"/>
    <cellStyle name="Calculation 2 2 32 2" xfId="1651"/>
    <cellStyle name="Calculation 2 2 32 2 2" xfId="1652"/>
    <cellStyle name="Calculation 2 2 32 2 3" xfId="1653"/>
    <cellStyle name="Calculation 2 2 32 2 4" xfId="1654"/>
    <cellStyle name="Calculation 2 2 32 2 5" xfId="1655"/>
    <cellStyle name="Calculation 2 2 32 2 6" xfId="1656"/>
    <cellStyle name="Calculation 2 2 32 3" xfId="1657"/>
    <cellStyle name="Calculation 2 2 32 3 2" xfId="45273"/>
    <cellStyle name="Calculation 2 2 32 3 3" xfId="45274"/>
    <cellStyle name="Calculation 2 2 32 4" xfId="1658"/>
    <cellStyle name="Calculation 2 2 32 4 2" xfId="45275"/>
    <cellStyle name="Calculation 2 2 32 4 3" xfId="45276"/>
    <cellStyle name="Calculation 2 2 32 5" xfId="1659"/>
    <cellStyle name="Calculation 2 2 32 5 2" xfId="45277"/>
    <cellStyle name="Calculation 2 2 32 5 3" xfId="45278"/>
    <cellStyle name="Calculation 2 2 32 6" xfId="1660"/>
    <cellStyle name="Calculation 2 2 32 6 2" xfId="45279"/>
    <cellStyle name="Calculation 2 2 32 6 3" xfId="45280"/>
    <cellStyle name="Calculation 2 2 32 7" xfId="1661"/>
    <cellStyle name="Calculation 2 2 32 8" xfId="45281"/>
    <cellStyle name="Calculation 2 2 33" xfId="1662"/>
    <cellStyle name="Calculation 2 2 33 2" xfId="1663"/>
    <cellStyle name="Calculation 2 2 33 2 2" xfId="1664"/>
    <cellStyle name="Calculation 2 2 33 2 3" xfId="1665"/>
    <cellStyle name="Calculation 2 2 33 2 4" xfId="1666"/>
    <cellStyle name="Calculation 2 2 33 2 5" xfId="1667"/>
    <cellStyle name="Calculation 2 2 33 2 6" xfId="1668"/>
    <cellStyle name="Calculation 2 2 33 3" xfId="1669"/>
    <cellStyle name="Calculation 2 2 33 3 2" xfId="45282"/>
    <cellStyle name="Calculation 2 2 33 3 3" xfId="45283"/>
    <cellStyle name="Calculation 2 2 33 4" xfId="1670"/>
    <cellStyle name="Calculation 2 2 33 4 2" xfId="45284"/>
    <cellStyle name="Calculation 2 2 33 4 3" xfId="45285"/>
    <cellStyle name="Calculation 2 2 33 5" xfId="1671"/>
    <cellStyle name="Calculation 2 2 33 5 2" xfId="45286"/>
    <cellStyle name="Calculation 2 2 33 5 3" xfId="45287"/>
    <cellStyle name="Calculation 2 2 33 6" xfId="1672"/>
    <cellStyle name="Calculation 2 2 33 6 2" xfId="45288"/>
    <cellStyle name="Calculation 2 2 33 6 3" xfId="45289"/>
    <cellStyle name="Calculation 2 2 33 7" xfId="1673"/>
    <cellStyle name="Calculation 2 2 33 8" xfId="45290"/>
    <cellStyle name="Calculation 2 2 34" xfId="1674"/>
    <cellStyle name="Calculation 2 2 34 2" xfId="1675"/>
    <cellStyle name="Calculation 2 2 34 2 2" xfId="1676"/>
    <cellStyle name="Calculation 2 2 34 2 3" xfId="1677"/>
    <cellStyle name="Calculation 2 2 34 2 4" xfId="1678"/>
    <cellStyle name="Calculation 2 2 34 2 5" xfId="1679"/>
    <cellStyle name="Calculation 2 2 34 2 6" xfId="1680"/>
    <cellStyle name="Calculation 2 2 34 3" xfId="1681"/>
    <cellStyle name="Calculation 2 2 34 3 2" xfId="45291"/>
    <cellStyle name="Calculation 2 2 34 3 3" xfId="45292"/>
    <cellStyle name="Calculation 2 2 34 4" xfId="1682"/>
    <cellStyle name="Calculation 2 2 34 4 2" xfId="45293"/>
    <cellStyle name="Calculation 2 2 34 4 3" xfId="45294"/>
    <cellStyle name="Calculation 2 2 34 5" xfId="1683"/>
    <cellStyle name="Calculation 2 2 34 5 2" xfId="45295"/>
    <cellStyle name="Calculation 2 2 34 5 3" xfId="45296"/>
    <cellStyle name="Calculation 2 2 34 6" xfId="1684"/>
    <cellStyle name="Calculation 2 2 34 6 2" xfId="45297"/>
    <cellStyle name="Calculation 2 2 34 6 3" xfId="45298"/>
    <cellStyle name="Calculation 2 2 34 7" xfId="1685"/>
    <cellStyle name="Calculation 2 2 34 8" xfId="45299"/>
    <cellStyle name="Calculation 2 2 35" xfId="1686"/>
    <cellStyle name="Calculation 2 2 35 2" xfId="1687"/>
    <cellStyle name="Calculation 2 2 35 2 2" xfId="1688"/>
    <cellStyle name="Calculation 2 2 35 2 3" xfId="1689"/>
    <cellStyle name="Calculation 2 2 35 2 4" xfId="1690"/>
    <cellStyle name="Calculation 2 2 35 2 5" xfId="1691"/>
    <cellStyle name="Calculation 2 2 35 2 6" xfId="1692"/>
    <cellStyle name="Calculation 2 2 35 3" xfId="1693"/>
    <cellStyle name="Calculation 2 2 35 3 2" xfId="45300"/>
    <cellStyle name="Calculation 2 2 35 3 3" xfId="45301"/>
    <cellStyle name="Calculation 2 2 35 4" xfId="1694"/>
    <cellStyle name="Calculation 2 2 35 4 2" xfId="45302"/>
    <cellStyle name="Calculation 2 2 35 4 3" xfId="45303"/>
    <cellStyle name="Calculation 2 2 35 5" xfId="1695"/>
    <cellStyle name="Calculation 2 2 35 5 2" xfId="45304"/>
    <cellStyle name="Calculation 2 2 35 5 3" xfId="45305"/>
    <cellStyle name="Calculation 2 2 35 6" xfId="1696"/>
    <cellStyle name="Calculation 2 2 35 6 2" xfId="45306"/>
    <cellStyle name="Calculation 2 2 35 6 3" xfId="45307"/>
    <cellStyle name="Calculation 2 2 35 7" xfId="1697"/>
    <cellStyle name="Calculation 2 2 35 8" xfId="45308"/>
    <cellStyle name="Calculation 2 2 36" xfId="1698"/>
    <cellStyle name="Calculation 2 2 36 2" xfId="1699"/>
    <cellStyle name="Calculation 2 2 36 3" xfId="1700"/>
    <cellStyle name="Calculation 2 2 36 4" xfId="1701"/>
    <cellStyle name="Calculation 2 2 36 5" xfId="1702"/>
    <cellStyle name="Calculation 2 2 36 6" xfId="1703"/>
    <cellStyle name="Calculation 2 2 37" xfId="1704"/>
    <cellStyle name="Calculation 2 2 37 2" xfId="1705"/>
    <cellStyle name="Calculation 2 2 37 3" xfId="1706"/>
    <cellStyle name="Calculation 2 2 37 4" xfId="1707"/>
    <cellStyle name="Calculation 2 2 37 5" xfId="1708"/>
    <cellStyle name="Calculation 2 2 37 6" xfId="1709"/>
    <cellStyle name="Calculation 2 2 38" xfId="1710"/>
    <cellStyle name="Calculation 2 2 38 2" xfId="45309"/>
    <cellStyle name="Calculation 2 2 38 3" xfId="45310"/>
    <cellStyle name="Calculation 2 2 39" xfId="1711"/>
    <cellStyle name="Calculation 2 2 39 2" xfId="45311"/>
    <cellStyle name="Calculation 2 2 39 3" xfId="45312"/>
    <cellStyle name="Calculation 2 2 4" xfId="1712"/>
    <cellStyle name="Calculation 2 2 4 2" xfId="1713"/>
    <cellStyle name="Calculation 2 2 4 2 2" xfId="1714"/>
    <cellStyle name="Calculation 2 2 4 2 3" xfId="1715"/>
    <cellStyle name="Calculation 2 2 4 2 4" xfId="1716"/>
    <cellStyle name="Calculation 2 2 4 2 5" xfId="1717"/>
    <cellStyle name="Calculation 2 2 4 2 6" xfId="1718"/>
    <cellStyle name="Calculation 2 2 4 3" xfId="1719"/>
    <cellStyle name="Calculation 2 2 4 3 2" xfId="45313"/>
    <cellStyle name="Calculation 2 2 4 3 3" xfId="45314"/>
    <cellStyle name="Calculation 2 2 4 4" xfId="1720"/>
    <cellStyle name="Calculation 2 2 4 4 2" xfId="45315"/>
    <cellStyle name="Calculation 2 2 4 4 3" xfId="45316"/>
    <cellStyle name="Calculation 2 2 4 5" xfId="1721"/>
    <cellStyle name="Calculation 2 2 4 5 2" xfId="45317"/>
    <cellStyle name="Calculation 2 2 4 5 3" xfId="45318"/>
    <cellStyle name="Calculation 2 2 4 6" xfId="1722"/>
    <cellStyle name="Calculation 2 2 4 6 2" xfId="45319"/>
    <cellStyle name="Calculation 2 2 4 6 3" xfId="45320"/>
    <cellStyle name="Calculation 2 2 4 7" xfId="1723"/>
    <cellStyle name="Calculation 2 2 4 8" xfId="45321"/>
    <cellStyle name="Calculation 2 2 40" xfId="1724"/>
    <cellStyle name="Calculation 2 2 40 2" xfId="45322"/>
    <cellStyle name="Calculation 2 2 40 3" xfId="45323"/>
    <cellStyle name="Calculation 2 2 41" xfId="1725"/>
    <cellStyle name="Calculation 2 2 42" xfId="1726"/>
    <cellStyle name="Calculation 2 2 43" xfId="1727"/>
    <cellStyle name="Calculation 2 2 5" xfId="1728"/>
    <cellStyle name="Calculation 2 2 5 2" xfId="1729"/>
    <cellStyle name="Calculation 2 2 5 2 2" xfId="1730"/>
    <cellStyle name="Calculation 2 2 5 2 3" xfId="1731"/>
    <cellStyle name="Calculation 2 2 5 2 4" xfId="1732"/>
    <cellStyle name="Calculation 2 2 5 2 5" xfId="1733"/>
    <cellStyle name="Calculation 2 2 5 2 6" xfId="1734"/>
    <cellStyle name="Calculation 2 2 5 3" xfId="1735"/>
    <cellStyle name="Calculation 2 2 5 3 2" xfId="45324"/>
    <cellStyle name="Calculation 2 2 5 3 3" xfId="45325"/>
    <cellStyle name="Calculation 2 2 5 4" xfId="1736"/>
    <cellStyle name="Calculation 2 2 5 4 2" xfId="45326"/>
    <cellStyle name="Calculation 2 2 5 4 3" xfId="45327"/>
    <cellStyle name="Calculation 2 2 5 5" xfId="1737"/>
    <cellStyle name="Calculation 2 2 5 5 2" xfId="45328"/>
    <cellStyle name="Calculation 2 2 5 5 3" xfId="45329"/>
    <cellStyle name="Calculation 2 2 5 6" xfId="1738"/>
    <cellStyle name="Calculation 2 2 5 6 2" xfId="45330"/>
    <cellStyle name="Calculation 2 2 5 6 3" xfId="45331"/>
    <cellStyle name="Calculation 2 2 5 7" xfId="1739"/>
    <cellStyle name="Calculation 2 2 5 8" xfId="45332"/>
    <cellStyle name="Calculation 2 2 6" xfId="1740"/>
    <cellStyle name="Calculation 2 2 6 2" xfId="1741"/>
    <cellStyle name="Calculation 2 2 6 2 2" xfId="1742"/>
    <cellStyle name="Calculation 2 2 6 2 3" xfId="1743"/>
    <cellStyle name="Calculation 2 2 6 2 4" xfId="1744"/>
    <cellStyle name="Calculation 2 2 6 2 5" xfId="1745"/>
    <cellStyle name="Calculation 2 2 6 2 6" xfId="1746"/>
    <cellStyle name="Calculation 2 2 6 3" xfId="1747"/>
    <cellStyle name="Calculation 2 2 6 3 2" xfId="45333"/>
    <cellStyle name="Calculation 2 2 6 3 3" xfId="45334"/>
    <cellStyle name="Calculation 2 2 6 4" xfId="1748"/>
    <cellStyle name="Calculation 2 2 6 4 2" xfId="45335"/>
    <cellStyle name="Calculation 2 2 6 4 3" xfId="45336"/>
    <cellStyle name="Calculation 2 2 6 5" xfId="1749"/>
    <cellStyle name="Calculation 2 2 6 5 2" xfId="45337"/>
    <cellStyle name="Calculation 2 2 6 5 3" xfId="45338"/>
    <cellStyle name="Calculation 2 2 6 6" xfId="1750"/>
    <cellStyle name="Calculation 2 2 6 6 2" xfId="45339"/>
    <cellStyle name="Calculation 2 2 6 6 3" xfId="45340"/>
    <cellStyle name="Calculation 2 2 6 7" xfId="1751"/>
    <cellStyle name="Calculation 2 2 6 8" xfId="45341"/>
    <cellStyle name="Calculation 2 2 7" xfId="1752"/>
    <cellStyle name="Calculation 2 2 7 2" xfId="1753"/>
    <cellStyle name="Calculation 2 2 7 2 2" xfId="1754"/>
    <cellStyle name="Calculation 2 2 7 2 3" xfId="1755"/>
    <cellStyle name="Calculation 2 2 7 2 4" xfId="1756"/>
    <cellStyle name="Calculation 2 2 7 2 5" xfId="1757"/>
    <cellStyle name="Calculation 2 2 7 2 6" xfId="1758"/>
    <cellStyle name="Calculation 2 2 7 3" xfId="1759"/>
    <cellStyle name="Calculation 2 2 7 3 2" xfId="45342"/>
    <cellStyle name="Calculation 2 2 7 3 3" xfId="45343"/>
    <cellStyle name="Calculation 2 2 7 4" xfId="1760"/>
    <cellStyle name="Calculation 2 2 7 4 2" xfId="45344"/>
    <cellStyle name="Calculation 2 2 7 4 3" xfId="45345"/>
    <cellStyle name="Calculation 2 2 7 5" xfId="1761"/>
    <cellStyle name="Calculation 2 2 7 5 2" xfId="45346"/>
    <cellStyle name="Calculation 2 2 7 5 3" xfId="45347"/>
    <cellStyle name="Calculation 2 2 7 6" xfId="1762"/>
    <cellStyle name="Calculation 2 2 7 6 2" xfId="45348"/>
    <cellStyle name="Calculation 2 2 7 6 3" xfId="45349"/>
    <cellStyle name="Calculation 2 2 7 7" xfId="1763"/>
    <cellStyle name="Calculation 2 2 7 8" xfId="45350"/>
    <cellStyle name="Calculation 2 2 8" xfId="1764"/>
    <cellStyle name="Calculation 2 2 8 2" xfId="1765"/>
    <cellStyle name="Calculation 2 2 8 2 2" xfId="1766"/>
    <cellStyle name="Calculation 2 2 8 2 3" xfId="1767"/>
    <cellStyle name="Calculation 2 2 8 2 4" xfId="1768"/>
    <cellStyle name="Calculation 2 2 8 2 5" xfId="1769"/>
    <cellStyle name="Calculation 2 2 8 2 6" xfId="1770"/>
    <cellStyle name="Calculation 2 2 8 3" xfId="1771"/>
    <cellStyle name="Calculation 2 2 8 3 2" xfId="45351"/>
    <cellStyle name="Calculation 2 2 8 3 3" xfId="45352"/>
    <cellStyle name="Calculation 2 2 8 4" xfId="1772"/>
    <cellStyle name="Calculation 2 2 8 4 2" xfId="45353"/>
    <cellStyle name="Calculation 2 2 8 4 3" xfId="45354"/>
    <cellStyle name="Calculation 2 2 8 5" xfId="1773"/>
    <cellStyle name="Calculation 2 2 8 5 2" xfId="45355"/>
    <cellStyle name="Calculation 2 2 8 5 3" xfId="45356"/>
    <cellStyle name="Calculation 2 2 8 6" xfId="1774"/>
    <cellStyle name="Calculation 2 2 8 6 2" xfId="45357"/>
    <cellStyle name="Calculation 2 2 8 6 3" xfId="45358"/>
    <cellStyle name="Calculation 2 2 8 7" xfId="1775"/>
    <cellStyle name="Calculation 2 2 8 8" xfId="45359"/>
    <cellStyle name="Calculation 2 2 9" xfId="1776"/>
    <cellStyle name="Calculation 2 2 9 2" xfId="1777"/>
    <cellStyle name="Calculation 2 2 9 2 2" xfId="1778"/>
    <cellStyle name="Calculation 2 2 9 2 3" xfId="1779"/>
    <cellStyle name="Calculation 2 2 9 2 4" xfId="1780"/>
    <cellStyle name="Calculation 2 2 9 2 5" xfId="1781"/>
    <cellStyle name="Calculation 2 2 9 2 6" xfId="1782"/>
    <cellStyle name="Calculation 2 2 9 3" xfId="1783"/>
    <cellStyle name="Calculation 2 2 9 3 2" xfId="45360"/>
    <cellStyle name="Calculation 2 2 9 3 3" xfId="45361"/>
    <cellStyle name="Calculation 2 2 9 4" xfId="1784"/>
    <cellStyle name="Calculation 2 2 9 4 2" xfId="45362"/>
    <cellStyle name="Calculation 2 2 9 4 3" xfId="45363"/>
    <cellStyle name="Calculation 2 2 9 5" xfId="1785"/>
    <cellStyle name="Calculation 2 2 9 5 2" xfId="45364"/>
    <cellStyle name="Calculation 2 2 9 5 3" xfId="45365"/>
    <cellStyle name="Calculation 2 2 9 6" xfId="1786"/>
    <cellStyle name="Calculation 2 2 9 6 2" xfId="45366"/>
    <cellStyle name="Calculation 2 2 9 6 3" xfId="45367"/>
    <cellStyle name="Calculation 2 2 9 7" xfId="1787"/>
    <cellStyle name="Calculation 2 2 9 8" xfId="45368"/>
    <cellStyle name="Calculation 2 20" xfId="1788"/>
    <cellStyle name="Calculation 2 20 2" xfId="1789"/>
    <cellStyle name="Calculation 2 20 2 2" xfId="1790"/>
    <cellStyle name="Calculation 2 20 2 3" xfId="1791"/>
    <cellStyle name="Calculation 2 20 2 4" xfId="1792"/>
    <cellStyle name="Calculation 2 20 2 5" xfId="1793"/>
    <cellStyle name="Calculation 2 20 2 6" xfId="1794"/>
    <cellStyle name="Calculation 2 20 3" xfId="1795"/>
    <cellStyle name="Calculation 2 20 3 2" xfId="45369"/>
    <cellStyle name="Calculation 2 20 3 3" xfId="45370"/>
    <cellStyle name="Calculation 2 20 4" xfId="1796"/>
    <cellStyle name="Calculation 2 20 4 2" xfId="45371"/>
    <cellStyle name="Calculation 2 20 4 3" xfId="45372"/>
    <cellStyle name="Calculation 2 20 5" xfId="1797"/>
    <cellStyle name="Calculation 2 20 5 2" xfId="45373"/>
    <cellStyle name="Calculation 2 20 5 3" xfId="45374"/>
    <cellStyle name="Calculation 2 20 6" xfId="1798"/>
    <cellStyle name="Calculation 2 20 6 2" xfId="45375"/>
    <cellStyle name="Calculation 2 20 6 3" xfId="45376"/>
    <cellStyle name="Calculation 2 20 7" xfId="1799"/>
    <cellStyle name="Calculation 2 20 8" xfId="45377"/>
    <cellStyle name="Calculation 2 21" xfId="1800"/>
    <cellStyle name="Calculation 2 21 2" xfId="1801"/>
    <cellStyle name="Calculation 2 21 2 2" xfId="1802"/>
    <cellStyle name="Calculation 2 21 2 3" xfId="1803"/>
    <cellStyle name="Calculation 2 21 2 4" xfId="1804"/>
    <cellStyle name="Calculation 2 21 2 5" xfId="1805"/>
    <cellStyle name="Calculation 2 21 2 6" xfId="1806"/>
    <cellStyle name="Calculation 2 21 3" xfId="1807"/>
    <cellStyle name="Calculation 2 21 3 2" xfId="45378"/>
    <cellStyle name="Calculation 2 21 3 3" xfId="45379"/>
    <cellStyle name="Calculation 2 21 4" xfId="1808"/>
    <cellStyle name="Calculation 2 21 4 2" xfId="45380"/>
    <cellStyle name="Calculation 2 21 4 3" xfId="45381"/>
    <cellStyle name="Calculation 2 21 5" xfId="1809"/>
    <cellStyle name="Calculation 2 21 5 2" xfId="45382"/>
    <cellStyle name="Calculation 2 21 5 3" xfId="45383"/>
    <cellStyle name="Calculation 2 21 6" xfId="1810"/>
    <cellStyle name="Calculation 2 21 6 2" xfId="45384"/>
    <cellStyle name="Calculation 2 21 6 3" xfId="45385"/>
    <cellStyle name="Calculation 2 21 7" xfId="1811"/>
    <cellStyle name="Calculation 2 21 8" xfId="45386"/>
    <cellStyle name="Calculation 2 22" xfId="1812"/>
    <cellStyle name="Calculation 2 22 2" xfId="1813"/>
    <cellStyle name="Calculation 2 22 2 2" xfId="1814"/>
    <cellStyle name="Calculation 2 22 2 3" xfId="1815"/>
    <cellStyle name="Calculation 2 22 2 4" xfId="1816"/>
    <cellStyle name="Calculation 2 22 2 5" xfId="1817"/>
    <cellStyle name="Calculation 2 22 2 6" xfId="1818"/>
    <cellStyle name="Calculation 2 22 3" xfId="1819"/>
    <cellStyle name="Calculation 2 22 3 2" xfId="45387"/>
    <cellStyle name="Calculation 2 22 3 3" xfId="45388"/>
    <cellStyle name="Calculation 2 22 4" xfId="1820"/>
    <cellStyle name="Calculation 2 22 4 2" xfId="45389"/>
    <cellStyle name="Calculation 2 22 4 3" xfId="45390"/>
    <cellStyle name="Calculation 2 22 5" xfId="1821"/>
    <cellStyle name="Calculation 2 22 5 2" xfId="45391"/>
    <cellStyle name="Calculation 2 22 5 3" xfId="45392"/>
    <cellStyle name="Calculation 2 22 6" xfId="1822"/>
    <cellStyle name="Calculation 2 22 6 2" xfId="45393"/>
    <cellStyle name="Calculation 2 22 6 3" xfId="45394"/>
    <cellStyle name="Calculation 2 22 7" xfId="1823"/>
    <cellStyle name="Calculation 2 22 8" xfId="45395"/>
    <cellStyle name="Calculation 2 23" xfId="1824"/>
    <cellStyle name="Calculation 2 23 2" xfId="1825"/>
    <cellStyle name="Calculation 2 23 2 2" xfId="1826"/>
    <cellStyle name="Calculation 2 23 2 3" xfId="1827"/>
    <cellStyle name="Calculation 2 23 2 4" xfId="1828"/>
    <cellStyle name="Calculation 2 23 2 5" xfId="1829"/>
    <cellStyle name="Calculation 2 23 2 6" xfId="1830"/>
    <cellStyle name="Calculation 2 23 3" xfId="1831"/>
    <cellStyle name="Calculation 2 23 3 2" xfId="45396"/>
    <cellStyle name="Calculation 2 23 3 3" xfId="45397"/>
    <cellStyle name="Calculation 2 23 4" xfId="1832"/>
    <cellStyle name="Calculation 2 23 4 2" xfId="45398"/>
    <cellStyle name="Calculation 2 23 4 3" xfId="45399"/>
    <cellStyle name="Calculation 2 23 5" xfId="1833"/>
    <cellStyle name="Calculation 2 23 5 2" xfId="45400"/>
    <cellStyle name="Calculation 2 23 5 3" xfId="45401"/>
    <cellStyle name="Calculation 2 23 6" xfId="1834"/>
    <cellStyle name="Calculation 2 23 6 2" xfId="45402"/>
    <cellStyle name="Calculation 2 23 6 3" xfId="45403"/>
    <cellStyle name="Calculation 2 23 7" xfId="1835"/>
    <cellStyle name="Calculation 2 23 8" xfId="45404"/>
    <cellStyle name="Calculation 2 24" xfId="1836"/>
    <cellStyle name="Calculation 2 24 2" xfId="1837"/>
    <cellStyle name="Calculation 2 24 2 2" xfId="1838"/>
    <cellStyle name="Calculation 2 24 2 3" xfId="1839"/>
    <cellStyle name="Calculation 2 24 2 4" xfId="1840"/>
    <cellStyle name="Calculation 2 24 2 5" xfId="1841"/>
    <cellStyle name="Calculation 2 24 2 6" xfId="1842"/>
    <cellStyle name="Calculation 2 24 3" xfId="1843"/>
    <cellStyle name="Calculation 2 24 3 2" xfId="45405"/>
    <cellStyle name="Calculation 2 24 3 3" xfId="45406"/>
    <cellStyle name="Calculation 2 24 4" xfId="1844"/>
    <cellStyle name="Calculation 2 24 4 2" xfId="45407"/>
    <cellStyle name="Calculation 2 24 4 3" xfId="45408"/>
    <cellStyle name="Calculation 2 24 5" xfId="1845"/>
    <cellStyle name="Calculation 2 24 5 2" xfId="45409"/>
    <cellStyle name="Calculation 2 24 5 3" xfId="45410"/>
    <cellStyle name="Calculation 2 24 6" xfId="1846"/>
    <cellStyle name="Calculation 2 24 6 2" xfId="45411"/>
    <cellStyle name="Calculation 2 24 6 3" xfId="45412"/>
    <cellStyle name="Calculation 2 24 7" xfId="1847"/>
    <cellStyle name="Calculation 2 24 8" xfId="45413"/>
    <cellStyle name="Calculation 2 25" xfId="1848"/>
    <cellStyle name="Calculation 2 25 2" xfId="1849"/>
    <cellStyle name="Calculation 2 25 2 2" xfId="1850"/>
    <cellStyle name="Calculation 2 25 2 3" xfId="1851"/>
    <cellStyle name="Calculation 2 25 2 4" xfId="1852"/>
    <cellStyle name="Calculation 2 25 2 5" xfId="1853"/>
    <cellStyle name="Calculation 2 25 2 6" xfId="1854"/>
    <cellStyle name="Calculation 2 25 3" xfId="1855"/>
    <cellStyle name="Calculation 2 25 3 2" xfId="45414"/>
    <cellStyle name="Calculation 2 25 3 3" xfId="45415"/>
    <cellStyle name="Calculation 2 25 4" xfId="1856"/>
    <cellStyle name="Calculation 2 25 4 2" xfId="45416"/>
    <cellStyle name="Calculation 2 25 4 3" xfId="45417"/>
    <cellStyle name="Calculation 2 25 5" xfId="1857"/>
    <cellStyle name="Calculation 2 25 5 2" xfId="45418"/>
    <cellStyle name="Calculation 2 25 5 3" xfId="45419"/>
    <cellStyle name="Calculation 2 25 6" xfId="1858"/>
    <cellStyle name="Calculation 2 25 6 2" xfId="45420"/>
    <cellStyle name="Calculation 2 25 6 3" xfId="45421"/>
    <cellStyle name="Calculation 2 25 7" xfId="1859"/>
    <cellStyle name="Calculation 2 25 8" xfId="45422"/>
    <cellStyle name="Calculation 2 26" xfId="1860"/>
    <cellStyle name="Calculation 2 26 2" xfId="1861"/>
    <cellStyle name="Calculation 2 26 2 2" xfId="1862"/>
    <cellStyle name="Calculation 2 26 2 3" xfId="1863"/>
    <cellStyle name="Calculation 2 26 2 4" xfId="1864"/>
    <cellStyle name="Calculation 2 26 2 5" xfId="1865"/>
    <cellStyle name="Calculation 2 26 2 6" xfId="1866"/>
    <cellStyle name="Calculation 2 26 3" xfId="1867"/>
    <cellStyle name="Calculation 2 26 3 2" xfId="45423"/>
    <cellStyle name="Calculation 2 26 3 3" xfId="45424"/>
    <cellStyle name="Calculation 2 26 4" xfId="1868"/>
    <cellStyle name="Calculation 2 26 4 2" xfId="45425"/>
    <cellStyle name="Calculation 2 26 4 3" xfId="45426"/>
    <cellStyle name="Calculation 2 26 5" xfId="1869"/>
    <cellStyle name="Calculation 2 26 5 2" xfId="45427"/>
    <cellStyle name="Calculation 2 26 5 3" xfId="45428"/>
    <cellStyle name="Calculation 2 26 6" xfId="1870"/>
    <cellStyle name="Calculation 2 26 6 2" xfId="45429"/>
    <cellStyle name="Calculation 2 26 6 3" xfId="45430"/>
    <cellStyle name="Calculation 2 26 7" xfId="1871"/>
    <cellStyle name="Calculation 2 26 8" xfId="45431"/>
    <cellStyle name="Calculation 2 27" xfId="1872"/>
    <cellStyle name="Calculation 2 27 2" xfId="1873"/>
    <cellStyle name="Calculation 2 27 2 2" xfId="1874"/>
    <cellStyle name="Calculation 2 27 2 3" xfId="1875"/>
    <cellStyle name="Calculation 2 27 2 4" xfId="1876"/>
    <cellStyle name="Calculation 2 27 2 5" xfId="1877"/>
    <cellStyle name="Calculation 2 27 2 6" xfId="1878"/>
    <cellStyle name="Calculation 2 27 3" xfId="1879"/>
    <cellStyle name="Calculation 2 27 3 2" xfId="45432"/>
    <cellStyle name="Calculation 2 27 3 3" xfId="45433"/>
    <cellStyle name="Calculation 2 27 4" xfId="1880"/>
    <cellStyle name="Calculation 2 27 4 2" xfId="45434"/>
    <cellStyle name="Calculation 2 27 4 3" xfId="45435"/>
    <cellStyle name="Calculation 2 27 5" xfId="1881"/>
    <cellStyle name="Calculation 2 27 5 2" xfId="45436"/>
    <cellStyle name="Calculation 2 27 5 3" xfId="45437"/>
    <cellStyle name="Calculation 2 27 6" xfId="1882"/>
    <cellStyle name="Calculation 2 27 6 2" xfId="45438"/>
    <cellStyle name="Calculation 2 27 6 3" xfId="45439"/>
    <cellStyle name="Calculation 2 27 7" xfId="1883"/>
    <cellStyle name="Calculation 2 27 8" xfId="45440"/>
    <cellStyle name="Calculation 2 28" xfId="1884"/>
    <cellStyle name="Calculation 2 28 2" xfId="1885"/>
    <cellStyle name="Calculation 2 28 2 2" xfId="1886"/>
    <cellStyle name="Calculation 2 28 2 3" xfId="1887"/>
    <cellStyle name="Calculation 2 28 2 4" xfId="1888"/>
    <cellStyle name="Calculation 2 28 2 5" xfId="1889"/>
    <cellStyle name="Calculation 2 28 2 6" xfId="1890"/>
    <cellStyle name="Calculation 2 28 3" xfId="1891"/>
    <cellStyle name="Calculation 2 28 3 2" xfId="45441"/>
    <cellStyle name="Calculation 2 28 3 3" xfId="45442"/>
    <cellStyle name="Calculation 2 28 4" xfId="1892"/>
    <cellStyle name="Calculation 2 28 4 2" xfId="45443"/>
    <cellStyle name="Calculation 2 28 4 3" xfId="45444"/>
    <cellStyle name="Calculation 2 28 5" xfId="1893"/>
    <cellStyle name="Calculation 2 28 5 2" xfId="45445"/>
    <cellStyle name="Calculation 2 28 5 3" xfId="45446"/>
    <cellStyle name="Calculation 2 28 6" xfId="1894"/>
    <cellStyle name="Calculation 2 28 6 2" xfId="45447"/>
    <cellStyle name="Calculation 2 28 6 3" xfId="45448"/>
    <cellStyle name="Calculation 2 28 7" xfId="1895"/>
    <cellStyle name="Calculation 2 28 8" xfId="45449"/>
    <cellStyle name="Calculation 2 29" xfId="1896"/>
    <cellStyle name="Calculation 2 29 2" xfId="1897"/>
    <cellStyle name="Calculation 2 29 2 2" xfId="1898"/>
    <cellStyle name="Calculation 2 29 2 3" xfId="1899"/>
    <cellStyle name="Calculation 2 29 2 4" xfId="1900"/>
    <cellStyle name="Calculation 2 29 2 5" xfId="1901"/>
    <cellStyle name="Calculation 2 29 2 6" xfId="1902"/>
    <cellStyle name="Calculation 2 29 3" xfId="1903"/>
    <cellStyle name="Calculation 2 29 3 2" xfId="45450"/>
    <cellStyle name="Calculation 2 29 3 3" xfId="45451"/>
    <cellStyle name="Calculation 2 29 4" xfId="1904"/>
    <cellStyle name="Calculation 2 29 4 2" xfId="45452"/>
    <cellStyle name="Calculation 2 29 4 3" xfId="45453"/>
    <cellStyle name="Calculation 2 29 5" xfId="1905"/>
    <cellStyle name="Calculation 2 29 5 2" xfId="45454"/>
    <cellStyle name="Calculation 2 29 5 3" xfId="45455"/>
    <cellStyle name="Calculation 2 29 6" xfId="1906"/>
    <cellStyle name="Calculation 2 29 6 2" xfId="45456"/>
    <cellStyle name="Calculation 2 29 6 3" xfId="45457"/>
    <cellStyle name="Calculation 2 29 7" xfId="1907"/>
    <cellStyle name="Calculation 2 29 8" xfId="45458"/>
    <cellStyle name="Calculation 2 3" xfId="1908"/>
    <cellStyle name="Calculation 2 3 10" xfId="1909"/>
    <cellStyle name="Calculation 2 3 10 2" xfId="1910"/>
    <cellStyle name="Calculation 2 3 10 2 2" xfId="1911"/>
    <cellStyle name="Calculation 2 3 10 2 3" xfId="1912"/>
    <cellStyle name="Calculation 2 3 10 2 4" xfId="1913"/>
    <cellStyle name="Calculation 2 3 10 2 5" xfId="1914"/>
    <cellStyle name="Calculation 2 3 10 2 6" xfId="1915"/>
    <cellStyle name="Calculation 2 3 10 3" xfId="1916"/>
    <cellStyle name="Calculation 2 3 10 3 2" xfId="45459"/>
    <cellStyle name="Calculation 2 3 10 3 3" xfId="45460"/>
    <cellStyle name="Calculation 2 3 10 4" xfId="1917"/>
    <cellStyle name="Calculation 2 3 10 4 2" xfId="45461"/>
    <cellStyle name="Calculation 2 3 10 4 3" xfId="45462"/>
    <cellStyle name="Calculation 2 3 10 5" xfId="1918"/>
    <cellStyle name="Calculation 2 3 10 5 2" xfId="45463"/>
    <cellStyle name="Calculation 2 3 10 5 3" xfId="45464"/>
    <cellStyle name="Calculation 2 3 10 6" xfId="1919"/>
    <cellStyle name="Calculation 2 3 10 6 2" xfId="45465"/>
    <cellStyle name="Calculation 2 3 10 6 3" xfId="45466"/>
    <cellStyle name="Calculation 2 3 10 7" xfId="1920"/>
    <cellStyle name="Calculation 2 3 10 8" xfId="45467"/>
    <cellStyle name="Calculation 2 3 11" xfId="1921"/>
    <cellStyle name="Calculation 2 3 11 2" xfId="1922"/>
    <cellStyle name="Calculation 2 3 11 2 2" xfId="1923"/>
    <cellStyle name="Calculation 2 3 11 2 3" xfId="1924"/>
    <cellStyle name="Calculation 2 3 11 2 4" xfId="1925"/>
    <cellStyle name="Calculation 2 3 11 2 5" xfId="1926"/>
    <cellStyle name="Calculation 2 3 11 2 6" xfId="1927"/>
    <cellStyle name="Calculation 2 3 11 3" xfId="1928"/>
    <cellStyle name="Calculation 2 3 11 3 2" xfId="45468"/>
    <cellStyle name="Calculation 2 3 11 3 3" xfId="45469"/>
    <cellStyle name="Calculation 2 3 11 4" xfId="1929"/>
    <cellStyle name="Calculation 2 3 11 4 2" xfId="45470"/>
    <cellStyle name="Calculation 2 3 11 4 3" xfId="45471"/>
    <cellStyle name="Calculation 2 3 11 5" xfId="1930"/>
    <cellStyle name="Calculation 2 3 11 5 2" xfId="45472"/>
    <cellStyle name="Calculation 2 3 11 5 3" xfId="45473"/>
    <cellStyle name="Calculation 2 3 11 6" xfId="1931"/>
    <cellStyle name="Calculation 2 3 11 6 2" xfId="45474"/>
    <cellStyle name="Calculation 2 3 11 6 3" xfId="45475"/>
    <cellStyle name="Calculation 2 3 11 7" xfId="1932"/>
    <cellStyle name="Calculation 2 3 11 8" xfId="45476"/>
    <cellStyle name="Calculation 2 3 12" xfId="1933"/>
    <cellStyle name="Calculation 2 3 12 2" xfId="1934"/>
    <cellStyle name="Calculation 2 3 12 2 2" xfId="1935"/>
    <cellStyle name="Calculation 2 3 12 2 3" xfId="1936"/>
    <cellStyle name="Calculation 2 3 12 2 4" xfId="1937"/>
    <cellStyle name="Calculation 2 3 12 2 5" xfId="1938"/>
    <cellStyle name="Calculation 2 3 12 2 6" xfId="1939"/>
    <cellStyle name="Calculation 2 3 12 3" xfId="1940"/>
    <cellStyle name="Calculation 2 3 12 3 2" xfId="45477"/>
    <cellStyle name="Calculation 2 3 12 3 3" xfId="45478"/>
    <cellStyle name="Calculation 2 3 12 4" xfId="1941"/>
    <cellStyle name="Calculation 2 3 12 4 2" xfId="45479"/>
    <cellStyle name="Calculation 2 3 12 4 3" xfId="45480"/>
    <cellStyle name="Calculation 2 3 12 5" xfId="1942"/>
    <cellStyle name="Calculation 2 3 12 5 2" xfId="45481"/>
    <cellStyle name="Calculation 2 3 12 5 3" xfId="45482"/>
    <cellStyle name="Calculation 2 3 12 6" xfId="1943"/>
    <cellStyle name="Calculation 2 3 12 6 2" xfId="45483"/>
    <cellStyle name="Calculation 2 3 12 6 3" xfId="45484"/>
    <cellStyle name="Calculation 2 3 12 7" xfId="1944"/>
    <cellStyle name="Calculation 2 3 12 8" xfId="45485"/>
    <cellStyle name="Calculation 2 3 13" xfId="1945"/>
    <cellStyle name="Calculation 2 3 13 2" xfId="1946"/>
    <cellStyle name="Calculation 2 3 13 2 2" xfId="1947"/>
    <cellStyle name="Calculation 2 3 13 2 3" xfId="1948"/>
    <cellStyle name="Calculation 2 3 13 2 4" xfId="1949"/>
    <cellStyle name="Calculation 2 3 13 2 5" xfId="1950"/>
    <cellStyle name="Calculation 2 3 13 2 6" xfId="1951"/>
    <cellStyle name="Calculation 2 3 13 3" xfId="1952"/>
    <cellStyle name="Calculation 2 3 13 3 2" xfId="45486"/>
    <cellStyle name="Calculation 2 3 13 3 3" xfId="45487"/>
    <cellStyle name="Calculation 2 3 13 4" xfId="1953"/>
    <cellStyle name="Calculation 2 3 13 4 2" xfId="45488"/>
    <cellStyle name="Calculation 2 3 13 4 3" xfId="45489"/>
    <cellStyle name="Calculation 2 3 13 5" xfId="1954"/>
    <cellStyle name="Calculation 2 3 13 5 2" xfId="45490"/>
    <cellStyle name="Calculation 2 3 13 5 3" xfId="45491"/>
    <cellStyle name="Calculation 2 3 13 6" xfId="1955"/>
    <cellStyle name="Calculation 2 3 13 6 2" xfId="45492"/>
    <cellStyle name="Calculation 2 3 13 6 3" xfId="45493"/>
    <cellStyle name="Calculation 2 3 13 7" xfId="1956"/>
    <cellStyle name="Calculation 2 3 13 8" xfId="45494"/>
    <cellStyle name="Calculation 2 3 14" xfId="1957"/>
    <cellStyle name="Calculation 2 3 14 2" xfId="1958"/>
    <cellStyle name="Calculation 2 3 14 2 2" xfId="1959"/>
    <cellStyle name="Calculation 2 3 14 2 3" xfId="1960"/>
    <cellStyle name="Calculation 2 3 14 2 4" xfId="1961"/>
    <cellStyle name="Calculation 2 3 14 2 5" xfId="1962"/>
    <cellStyle name="Calculation 2 3 14 2 6" xfId="1963"/>
    <cellStyle name="Calculation 2 3 14 3" xfId="1964"/>
    <cellStyle name="Calculation 2 3 14 3 2" xfId="45495"/>
    <cellStyle name="Calculation 2 3 14 3 3" xfId="45496"/>
    <cellStyle name="Calculation 2 3 14 4" xfId="1965"/>
    <cellStyle name="Calculation 2 3 14 4 2" xfId="45497"/>
    <cellStyle name="Calculation 2 3 14 4 3" xfId="45498"/>
    <cellStyle name="Calculation 2 3 14 5" xfId="1966"/>
    <cellStyle name="Calculation 2 3 14 5 2" xfId="45499"/>
    <cellStyle name="Calculation 2 3 14 5 3" xfId="45500"/>
    <cellStyle name="Calculation 2 3 14 6" xfId="1967"/>
    <cellStyle name="Calculation 2 3 14 6 2" xfId="45501"/>
    <cellStyle name="Calculation 2 3 14 6 3" xfId="45502"/>
    <cellStyle name="Calculation 2 3 14 7" xfId="1968"/>
    <cellStyle name="Calculation 2 3 14 8" xfId="45503"/>
    <cellStyle name="Calculation 2 3 15" xfId="1969"/>
    <cellStyle name="Calculation 2 3 15 2" xfId="1970"/>
    <cellStyle name="Calculation 2 3 15 2 2" xfId="1971"/>
    <cellStyle name="Calculation 2 3 15 2 3" xfId="1972"/>
    <cellStyle name="Calculation 2 3 15 2 4" xfId="1973"/>
    <cellStyle name="Calculation 2 3 15 2 5" xfId="1974"/>
    <cellStyle name="Calculation 2 3 15 2 6" xfId="1975"/>
    <cellStyle name="Calculation 2 3 15 3" xfId="1976"/>
    <cellStyle name="Calculation 2 3 15 3 2" xfId="45504"/>
    <cellStyle name="Calculation 2 3 15 3 3" xfId="45505"/>
    <cellStyle name="Calculation 2 3 15 4" xfId="1977"/>
    <cellStyle name="Calculation 2 3 15 4 2" xfId="45506"/>
    <cellStyle name="Calculation 2 3 15 4 3" xfId="45507"/>
    <cellStyle name="Calculation 2 3 15 5" xfId="1978"/>
    <cellStyle name="Calculation 2 3 15 5 2" xfId="45508"/>
    <cellStyle name="Calculation 2 3 15 5 3" xfId="45509"/>
    <cellStyle name="Calculation 2 3 15 6" xfId="1979"/>
    <cellStyle name="Calculation 2 3 15 6 2" xfId="45510"/>
    <cellStyle name="Calculation 2 3 15 6 3" xfId="45511"/>
    <cellStyle name="Calculation 2 3 15 7" xfId="1980"/>
    <cellStyle name="Calculation 2 3 15 8" xfId="45512"/>
    <cellStyle name="Calculation 2 3 16" xfId="1981"/>
    <cellStyle name="Calculation 2 3 16 2" xfId="1982"/>
    <cellStyle name="Calculation 2 3 16 2 2" xfId="1983"/>
    <cellStyle name="Calculation 2 3 16 2 3" xfId="1984"/>
    <cellStyle name="Calculation 2 3 16 2 4" xfId="1985"/>
    <cellStyle name="Calculation 2 3 16 2 5" xfId="1986"/>
    <cellStyle name="Calculation 2 3 16 2 6" xfId="1987"/>
    <cellStyle name="Calculation 2 3 16 3" xfId="1988"/>
    <cellStyle name="Calculation 2 3 16 3 2" xfId="45513"/>
    <cellStyle name="Calculation 2 3 16 3 3" xfId="45514"/>
    <cellStyle name="Calculation 2 3 16 4" xfId="1989"/>
    <cellStyle name="Calculation 2 3 16 4 2" xfId="45515"/>
    <cellStyle name="Calculation 2 3 16 4 3" xfId="45516"/>
    <cellStyle name="Calculation 2 3 16 5" xfId="1990"/>
    <cellStyle name="Calculation 2 3 16 5 2" xfId="45517"/>
    <cellStyle name="Calculation 2 3 16 5 3" xfId="45518"/>
    <cellStyle name="Calculation 2 3 16 6" xfId="1991"/>
    <cellStyle name="Calculation 2 3 16 6 2" xfId="45519"/>
    <cellStyle name="Calculation 2 3 16 6 3" xfId="45520"/>
    <cellStyle name="Calculation 2 3 16 7" xfId="1992"/>
    <cellStyle name="Calculation 2 3 16 8" xfId="45521"/>
    <cellStyle name="Calculation 2 3 17" xfId="1993"/>
    <cellStyle name="Calculation 2 3 17 2" xfId="1994"/>
    <cellStyle name="Calculation 2 3 17 2 2" xfId="1995"/>
    <cellStyle name="Calculation 2 3 17 2 3" xfId="1996"/>
    <cellStyle name="Calculation 2 3 17 2 4" xfId="1997"/>
    <cellStyle name="Calculation 2 3 17 2 5" xfId="1998"/>
    <cellStyle name="Calculation 2 3 17 2 6" xfId="1999"/>
    <cellStyle name="Calculation 2 3 17 3" xfId="2000"/>
    <cellStyle name="Calculation 2 3 17 3 2" xfId="45522"/>
    <cellStyle name="Calculation 2 3 17 3 3" xfId="45523"/>
    <cellStyle name="Calculation 2 3 17 4" xfId="2001"/>
    <cellStyle name="Calculation 2 3 17 4 2" xfId="45524"/>
    <cellStyle name="Calculation 2 3 17 4 3" xfId="45525"/>
    <cellStyle name="Calculation 2 3 17 5" xfId="2002"/>
    <cellStyle name="Calculation 2 3 17 5 2" xfId="45526"/>
    <cellStyle name="Calculation 2 3 17 5 3" xfId="45527"/>
    <cellStyle name="Calculation 2 3 17 6" xfId="2003"/>
    <cellStyle name="Calculation 2 3 17 6 2" xfId="45528"/>
    <cellStyle name="Calculation 2 3 17 6 3" xfId="45529"/>
    <cellStyle name="Calculation 2 3 17 7" xfId="2004"/>
    <cellStyle name="Calculation 2 3 17 8" xfId="45530"/>
    <cellStyle name="Calculation 2 3 18" xfId="2005"/>
    <cellStyle name="Calculation 2 3 18 2" xfId="2006"/>
    <cellStyle name="Calculation 2 3 18 2 2" xfId="2007"/>
    <cellStyle name="Calculation 2 3 18 2 3" xfId="2008"/>
    <cellStyle name="Calculation 2 3 18 2 4" xfId="2009"/>
    <cellStyle name="Calculation 2 3 18 2 5" xfId="2010"/>
    <cellStyle name="Calculation 2 3 18 2 6" xfId="2011"/>
    <cellStyle name="Calculation 2 3 18 3" xfId="2012"/>
    <cellStyle name="Calculation 2 3 18 3 2" xfId="45531"/>
    <cellStyle name="Calculation 2 3 18 3 3" xfId="45532"/>
    <cellStyle name="Calculation 2 3 18 4" xfId="2013"/>
    <cellStyle name="Calculation 2 3 18 4 2" xfId="45533"/>
    <cellStyle name="Calculation 2 3 18 4 3" xfId="45534"/>
    <cellStyle name="Calculation 2 3 18 5" xfId="2014"/>
    <cellStyle name="Calculation 2 3 18 5 2" xfId="45535"/>
    <cellStyle name="Calculation 2 3 18 5 3" xfId="45536"/>
    <cellStyle name="Calculation 2 3 18 6" xfId="2015"/>
    <cellStyle name="Calculation 2 3 18 6 2" xfId="45537"/>
    <cellStyle name="Calculation 2 3 18 6 3" xfId="45538"/>
    <cellStyle name="Calculation 2 3 18 7" xfId="2016"/>
    <cellStyle name="Calculation 2 3 18 8" xfId="45539"/>
    <cellStyle name="Calculation 2 3 19" xfId="2017"/>
    <cellStyle name="Calculation 2 3 19 2" xfId="2018"/>
    <cellStyle name="Calculation 2 3 19 2 2" xfId="2019"/>
    <cellStyle name="Calculation 2 3 19 2 3" xfId="2020"/>
    <cellStyle name="Calculation 2 3 19 2 4" xfId="2021"/>
    <cellStyle name="Calculation 2 3 19 2 5" xfId="2022"/>
    <cellStyle name="Calculation 2 3 19 2 6" xfId="2023"/>
    <cellStyle name="Calculation 2 3 19 3" xfId="2024"/>
    <cellStyle name="Calculation 2 3 19 3 2" xfId="45540"/>
    <cellStyle name="Calculation 2 3 19 3 3" xfId="45541"/>
    <cellStyle name="Calculation 2 3 19 4" xfId="2025"/>
    <cellStyle name="Calculation 2 3 19 4 2" xfId="45542"/>
    <cellStyle name="Calculation 2 3 19 4 3" xfId="45543"/>
    <cellStyle name="Calculation 2 3 19 5" xfId="2026"/>
    <cellStyle name="Calculation 2 3 19 5 2" xfId="45544"/>
    <cellStyle name="Calculation 2 3 19 5 3" xfId="45545"/>
    <cellStyle name="Calculation 2 3 19 6" xfId="2027"/>
    <cellStyle name="Calculation 2 3 19 6 2" xfId="45546"/>
    <cellStyle name="Calculation 2 3 19 6 3" xfId="45547"/>
    <cellStyle name="Calculation 2 3 19 7" xfId="2028"/>
    <cellStyle name="Calculation 2 3 19 8" xfId="45548"/>
    <cellStyle name="Calculation 2 3 2" xfId="2029"/>
    <cellStyle name="Calculation 2 3 2 10" xfId="2030"/>
    <cellStyle name="Calculation 2 3 2 10 2" xfId="2031"/>
    <cellStyle name="Calculation 2 3 2 10 2 2" xfId="2032"/>
    <cellStyle name="Calculation 2 3 2 10 2 3" xfId="2033"/>
    <cellStyle name="Calculation 2 3 2 10 2 4" xfId="2034"/>
    <cellStyle name="Calculation 2 3 2 10 2 5" xfId="2035"/>
    <cellStyle name="Calculation 2 3 2 10 2 6" xfId="2036"/>
    <cellStyle name="Calculation 2 3 2 10 3" xfId="2037"/>
    <cellStyle name="Calculation 2 3 2 10 3 2" xfId="45549"/>
    <cellStyle name="Calculation 2 3 2 10 3 3" xfId="45550"/>
    <cellStyle name="Calculation 2 3 2 10 4" xfId="2038"/>
    <cellStyle name="Calculation 2 3 2 10 4 2" xfId="45551"/>
    <cellStyle name="Calculation 2 3 2 10 4 3" xfId="45552"/>
    <cellStyle name="Calculation 2 3 2 10 5" xfId="2039"/>
    <cellStyle name="Calculation 2 3 2 10 5 2" xfId="45553"/>
    <cellStyle name="Calculation 2 3 2 10 5 3" xfId="45554"/>
    <cellStyle name="Calculation 2 3 2 10 6" xfId="2040"/>
    <cellStyle name="Calculation 2 3 2 10 6 2" xfId="45555"/>
    <cellStyle name="Calculation 2 3 2 10 6 3" xfId="45556"/>
    <cellStyle name="Calculation 2 3 2 10 7" xfId="2041"/>
    <cellStyle name="Calculation 2 3 2 10 8" xfId="45557"/>
    <cellStyle name="Calculation 2 3 2 11" xfId="2042"/>
    <cellStyle name="Calculation 2 3 2 11 2" xfId="2043"/>
    <cellStyle name="Calculation 2 3 2 11 2 2" xfId="2044"/>
    <cellStyle name="Calculation 2 3 2 11 2 3" xfId="2045"/>
    <cellStyle name="Calculation 2 3 2 11 2 4" xfId="2046"/>
    <cellStyle name="Calculation 2 3 2 11 2 5" xfId="2047"/>
    <cellStyle name="Calculation 2 3 2 11 2 6" xfId="2048"/>
    <cellStyle name="Calculation 2 3 2 11 3" xfId="2049"/>
    <cellStyle name="Calculation 2 3 2 11 3 2" xfId="45558"/>
    <cellStyle name="Calculation 2 3 2 11 3 3" xfId="45559"/>
    <cellStyle name="Calculation 2 3 2 11 4" xfId="2050"/>
    <cellStyle name="Calculation 2 3 2 11 4 2" xfId="45560"/>
    <cellStyle name="Calculation 2 3 2 11 4 3" xfId="45561"/>
    <cellStyle name="Calculation 2 3 2 11 5" xfId="2051"/>
    <cellStyle name="Calculation 2 3 2 11 5 2" xfId="45562"/>
    <cellStyle name="Calculation 2 3 2 11 5 3" xfId="45563"/>
    <cellStyle name="Calculation 2 3 2 11 6" xfId="2052"/>
    <cellStyle name="Calculation 2 3 2 11 6 2" xfId="45564"/>
    <cellStyle name="Calculation 2 3 2 11 6 3" xfId="45565"/>
    <cellStyle name="Calculation 2 3 2 11 7" xfId="2053"/>
    <cellStyle name="Calculation 2 3 2 11 8" xfId="45566"/>
    <cellStyle name="Calculation 2 3 2 12" xfId="2054"/>
    <cellStyle name="Calculation 2 3 2 12 2" xfId="2055"/>
    <cellStyle name="Calculation 2 3 2 12 2 2" xfId="2056"/>
    <cellStyle name="Calculation 2 3 2 12 2 3" xfId="2057"/>
    <cellStyle name="Calculation 2 3 2 12 2 4" xfId="2058"/>
    <cellStyle name="Calculation 2 3 2 12 2 5" xfId="2059"/>
    <cellStyle name="Calculation 2 3 2 12 2 6" xfId="2060"/>
    <cellStyle name="Calculation 2 3 2 12 3" xfId="2061"/>
    <cellStyle name="Calculation 2 3 2 12 3 2" xfId="45567"/>
    <cellStyle name="Calculation 2 3 2 12 3 3" xfId="45568"/>
    <cellStyle name="Calculation 2 3 2 12 4" xfId="2062"/>
    <cellStyle name="Calculation 2 3 2 12 4 2" xfId="45569"/>
    <cellStyle name="Calculation 2 3 2 12 4 3" xfId="45570"/>
    <cellStyle name="Calculation 2 3 2 12 5" xfId="2063"/>
    <cellStyle name="Calculation 2 3 2 12 5 2" xfId="45571"/>
    <cellStyle name="Calculation 2 3 2 12 5 3" xfId="45572"/>
    <cellStyle name="Calculation 2 3 2 12 6" xfId="2064"/>
    <cellStyle name="Calculation 2 3 2 12 6 2" xfId="45573"/>
    <cellStyle name="Calculation 2 3 2 12 6 3" xfId="45574"/>
    <cellStyle name="Calculation 2 3 2 12 7" xfId="2065"/>
    <cellStyle name="Calculation 2 3 2 12 8" xfId="45575"/>
    <cellStyle name="Calculation 2 3 2 13" xfId="2066"/>
    <cellStyle name="Calculation 2 3 2 13 2" xfId="2067"/>
    <cellStyle name="Calculation 2 3 2 13 2 2" xfId="2068"/>
    <cellStyle name="Calculation 2 3 2 13 2 3" xfId="2069"/>
    <cellStyle name="Calculation 2 3 2 13 2 4" xfId="2070"/>
    <cellStyle name="Calculation 2 3 2 13 2 5" xfId="2071"/>
    <cellStyle name="Calculation 2 3 2 13 2 6" xfId="2072"/>
    <cellStyle name="Calculation 2 3 2 13 3" xfId="2073"/>
    <cellStyle name="Calculation 2 3 2 13 3 2" xfId="45576"/>
    <cellStyle name="Calculation 2 3 2 13 3 3" xfId="45577"/>
    <cellStyle name="Calculation 2 3 2 13 4" xfId="2074"/>
    <cellStyle name="Calculation 2 3 2 13 4 2" xfId="45578"/>
    <cellStyle name="Calculation 2 3 2 13 4 3" xfId="45579"/>
    <cellStyle name="Calculation 2 3 2 13 5" xfId="2075"/>
    <cellStyle name="Calculation 2 3 2 13 5 2" xfId="45580"/>
    <cellStyle name="Calculation 2 3 2 13 5 3" xfId="45581"/>
    <cellStyle name="Calculation 2 3 2 13 6" xfId="2076"/>
    <cellStyle name="Calculation 2 3 2 13 6 2" xfId="45582"/>
    <cellStyle name="Calculation 2 3 2 13 6 3" xfId="45583"/>
    <cellStyle name="Calculation 2 3 2 13 7" xfId="2077"/>
    <cellStyle name="Calculation 2 3 2 13 8" xfId="45584"/>
    <cellStyle name="Calculation 2 3 2 14" xfId="2078"/>
    <cellStyle name="Calculation 2 3 2 14 2" xfId="2079"/>
    <cellStyle name="Calculation 2 3 2 14 2 2" xfId="2080"/>
    <cellStyle name="Calculation 2 3 2 14 2 3" xfId="2081"/>
    <cellStyle name="Calculation 2 3 2 14 2 4" xfId="2082"/>
    <cellStyle name="Calculation 2 3 2 14 2 5" xfId="2083"/>
    <cellStyle name="Calculation 2 3 2 14 2 6" xfId="2084"/>
    <cellStyle name="Calculation 2 3 2 14 3" xfId="2085"/>
    <cellStyle name="Calculation 2 3 2 14 3 2" xfId="45585"/>
    <cellStyle name="Calculation 2 3 2 14 3 3" xfId="45586"/>
    <cellStyle name="Calculation 2 3 2 14 4" xfId="2086"/>
    <cellStyle name="Calculation 2 3 2 14 4 2" xfId="45587"/>
    <cellStyle name="Calculation 2 3 2 14 4 3" xfId="45588"/>
    <cellStyle name="Calculation 2 3 2 14 5" xfId="2087"/>
    <cellStyle name="Calculation 2 3 2 14 5 2" xfId="45589"/>
    <cellStyle name="Calculation 2 3 2 14 5 3" xfId="45590"/>
    <cellStyle name="Calculation 2 3 2 14 6" xfId="2088"/>
    <cellStyle name="Calculation 2 3 2 14 6 2" xfId="45591"/>
    <cellStyle name="Calculation 2 3 2 14 6 3" xfId="45592"/>
    <cellStyle name="Calculation 2 3 2 14 7" xfId="2089"/>
    <cellStyle name="Calculation 2 3 2 14 8" xfId="45593"/>
    <cellStyle name="Calculation 2 3 2 15" xfId="2090"/>
    <cellStyle name="Calculation 2 3 2 15 2" xfId="2091"/>
    <cellStyle name="Calculation 2 3 2 15 2 2" xfId="2092"/>
    <cellStyle name="Calculation 2 3 2 15 2 3" xfId="2093"/>
    <cellStyle name="Calculation 2 3 2 15 2 4" xfId="2094"/>
    <cellStyle name="Calculation 2 3 2 15 2 5" xfId="2095"/>
    <cellStyle name="Calculation 2 3 2 15 2 6" xfId="2096"/>
    <cellStyle name="Calculation 2 3 2 15 3" xfId="2097"/>
    <cellStyle name="Calculation 2 3 2 15 3 2" xfId="45594"/>
    <cellStyle name="Calculation 2 3 2 15 3 3" xfId="45595"/>
    <cellStyle name="Calculation 2 3 2 15 4" xfId="2098"/>
    <cellStyle name="Calculation 2 3 2 15 4 2" xfId="45596"/>
    <cellStyle name="Calculation 2 3 2 15 4 3" xfId="45597"/>
    <cellStyle name="Calculation 2 3 2 15 5" xfId="2099"/>
    <cellStyle name="Calculation 2 3 2 15 5 2" xfId="45598"/>
    <cellStyle name="Calculation 2 3 2 15 5 3" xfId="45599"/>
    <cellStyle name="Calculation 2 3 2 15 6" xfId="2100"/>
    <cellStyle name="Calculation 2 3 2 15 6 2" xfId="45600"/>
    <cellStyle name="Calculation 2 3 2 15 6 3" xfId="45601"/>
    <cellStyle name="Calculation 2 3 2 15 7" xfId="2101"/>
    <cellStyle name="Calculation 2 3 2 15 8" xfId="45602"/>
    <cellStyle name="Calculation 2 3 2 16" xfId="2102"/>
    <cellStyle name="Calculation 2 3 2 16 2" xfId="2103"/>
    <cellStyle name="Calculation 2 3 2 16 2 2" xfId="2104"/>
    <cellStyle name="Calculation 2 3 2 16 2 3" xfId="2105"/>
    <cellStyle name="Calculation 2 3 2 16 2 4" xfId="2106"/>
    <cellStyle name="Calculation 2 3 2 16 2 5" xfId="2107"/>
    <cellStyle name="Calculation 2 3 2 16 2 6" xfId="2108"/>
    <cellStyle name="Calculation 2 3 2 16 3" xfId="2109"/>
    <cellStyle name="Calculation 2 3 2 16 3 2" xfId="45603"/>
    <cellStyle name="Calculation 2 3 2 16 3 3" xfId="45604"/>
    <cellStyle name="Calculation 2 3 2 16 4" xfId="2110"/>
    <cellStyle name="Calculation 2 3 2 16 4 2" xfId="45605"/>
    <cellStyle name="Calculation 2 3 2 16 4 3" xfId="45606"/>
    <cellStyle name="Calculation 2 3 2 16 5" xfId="2111"/>
    <cellStyle name="Calculation 2 3 2 16 5 2" xfId="45607"/>
    <cellStyle name="Calculation 2 3 2 16 5 3" xfId="45608"/>
    <cellStyle name="Calculation 2 3 2 16 6" xfId="2112"/>
    <cellStyle name="Calculation 2 3 2 16 6 2" xfId="45609"/>
    <cellStyle name="Calculation 2 3 2 16 6 3" xfId="45610"/>
    <cellStyle name="Calculation 2 3 2 16 7" xfId="2113"/>
    <cellStyle name="Calculation 2 3 2 16 8" xfId="45611"/>
    <cellStyle name="Calculation 2 3 2 17" xfId="2114"/>
    <cellStyle name="Calculation 2 3 2 17 2" xfId="2115"/>
    <cellStyle name="Calculation 2 3 2 17 2 2" xfId="2116"/>
    <cellStyle name="Calculation 2 3 2 17 2 3" xfId="2117"/>
    <cellStyle name="Calculation 2 3 2 17 2 4" xfId="2118"/>
    <cellStyle name="Calculation 2 3 2 17 2 5" xfId="2119"/>
    <cellStyle name="Calculation 2 3 2 17 2 6" xfId="2120"/>
    <cellStyle name="Calculation 2 3 2 17 3" xfId="2121"/>
    <cellStyle name="Calculation 2 3 2 17 3 2" xfId="45612"/>
    <cellStyle name="Calculation 2 3 2 17 3 3" xfId="45613"/>
    <cellStyle name="Calculation 2 3 2 17 4" xfId="2122"/>
    <cellStyle name="Calculation 2 3 2 17 4 2" xfId="45614"/>
    <cellStyle name="Calculation 2 3 2 17 4 3" xfId="45615"/>
    <cellStyle name="Calculation 2 3 2 17 5" xfId="2123"/>
    <cellStyle name="Calculation 2 3 2 17 5 2" xfId="45616"/>
    <cellStyle name="Calculation 2 3 2 17 5 3" xfId="45617"/>
    <cellStyle name="Calculation 2 3 2 17 6" xfId="2124"/>
    <cellStyle name="Calculation 2 3 2 17 6 2" xfId="45618"/>
    <cellStyle name="Calculation 2 3 2 17 6 3" xfId="45619"/>
    <cellStyle name="Calculation 2 3 2 17 7" xfId="2125"/>
    <cellStyle name="Calculation 2 3 2 17 8" xfId="45620"/>
    <cellStyle name="Calculation 2 3 2 18" xfId="2126"/>
    <cellStyle name="Calculation 2 3 2 18 2" xfId="2127"/>
    <cellStyle name="Calculation 2 3 2 18 2 2" xfId="2128"/>
    <cellStyle name="Calculation 2 3 2 18 2 3" xfId="2129"/>
    <cellStyle name="Calculation 2 3 2 18 2 4" xfId="2130"/>
    <cellStyle name="Calculation 2 3 2 18 2 5" xfId="2131"/>
    <cellStyle name="Calculation 2 3 2 18 2 6" xfId="2132"/>
    <cellStyle name="Calculation 2 3 2 18 3" xfId="2133"/>
    <cellStyle name="Calculation 2 3 2 18 3 2" xfId="45621"/>
    <cellStyle name="Calculation 2 3 2 18 3 3" xfId="45622"/>
    <cellStyle name="Calculation 2 3 2 18 4" xfId="2134"/>
    <cellStyle name="Calculation 2 3 2 18 4 2" xfId="45623"/>
    <cellStyle name="Calculation 2 3 2 18 4 3" xfId="45624"/>
    <cellStyle name="Calculation 2 3 2 18 5" xfId="2135"/>
    <cellStyle name="Calculation 2 3 2 18 5 2" xfId="45625"/>
    <cellStyle name="Calculation 2 3 2 18 5 3" xfId="45626"/>
    <cellStyle name="Calculation 2 3 2 18 6" xfId="2136"/>
    <cellStyle name="Calculation 2 3 2 18 6 2" xfId="45627"/>
    <cellStyle name="Calculation 2 3 2 18 6 3" xfId="45628"/>
    <cellStyle name="Calculation 2 3 2 18 7" xfId="2137"/>
    <cellStyle name="Calculation 2 3 2 18 8" xfId="45629"/>
    <cellStyle name="Calculation 2 3 2 19" xfId="2138"/>
    <cellStyle name="Calculation 2 3 2 19 2" xfId="2139"/>
    <cellStyle name="Calculation 2 3 2 19 2 2" xfId="2140"/>
    <cellStyle name="Calculation 2 3 2 19 2 3" xfId="2141"/>
    <cellStyle name="Calculation 2 3 2 19 2 4" xfId="2142"/>
    <cellStyle name="Calculation 2 3 2 19 2 5" xfId="2143"/>
    <cellStyle name="Calculation 2 3 2 19 2 6" xfId="2144"/>
    <cellStyle name="Calculation 2 3 2 19 3" xfId="2145"/>
    <cellStyle name="Calculation 2 3 2 19 3 2" xfId="45630"/>
    <cellStyle name="Calculation 2 3 2 19 3 3" xfId="45631"/>
    <cellStyle name="Calculation 2 3 2 19 4" xfId="2146"/>
    <cellStyle name="Calculation 2 3 2 19 4 2" xfId="45632"/>
    <cellStyle name="Calculation 2 3 2 19 4 3" xfId="45633"/>
    <cellStyle name="Calculation 2 3 2 19 5" xfId="2147"/>
    <cellStyle name="Calculation 2 3 2 19 5 2" xfId="45634"/>
    <cellStyle name="Calculation 2 3 2 19 5 3" xfId="45635"/>
    <cellStyle name="Calculation 2 3 2 19 6" xfId="2148"/>
    <cellStyle name="Calculation 2 3 2 19 6 2" xfId="45636"/>
    <cellStyle name="Calculation 2 3 2 19 6 3" xfId="45637"/>
    <cellStyle name="Calculation 2 3 2 19 7" xfId="2149"/>
    <cellStyle name="Calculation 2 3 2 19 8" xfId="45638"/>
    <cellStyle name="Calculation 2 3 2 2" xfId="2150"/>
    <cellStyle name="Calculation 2 3 2 2 2" xfId="2151"/>
    <cellStyle name="Calculation 2 3 2 2 2 2" xfId="2152"/>
    <cellStyle name="Calculation 2 3 2 2 2 3" xfId="2153"/>
    <cellStyle name="Calculation 2 3 2 2 2 4" xfId="2154"/>
    <cellStyle name="Calculation 2 3 2 2 2 5" xfId="2155"/>
    <cellStyle name="Calculation 2 3 2 2 2 6" xfId="2156"/>
    <cellStyle name="Calculation 2 3 2 2 3" xfId="2157"/>
    <cellStyle name="Calculation 2 3 2 2 3 2" xfId="45639"/>
    <cellStyle name="Calculation 2 3 2 2 3 3" xfId="45640"/>
    <cellStyle name="Calculation 2 3 2 2 4" xfId="2158"/>
    <cellStyle name="Calculation 2 3 2 2 4 2" xfId="45641"/>
    <cellStyle name="Calculation 2 3 2 2 4 3" xfId="45642"/>
    <cellStyle name="Calculation 2 3 2 2 5" xfId="2159"/>
    <cellStyle name="Calculation 2 3 2 2 5 2" xfId="45643"/>
    <cellStyle name="Calculation 2 3 2 2 5 3" xfId="45644"/>
    <cellStyle name="Calculation 2 3 2 2 6" xfId="2160"/>
    <cellStyle name="Calculation 2 3 2 2 6 2" xfId="45645"/>
    <cellStyle name="Calculation 2 3 2 2 6 3" xfId="45646"/>
    <cellStyle name="Calculation 2 3 2 2 7" xfId="2161"/>
    <cellStyle name="Calculation 2 3 2 2 8" xfId="45647"/>
    <cellStyle name="Calculation 2 3 2 20" xfId="2162"/>
    <cellStyle name="Calculation 2 3 2 20 2" xfId="2163"/>
    <cellStyle name="Calculation 2 3 2 20 2 2" xfId="2164"/>
    <cellStyle name="Calculation 2 3 2 20 2 3" xfId="2165"/>
    <cellStyle name="Calculation 2 3 2 20 2 4" xfId="2166"/>
    <cellStyle name="Calculation 2 3 2 20 2 5" xfId="2167"/>
    <cellStyle name="Calculation 2 3 2 20 2 6" xfId="2168"/>
    <cellStyle name="Calculation 2 3 2 20 3" xfId="2169"/>
    <cellStyle name="Calculation 2 3 2 20 3 2" xfId="45648"/>
    <cellStyle name="Calculation 2 3 2 20 3 3" xfId="45649"/>
    <cellStyle name="Calculation 2 3 2 20 4" xfId="2170"/>
    <cellStyle name="Calculation 2 3 2 20 4 2" xfId="45650"/>
    <cellStyle name="Calculation 2 3 2 20 4 3" xfId="45651"/>
    <cellStyle name="Calculation 2 3 2 20 5" xfId="2171"/>
    <cellStyle name="Calculation 2 3 2 20 5 2" xfId="45652"/>
    <cellStyle name="Calculation 2 3 2 20 5 3" xfId="45653"/>
    <cellStyle name="Calculation 2 3 2 20 6" xfId="2172"/>
    <cellStyle name="Calculation 2 3 2 20 6 2" xfId="45654"/>
    <cellStyle name="Calculation 2 3 2 20 6 3" xfId="45655"/>
    <cellStyle name="Calculation 2 3 2 20 7" xfId="2173"/>
    <cellStyle name="Calculation 2 3 2 20 8" xfId="45656"/>
    <cellStyle name="Calculation 2 3 2 21" xfId="2174"/>
    <cellStyle name="Calculation 2 3 2 21 2" xfId="2175"/>
    <cellStyle name="Calculation 2 3 2 21 2 2" xfId="2176"/>
    <cellStyle name="Calculation 2 3 2 21 2 3" xfId="2177"/>
    <cellStyle name="Calculation 2 3 2 21 2 4" xfId="2178"/>
    <cellStyle name="Calculation 2 3 2 21 2 5" xfId="2179"/>
    <cellStyle name="Calculation 2 3 2 21 2 6" xfId="2180"/>
    <cellStyle name="Calculation 2 3 2 21 3" xfId="2181"/>
    <cellStyle name="Calculation 2 3 2 21 3 2" xfId="45657"/>
    <cellStyle name="Calculation 2 3 2 21 3 3" xfId="45658"/>
    <cellStyle name="Calculation 2 3 2 21 4" xfId="2182"/>
    <cellStyle name="Calculation 2 3 2 21 4 2" xfId="45659"/>
    <cellStyle name="Calculation 2 3 2 21 4 3" xfId="45660"/>
    <cellStyle name="Calculation 2 3 2 21 5" xfId="2183"/>
    <cellStyle name="Calculation 2 3 2 21 5 2" xfId="45661"/>
    <cellStyle name="Calculation 2 3 2 21 5 3" xfId="45662"/>
    <cellStyle name="Calculation 2 3 2 21 6" xfId="2184"/>
    <cellStyle name="Calculation 2 3 2 21 6 2" xfId="45663"/>
    <cellStyle name="Calculation 2 3 2 21 6 3" xfId="45664"/>
    <cellStyle name="Calculation 2 3 2 21 7" xfId="2185"/>
    <cellStyle name="Calculation 2 3 2 21 8" xfId="45665"/>
    <cellStyle name="Calculation 2 3 2 22" xfId="2186"/>
    <cellStyle name="Calculation 2 3 2 22 2" xfId="2187"/>
    <cellStyle name="Calculation 2 3 2 22 2 2" xfId="2188"/>
    <cellStyle name="Calculation 2 3 2 22 2 3" xfId="2189"/>
    <cellStyle name="Calculation 2 3 2 22 2 4" xfId="2190"/>
    <cellStyle name="Calculation 2 3 2 22 2 5" xfId="2191"/>
    <cellStyle name="Calculation 2 3 2 22 2 6" xfId="2192"/>
    <cellStyle name="Calculation 2 3 2 22 3" xfId="2193"/>
    <cellStyle name="Calculation 2 3 2 22 3 2" xfId="45666"/>
    <cellStyle name="Calculation 2 3 2 22 3 3" xfId="45667"/>
    <cellStyle name="Calculation 2 3 2 22 4" xfId="2194"/>
    <cellStyle name="Calculation 2 3 2 22 4 2" xfId="45668"/>
    <cellStyle name="Calculation 2 3 2 22 4 3" xfId="45669"/>
    <cellStyle name="Calculation 2 3 2 22 5" xfId="2195"/>
    <cellStyle name="Calculation 2 3 2 22 5 2" xfId="45670"/>
    <cellStyle name="Calculation 2 3 2 22 5 3" xfId="45671"/>
    <cellStyle name="Calculation 2 3 2 22 6" xfId="2196"/>
    <cellStyle name="Calculation 2 3 2 22 6 2" xfId="45672"/>
    <cellStyle name="Calculation 2 3 2 22 6 3" xfId="45673"/>
    <cellStyle name="Calculation 2 3 2 22 7" xfId="2197"/>
    <cellStyle name="Calculation 2 3 2 22 8" xfId="45674"/>
    <cellStyle name="Calculation 2 3 2 23" xfId="2198"/>
    <cellStyle name="Calculation 2 3 2 23 2" xfId="2199"/>
    <cellStyle name="Calculation 2 3 2 23 2 2" xfId="2200"/>
    <cellStyle name="Calculation 2 3 2 23 2 3" xfId="2201"/>
    <cellStyle name="Calculation 2 3 2 23 2 4" xfId="2202"/>
    <cellStyle name="Calculation 2 3 2 23 2 5" xfId="2203"/>
    <cellStyle name="Calculation 2 3 2 23 2 6" xfId="2204"/>
    <cellStyle name="Calculation 2 3 2 23 3" xfId="2205"/>
    <cellStyle name="Calculation 2 3 2 23 3 2" xfId="45675"/>
    <cellStyle name="Calculation 2 3 2 23 3 3" xfId="45676"/>
    <cellStyle name="Calculation 2 3 2 23 4" xfId="2206"/>
    <cellStyle name="Calculation 2 3 2 23 4 2" xfId="45677"/>
    <cellStyle name="Calculation 2 3 2 23 4 3" xfId="45678"/>
    <cellStyle name="Calculation 2 3 2 23 5" xfId="2207"/>
    <cellStyle name="Calculation 2 3 2 23 5 2" xfId="45679"/>
    <cellStyle name="Calculation 2 3 2 23 5 3" xfId="45680"/>
    <cellStyle name="Calculation 2 3 2 23 6" xfId="2208"/>
    <cellStyle name="Calculation 2 3 2 23 6 2" xfId="45681"/>
    <cellStyle name="Calculation 2 3 2 23 6 3" xfId="45682"/>
    <cellStyle name="Calculation 2 3 2 23 7" xfId="2209"/>
    <cellStyle name="Calculation 2 3 2 23 8" xfId="45683"/>
    <cellStyle name="Calculation 2 3 2 24" xfId="2210"/>
    <cellStyle name="Calculation 2 3 2 24 2" xfId="2211"/>
    <cellStyle name="Calculation 2 3 2 24 2 2" xfId="2212"/>
    <cellStyle name="Calculation 2 3 2 24 2 3" xfId="2213"/>
    <cellStyle name="Calculation 2 3 2 24 2 4" xfId="2214"/>
    <cellStyle name="Calculation 2 3 2 24 2 5" xfId="2215"/>
    <cellStyle name="Calculation 2 3 2 24 2 6" xfId="2216"/>
    <cellStyle name="Calculation 2 3 2 24 3" xfId="2217"/>
    <cellStyle name="Calculation 2 3 2 24 3 2" xfId="45684"/>
    <cellStyle name="Calculation 2 3 2 24 3 3" xfId="45685"/>
    <cellStyle name="Calculation 2 3 2 24 4" xfId="2218"/>
    <cellStyle name="Calculation 2 3 2 24 4 2" xfId="45686"/>
    <cellStyle name="Calculation 2 3 2 24 4 3" xfId="45687"/>
    <cellStyle name="Calculation 2 3 2 24 5" xfId="2219"/>
    <cellStyle name="Calculation 2 3 2 24 5 2" xfId="45688"/>
    <cellStyle name="Calculation 2 3 2 24 5 3" xfId="45689"/>
    <cellStyle name="Calculation 2 3 2 24 6" xfId="2220"/>
    <cellStyle name="Calculation 2 3 2 24 6 2" xfId="45690"/>
    <cellStyle name="Calculation 2 3 2 24 6 3" xfId="45691"/>
    <cellStyle name="Calculation 2 3 2 24 7" xfId="2221"/>
    <cellStyle name="Calculation 2 3 2 24 8" xfId="45692"/>
    <cellStyle name="Calculation 2 3 2 25" xfId="2222"/>
    <cellStyle name="Calculation 2 3 2 25 2" xfId="2223"/>
    <cellStyle name="Calculation 2 3 2 25 2 2" xfId="2224"/>
    <cellStyle name="Calculation 2 3 2 25 2 3" xfId="2225"/>
    <cellStyle name="Calculation 2 3 2 25 2 4" xfId="2226"/>
    <cellStyle name="Calculation 2 3 2 25 2 5" xfId="2227"/>
    <cellStyle name="Calculation 2 3 2 25 2 6" xfId="2228"/>
    <cellStyle name="Calculation 2 3 2 25 3" xfId="2229"/>
    <cellStyle name="Calculation 2 3 2 25 3 2" xfId="45693"/>
    <cellStyle name="Calculation 2 3 2 25 3 3" xfId="45694"/>
    <cellStyle name="Calculation 2 3 2 25 4" xfId="2230"/>
    <cellStyle name="Calculation 2 3 2 25 4 2" xfId="45695"/>
    <cellStyle name="Calculation 2 3 2 25 4 3" xfId="45696"/>
    <cellStyle name="Calculation 2 3 2 25 5" xfId="2231"/>
    <cellStyle name="Calculation 2 3 2 25 5 2" xfId="45697"/>
    <cellStyle name="Calculation 2 3 2 25 5 3" xfId="45698"/>
    <cellStyle name="Calculation 2 3 2 25 6" xfId="2232"/>
    <cellStyle name="Calculation 2 3 2 25 6 2" xfId="45699"/>
    <cellStyle name="Calculation 2 3 2 25 6 3" xfId="45700"/>
    <cellStyle name="Calculation 2 3 2 25 7" xfId="2233"/>
    <cellStyle name="Calculation 2 3 2 25 8" xfId="45701"/>
    <cellStyle name="Calculation 2 3 2 26" xfId="2234"/>
    <cellStyle name="Calculation 2 3 2 26 2" xfId="2235"/>
    <cellStyle name="Calculation 2 3 2 26 2 2" xfId="2236"/>
    <cellStyle name="Calculation 2 3 2 26 2 3" xfId="2237"/>
    <cellStyle name="Calculation 2 3 2 26 2 4" xfId="2238"/>
    <cellStyle name="Calculation 2 3 2 26 2 5" xfId="2239"/>
    <cellStyle name="Calculation 2 3 2 26 2 6" xfId="2240"/>
    <cellStyle name="Calculation 2 3 2 26 3" xfId="2241"/>
    <cellStyle name="Calculation 2 3 2 26 3 2" xfId="45702"/>
    <cellStyle name="Calculation 2 3 2 26 3 3" xfId="45703"/>
    <cellStyle name="Calculation 2 3 2 26 4" xfId="2242"/>
    <cellStyle name="Calculation 2 3 2 26 4 2" xfId="45704"/>
    <cellStyle name="Calculation 2 3 2 26 4 3" xfId="45705"/>
    <cellStyle name="Calculation 2 3 2 26 5" xfId="2243"/>
    <cellStyle name="Calculation 2 3 2 26 5 2" xfId="45706"/>
    <cellStyle name="Calculation 2 3 2 26 5 3" xfId="45707"/>
    <cellStyle name="Calculation 2 3 2 26 6" xfId="2244"/>
    <cellStyle name="Calculation 2 3 2 26 6 2" xfId="45708"/>
    <cellStyle name="Calculation 2 3 2 26 6 3" xfId="45709"/>
    <cellStyle name="Calculation 2 3 2 26 7" xfId="2245"/>
    <cellStyle name="Calculation 2 3 2 26 8" xfId="45710"/>
    <cellStyle name="Calculation 2 3 2 27" xfId="2246"/>
    <cellStyle name="Calculation 2 3 2 27 2" xfId="2247"/>
    <cellStyle name="Calculation 2 3 2 27 2 2" xfId="2248"/>
    <cellStyle name="Calculation 2 3 2 27 2 3" xfId="2249"/>
    <cellStyle name="Calculation 2 3 2 27 2 4" xfId="2250"/>
    <cellStyle name="Calculation 2 3 2 27 2 5" xfId="2251"/>
    <cellStyle name="Calculation 2 3 2 27 2 6" xfId="2252"/>
    <cellStyle name="Calculation 2 3 2 27 3" xfId="2253"/>
    <cellStyle name="Calculation 2 3 2 27 3 2" xfId="45711"/>
    <cellStyle name="Calculation 2 3 2 27 3 3" xfId="45712"/>
    <cellStyle name="Calculation 2 3 2 27 4" xfId="2254"/>
    <cellStyle name="Calculation 2 3 2 27 4 2" xfId="45713"/>
    <cellStyle name="Calculation 2 3 2 27 4 3" xfId="45714"/>
    <cellStyle name="Calculation 2 3 2 27 5" xfId="2255"/>
    <cellStyle name="Calculation 2 3 2 27 5 2" xfId="45715"/>
    <cellStyle name="Calculation 2 3 2 27 5 3" xfId="45716"/>
    <cellStyle name="Calculation 2 3 2 27 6" xfId="2256"/>
    <cellStyle name="Calculation 2 3 2 27 6 2" xfId="45717"/>
    <cellStyle name="Calculation 2 3 2 27 6 3" xfId="45718"/>
    <cellStyle name="Calculation 2 3 2 27 7" xfId="2257"/>
    <cellStyle name="Calculation 2 3 2 27 8" xfId="45719"/>
    <cellStyle name="Calculation 2 3 2 28" xfId="2258"/>
    <cellStyle name="Calculation 2 3 2 28 2" xfId="2259"/>
    <cellStyle name="Calculation 2 3 2 28 2 2" xfId="2260"/>
    <cellStyle name="Calculation 2 3 2 28 2 3" xfId="2261"/>
    <cellStyle name="Calculation 2 3 2 28 2 4" xfId="2262"/>
    <cellStyle name="Calculation 2 3 2 28 2 5" xfId="2263"/>
    <cellStyle name="Calculation 2 3 2 28 2 6" xfId="2264"/>
    <cellStyle name="Calculation 2 3 2 28 3" xfId="2265"/>
    <cellStyle name="Calculation 2 3 2 28 3 2" xfId="45720"/>
    <cellStyle name="Calculation 2 3 2 28 3 3" xfId="45721"/>
    <cellStyle name="Calculation 2 3 2 28 4" xfId="2266"/>
    <cellStyle name="Calculation 2 3 2 28 4 2" xfId="45722"/>
    <cellStyle name="Calculation 2 3 2 28 4 3" xfId="45723"/>
    <cellStyle name="Calculation 2 3 2 28 5" xfId="2267"/>
    <cellStyle name="Calculation 2 3 2 28 5 2" xfId="45724"/>
    <cellStyle name="Calculation 2 3 2 28 5 3" xfId="45725"/>
    <cellStyle name="Calculation 2 3 2 28 6" xfId="2268"/>
    <cellStyle name="Calculation 2 3 2 28 6 2" xfId="45726"/>
    <cellStyle name="Calculation 2 3 2 28 6 3" xfId="45727"/>
    <cellStyle name="Calculation 2 3 2 28 7" xfId="2269"/>
    <cellStyle name="Calculation 2 3 2 28 8" xfId="45728"/>
    <cellStyle name="Calculation 2 3 2 29" xfId="2270"/>
    <cellStyle name="Calculation 2 3 2 29 2" xfId="2271"/>
    <cellStyle name="Calculation 2 3 2 29 2 2" xfId="2272"/>
    <cellStyle name="Calculation 2 3 2 29 2 3" xfId="2273"/>
    <cellStyle name="Calculation 2 3 2 29 2 4" xfId="2274"/>
    <cellStyle name="Calculation 2 3 2 29 2 5" xfId="2275"/>
    <cellStyle name="Calculation 2 3 2 29 2 6" xfId="2276"/>
    <cellStyle name="Calculation 2 3 2 29 3" xfId="2277"/>
    <cellStyle name="Calculation 2 3 2 29 3 2" xfId="45729"/>
    <cellStyle name="Calculation 2 3 2 29 3 3" xfId="45730"/>
    <cellStyle name="Calculation 2 3 2 29 4" xfId="2278"/>
    <cellStyle name="Calculation 2 3 2 29 4 2" xfId="45731"/>
    <cellStyle name="Calculation 2 3 2 29 4 3" xfId="45732"/>
    <cellStyle name="Calculation 2 3 2 29 5" xfId="2279"/>
    <cellStyle name="Calculation 2 3 2 29 5 2" xfId="45733"/>
    <cellStyle name="Calculation 2 3 2 29 5 3" xfId="45734"/>
    <cellStyle name="Calculation 2 3 2 29 6" xfId="2280"/>
    <cellStyle name="Calculation 2 3 2 29 6 2" xfId="45735"/>
    <cellStyle name="Calculation 2 3 2 29 6 3" xfId="45736"/>
    <cellStyle name="Calculation 2 3 2 29 7" xfId="2281"/>
    <cellStyle name="Calculation 2 3 2 29 8" xfId="45737"/>
    <cellStyle name="Calculation 2 3 2 3" xfId="2282"/>
    <cellStyle name="Calculation 2 3 2 3 2" xfId="2283"/>
    <cellStyle name="Calculation 2 3 2 3 2 2" xfId="2284"/>
    <cellStyle name="Calculation 2 3 2 3 2 3" xfId="2285"/>
    <cellStyle name="Calculation 2 3 2 3 2 4" xfId="2286"/>
    <cellStyle name="Calculation 2 3 2 3 2 5" xfId="2287"/>
    <cellStyle name="Calculation 2 3 2 3 2 6" xfId="2288"/>
    <cellStyle name="Calculation 2 3 2 3 3" xfId="2289"/>
    <cellStyle name="Calculation 2 3 2 3 3 2" xfId="45738"/>
    <cellStyle name="Calculation 2 3 2 3 3 3" xfId="45739"/>
    <cellStyle name="Calculation 2 3 2 3 4" xfId="2290"/>
    <cellStyle name="Calculation 2 3 2 3 4 2" xfId="45740"/>
    <cellStyle name="Calculation 2 3 2 3 4 3" xfId="45741"/>
    <cellStyle name="Calculation 2 3 2 3 5" xfId="2291"/>
    <cellStyle name="Calculation 2 3 2 3 5 2" xfId="45742"/>
    <cellStyle name="Calculation 2 3 2 3 5 3" xfId="45743"/>
    <cellStyle name="Calculation 2 3 2 3 6" xfId="2292"/>
    <cellStyle name="Calculation 2 3 2 3 6 2" xfId="45744"/>
    <cellStyle name="Calculation 2 3 2 3 6 3" xfId="45745"/>
    <cellStyle name="Calculation 2 3 2 3 7" xfId="2293"/>
    <cellStyle name="Calculation 2 3 2 3 8" xfId="45746"/>
    <cellStyle name="Calculation 2 3 2 30" xfId="2294"/>
    <cellStyle name="Calculation 2 3 2 30 2" xfId="2295"/>
    <cellStyle name="Calculation 2 3 2 30 2 2" xfId="2296"/>
    <cellStyle name="Calculation 2 3 2 30 2 3" xfId="2297"/>
    <cellStyle name="Calculation 2 3 2 30 2 4" xfId="2298"/>
    <cellStyle name="Calculation 2 3 2 30 2 5" xfId="2299"/>
    <cellStyle name="Calculation 2 3 2 30 2 6" xfId="2300"/>
    <cellStyle name="Calculation 2 3 2 30 3" xfId="2301"/>
    <cellStyle name="Calculation 2 3 2 30 3 2" xfId="45747"/>
    <cellStyle name="Calculation 2 3 2 30 3 3" xfId="45748"/>
    <cellStyle name="Calculation 2 3 2 30 4" xfId="2302"/>
    <cellStyle name="Calculation 2 3 2 30 4 2" xfId="45749"/>
    <cellStyle name="Calculation 2 3 2 30 4 3" xfId="45750"/>
    <cellStyle name="Calculation 2 3 2 30 5" xfId="2303"/>
    <cellStyle name="Calculation 2 3 2 30 5 2" xfId="45751"/>
    <cellStyle name="Calculation 2 3 2 30 5 3" xfId="45752"/>
    <cellStyle name="Calculation 2 3 2 30 6" xfId="2304"/>
    <cellStyle name="Calculation 2 3 2 30 6 2" xfId="45753"/>
    <cellStyle name="Calculation 2 3 2 30 6 3" xfId="45754"/>
    <cellStyle name="Calculation 2 3 2 30 7" xfId="2305"/>
    <cellStyle name="Calculation 2 3 2 30 8" xfId="45755"/>
    <cellStyle name="Calculation 2 3 2 31" xfId="2306"/>
    <cellStyle name="Calculation 2 3 2 31 2" xfId="2307"/>
    <cellStyle name="Calculation 2 3 2 31 2 2" xfId="2308"/>
    <cellStyle name="Calculation 2 3 2 31 2 3" xfId="2309"/>
    <cellStyle name="Calculation 2 3 2 31 2 4" xfId="2310"/>
    <cellStyle name="Calculation 2 3 2 31 2 5" xfId="2311"/>
    <cellStyle name="Calculation 2 3 2 31 2 6" xfId="2312"/>
    <cellStyle name="Calculation 2 3 2 31 3" xfId="2313"/>
    <cellStyle name="Calculation 2 3 2 31 3 2" xfId="45756"/>
    <cellStyle name="Calculation 2 3 2 31 3 3" xfId="45757"/>
    <cellStyle name="Calculation 2 3 2 31 4" xfId="2314"/>
    <cellStyle name="Calculation 2 3 2 31 4 2" xfId="45758"/>
    <cellStyle name="Calculation 2 3 2 31 4 3" xfId="45759"/>
    <cellStyle name="Calculation 2 3 2 31 5" xfId="2315"/>
    <cellStyle name="Calculation 2 3 2 31 5 2" xfId="45760"/>
    <cellStyle name="Calculation 2 3 2 31 5 3" xfId="45761"/>
    <cellStyle name="Calculation 2 3 2 31 6" xfId="2316"/>
    <cellStyle name="Calculation 2 3 2 31 6 2" xfId="45762"/>
    <cellStyle name="Calculation 2 3 2 31 6 3" xfId="45763"/>
    <cellStyle name="Calculation 2 3 2 31 7" xfId="2317"/>
    <cellStyle name="Calculation 2 3 2 31 8" xfId="45764"/>
    <cellStyle name="Calculation 2 3 2 32" xfId="2318"/>
    <cellStyle name="Calculation 2 3 2 32 2" xfId="2319"/>
    <cellStyle name="Calculation 2 3 2 32 2 2" xfId="2320"/>
    <cellStyle name="Calculation 2 3 2 32 2 3" xfId="2321"/>
    <cellStyle name="Calculation 2 3 2 32 2 4" xfId="2322"/>
    <cellStyle name="Calculation 2 3 2 32 2 5" xfId="2323"/>
    <cellStyle name="Calculation 2 3 2 32 2 6" xfId="2324"/>
    <cellStyle name="Calculation 2 3 2 32 3" xfId="2325"/>
    <cellStyle name="Calculation 2 3 2 32 3 2" xfId="45765"/>
    <cellStyle name="Calculation 2 3 2 32 3 3" xfId="45766"/>
    <cellStyle name="Calculation 2 3 2 32 4" xfId="2326"/>
    <cellStyle name="Calculation 2 3 2 32 4 2" xfId="45767"/>
    <cellStyle name="Calculation 2 3 2 32 4 3" xfId="45768"/>
    <cellStyle name="Calculation 2 3 2 32 5" xfId="2327"/>
    <cellStyle name="Calculation 2 3 2 32 5 2" xfId="45769"/>
    <cellStyle name="Calculation 2 3 2 32 5 3" xfId="45770"/>
    <cellStyle name="Calculation 2 3 2 32 6" xfId="2328"/>
    <cellStyle name="Calculation 2 3 2 32 6 2" xfId="45771"/>
    <cellStyle name="Calculation 2 3 2 32 6 3" xfId="45772"/>
    <cellStyle name="Calculation 2 3 2 32 7" xfId="2329"/>
    <cellStyle name="Calculation 2 3 2 32 8" xfId="45773"/>
    <cellStyle name="Calculation 2 3 2 33" xfId="2330"/>
    <cellStyle name="Calculation 2 3 2 33 2" xfId="2331"/>
    <cellStyle name="Calculation 2 3 2 33 2 2" xfId="2332"/>
    <cellStyle name="Calculation 2 3 2 33 2 3" xfId="2333"/>
    <cellStyle name="Calculation 2 3 2 33 2 4" xfId="2334"/>
    <cellStyle name="Calculation 2 3 2 33 2 5" xfId="2335"/>
    <cellStyle name="Calculation 2 3 2 33 2 6" xfId="2336"/>
    <cellStyle name="Calculation 2 3 2 33 3" xfId="2337"/>
    <cellStyle name="Calculation 2 3 2 33 3 2" xfId="45774"/>
    <cellStyle name="Calculation 2 3 2 33 3 3" xfId="45775"/>
    <cellStyle name="Calculation 2 3 2 33 4" xfId="2338"/>
    <cellStyle name="Calculation 2 3 2 33 4 2" xfId="45776"/>
    <cellStyle name="Calculation 2 3 2 33 4 3" xfId="45777"/>
    <cellStyle name="Calculation 2 3 2 33 5" xfId="2339"/>
    <cellStyle name="Calculation 2 3 2 33 5 2" xfId="45778"/>
    <cellStyle name="Calculation 2 3 2 33 5 3" xfId="45779"/>
    <cellStyle name="Calculation 2 3 2 33 6" xfId="2340"/>
    <cellStyle name="Calculation 2 3 2 33 6 2" xfId="45780"/>
    <cellStyle name="Calculation 2 3 2 33 6 3" xfId="45781"/>
    <cellStyle name="Calculation 2 3 2 33 7" xfId="2341"/>
    <cellStyle name="Calculation 2 3 2 33 8" xfId="45782"/>
    <cellStyle name="Calculation 2 3 2 34" xfId="2342"/>
    <cellStyle name="Calculation 2 3 2 34 2" xfId="2343"/>
    <cellStyle name="Calculation 2 3 2 34 2 2" xfId="2344"/>
    <cellStyle name="Calculation 2 3 2 34 2 3" xfId="2345"/>
    <cellStyle name="Calculation 2 3 2 34 2 4" xfId="2346"/>
    <cellStyle name="Calculation 2 3 2 34 2 5" xfId="2347"/>
    <cellStyle name="Calculation 2 3 2 34 2 6" xfId="2348"/>
    <cellStyle name="Calculation 2 3 2 34 3" xfId="2349"/>
    <cellStyle name="Calculation 2 3 2 34 3 2" xfId="45783"/>
    <cellStyle name="Calculation 2 3 2 34 3 3" xfId="45784"/>
    <cellStyle name="Calculation 2 3 2 34 4" xfId="2350"/>
    <cellStyle name="Calculation 2 3 2 34 4 2" xfId="45785"/>
    <cellStyle name="Calculation 2 3 2 34 4 3" xfId="45786"/>
    <cellStyle name="Calculation 2 3 2 34 5" xfId="2351"/>
    <cellStyle name="Calculation 2 3 2 34 5 2" xfId="45787"/>
    <cellStyle name="Calculation 2 3 2 34 5 3" xfId="45788"/>
    <cellStyle name="Calculation 2 3 2 34 6" xfId="45789"/>
    <cellStyle name="Calculation 2 3 2 34 6 2" xfId="45790"/>
    <cellStyle name="Calculation 2 3 2 34 6 3" xfId="45791"/>
    <cellStyle name="Calculation 2 3 2 34 7" xfId="45792"/>
    <cellStyle name="Calculation 2 3 2 34 8" xfId="45793"/>
    <cellStyle name="Calculation 2 3 2 35" xfId="2352"/>
    <cellStyle name="Calculation 2 3 2 35 2" xfId="2353"/>
    <cellStyle name="Calculation 2 3 2 35 3" xfId="2354"/>
    <cellStyle name="Calculation 2 3 2 35 4" xfId="2355"/>
    <cellStyle name="Calculation 2 3 2 35 5" xfId="2356"/>
    <cellStyle name="Calculation 2 3 2 35 6" xfId="2357"/>
    <cellStyle name="Calculation 2 3 2 36" xfId="2358"/>
    <cellStyle name="Calculation 2 3 2 36 2" xfId="45794"/>
    <cellStyle name="Calculation 2 3 2 36 3" xfId="45795"/>
    <cellStyle name="Calculation 2 3 2 37" xfId="2359"/>
    <cellStyle name="Calculation 2 3 2 37 2" xfId="45796"/>
    <cellStyle name="Calculation 2 3 2 37 3" xfId="45797"/>
    <cellStyle name="Calculation 2 3 2 38" xfId="2360"/>
    <cellStyle name="Calculation 2 3 2 38 2" xfId="45798"/>
    <cellStyle name="Calculation 2 3 2 38 3" xfId="45799"/>
    <cellStyle name="Calculation 2 3 2 39" xfId="45800"/>
    <cellStyle name="Calculation 2 3 2 39 2" xfId="45801"/>
    <cellStyle name="Calculation 2 3 2 39 3" xfId="45802"/>
    <cellStyle name="Calculation 2 3 2 4" xfId="2361"/>
    <cellStyle name="Calculation 2 3 2 4 2" xfId="2362"/>
    <cellStyle name="Calculation 2 3 2 4 2 2" xfId="2363"/>
    <cellStyle name="Calculation 2 3 2 4 2 3" xfId="2364"/>
    <cellStyle name="Calculation 2 3 2 4 2 4" xfId="2365"/>
    <cellStyle name="Calculation 2 3 2 4 2 5" xfId="2366"/>
    <cellStyle name="Calculation 2 3 2 4 2 6" xfId="2367"/>
    <cellStyle name="Calculation 2 3 2 4 3" xfId="2368"/>
    <cellStyle name="Calculation 2 3 2 4 3 2" xfId="45803"/>
    <cellStyle name="Calculation 2 3 2 4 3 3" xfId="45804"/>
    <cellStyle name="Calculation 2 3 2 4 4" xfId="2369"/>
    <cellStyle name="Calculation 2 3 2 4 4 2" xfId="45805"/>
    <cellStyle name="Calculation 2 3 2 4 4 3" xfId="45806"/>
    <cellStyle name="Calculation 2 3 2 4 5" xfId="2370"/>
    <cellStyle name="Calculation 2 3 2 4 5 2" xfId="45807"/>
    <cellStyle name="Calculation 2 3 2 4 5 3" xfId="45808"/>
    <cellStyle name="Calculation 2 3 2 4 6" xfId="2371"/>
    <cellStyle name="Calculation 2 3 2 4 6 2" xfId="45809"/>
    <cellStyle name="Calculation 2 3 2 4 6 3" xfId="45810"/>
    <cellStyle name="Calculation 2 3 2 4 7" xfId="2372"/>
    <cellStyle name="Calculation 2 3 2 4 8" xfId="45811"/>
    <cellStyle name="Calculation 2 3 2 40" xfId="45812"/>
    <cellStyle name="Calculation 2 3 2 41" xfId="45813"/>
    <cellStyle name="Calculation 2 3 2 5" xfId="2373"/>
    <cellStyle name="Calculation 2 3 2 5 2" xfId="2374"/>
    <cellStyle name="Calculation 2 3 2 5 2 2" xfId="2375"/>
    <cellStyle name="Calculation 2 3 2 5 2 3" xfId="2376"/>
    <cellStyle name="Calculation 2 3 2 5 2 4" xfId="2377"/>
    <cellStyle name="Calculation 2 3 2 5 2 5" xfId="2378"/>
    <cellStyle name="Calculation 2 3 2 5 2 6" xfId="2379"/>
    <cellStyle name="Calculation 2 3 2 5 3" xfId="2380"/>
    <cellStyle name="Calculation 2 3 2 5 3 2" xfId="45814"/>
    <cellStyle name="Calculation 2 3 2 5 3 3" xfId="45815"/>
    <cellStyle name="Calculation 2 3 2 5 4" xfId="2381"/>
    <cellStyle name="Calculation 2 3 2 5 4 2" xfId="45816"/>
    <cellStyle name="Calculation 2 3 2 5 4 3" xfId="45817"/>
    <cellStyle name="Calculation 2 3 2 5 5" xfId="2382"/>
    <cellStyle name="Calculation 2 3 2 5 5 2" xfId="45818"/>
    <cellStyle name="Calculation 2 3 2 5 5 3" xfId="45819"/>
    <cellStyle name="Calculation 2 3 2 5 6" xfId="2383"/>
    <cellStyle name="Calculation 2 3 2 5 6 2" xfId="45820"/>
    <cellStyle name="Calculation 2 3 2 5 6 3" xfId="45821"/>
    <cellStyle name="Calculation 2 3 2 5 7" xfId="2384"/>
    <cellStyle name="Calculation 2 3 2 5 8" xfId="45822"/>
    <cellStyle name="Calculation 2 3 2 6" xfId="2385"/>
    <cellStyle name="Calculation 2 3 2 6 2" xfId="2386"/>
    <cellStyle name="Calculation 2 3 2 6 2 2" xfId="2387"/>
    <cellStyle name="Calculation 2 3 2 6 2 3" xfId="2388"/>
    <cellStyle name="Calculation 2 3 2 6 2 4" xfId="2389"/>
    <cellStyle name="Calculation 2 3 2 6 2 5" xfId="2390"/>
    <cellStyle name="Calculation 2 3 2 6 2 6" xfId="2391"/>
    <cellStyle name="Calculation 2 3 2 6 3" xfId="2392"/>
    <cellStyle name="Calculation 2 3 2 6 3 2" xfId="45823"/>
    <cellStyle name="Calculation 2 3 2 6 3 3" xfId="45824"/>
    <cellStyle name="Calculation 2 3 2 6 4" xfId="2393"/>
    <cellStyle name="Calculation 2 3 2 6 4 2" xfId="45825"/>
    <cellStyle name="Calculation 2 3 2 6 4 3" xfId="45826"/>
    <cellStyle name="Calculation 2 3 2 6 5" xfId="2394"/>
    <cellStyle name="Calculation 2 3 2 6 5 2" xfId="45827"/>
    <cellStyle name="Calculation 2 3 2 6 5 3" xfId="45828"/>
    <cellStyle name="Calculation 2 3 2 6 6" xfId="2395"/>
    <cellStyle name="Calculation 2 3 2 6 6 2" xfId="45829"/>
    <cellStyle name="Calculation 2 3 2 6 6 3" xfId="45830"/>
    <cellStyle name="Calculation 2 3 2 6 7" xfId="2396"/>
    <cellStyle name="Calculation 2 3 2 6 8" xfId="45831"/>
    <cellStyle name="Calculation 2 3 2 7" xfId="2397"/>
    <cellStyle name="Calculation 2 3 2 7 2" xfId="2398"/>
    <cellStyle name="Calculation 2 3 2 7 2 2" xfId="2399"/>
    <cellStyle name="Calculation 2 3 2 7 2 3" xfId="2400"/>
    <cellStyle name="Calculation 2 3 2 7 2 4" xfId="2401"/>
    <cellStyle name="Calculation 2 3 2 7 2 5" xfId="2402"/>
    <cellStyle name="Calculation 2 3 2 7 2 6" xfId="2403"/>
    <cellStyle name="Calculation 2 3 2 7 3" xfId="2404"/>
    <cellStyle name="Calculation 2 3 2 7 3 2" xfId="45832"/>
    <cellStyle name="Calculation 2 3 2 7 3 3" xfId="45833"/>
    <cellStyle name="Calculation 2 3 2 7 4" xfId="2405"/>
    <cellStyle name="Calculation 2 3 2 7 4 2" xfId="45834"/>
    <cellStyle name="Calculation 2 3 2 7 4 3" xfId="45835"/>
    <cellStyle name="Calculation 2 3 2 7 5" xfId="2406"/>
    <cellStyle name="Calculation 2 3 2 7 5 2" xfId="45836"/>
    <cellStyle name="Calculation 2 3 2 7 5 3" xfId="45837"/>
    <cellStyle name="Calculation 2 3 2 7 6" xfId="2407"/>
    <cellStyle name="Calculation 2 3 2 7 6 2" xfId="45838"/>
    <cellStyle name="Calculation 2 3 2 7 6 3" xfId="45839"/>
    <cellStyle name="Calculation 2 3 2 7 7" xfId="2408"/>
    <cellStyle name="Calculation 2 3 2 7 8" xfId="45840"/>
    <cellStyle name="Calculation 2 3 2 8" xfId="2409"/>
    <cellStyle name="Calculation 2 3 2 8 2" xfId="2410"/>
    <cellStyle name="Calculation 2 3 2 8 2 2" xfId="2411"/>
    <cellStyle name="Calculation 2 3 2 8 2 3" xfId="2412"/>
    <cellStyle name="Calculation 2 3 2 8 2 4" xfId="2413"/>
    <cellStyle name="Calculation 2 3 2 8 2 5" xfId="2414"/>
    <cellStyle name="Calculation 2 3 2 8 2 6" xfId="2415"/>
    <cellStyle name="Calculation 2 3 2 8 3" xfId="2416"/>
    <cellStyle name="Calculation 2 3 2 8 3 2" xfId="45841"/>
    <cellStyle name="Calculation 2 3 2 8 3 3" xfId="45842"/>
    <cellStyle name="Calculation 2 3 2 8 4" xfId="2417"/>
    <cellStyle name="Calculation 2 3 2 8 4 2" xfId="45843"/>
    <cellStyle name="Calculation 2 3 2 8 4 3" xfId="45844"/>
    <cellStyle name="Calculation 2 3 2 8 5" xfId="2418"/>
    <cellStyle name="Calculation 2 3 2 8 5 2" xfId="45845"/>
    <cellStyle name="Calculation 2 3 2 8 5 3" xfId="45846"/>
    <cellStyle name="Calculation 2 3 2 8 6" xfId="2419"/>
    <cellStyle name="Calculation 2 3 2 8 6 2" xfId="45847"/>
    <cellStyle name="Calculation 2 3 2 8 6 3" xfId="45848"/>
    <cellStyle name="Calculation 2 3 2 8 7" xfId="2420"/>
    <cellStyle name="Calculation 2 3 2 8 8" xfId="45849"/>
    <cellStyle name="Calculation 2 3 2 9" xfId="2421"/>
    <cellStyle name="Calculation 2 3 2 9 2" xfId="2422"/>
    <cellStyle name="Calculation 2 3 2 9 2 2" xfId="2423"/>
    <cellStyle name="Calculation 2 3 2 9 2 3" xfId="2424"/>
    <cellStyle name="Calculation 2 3 2 9 2 4" xfId="2425"/>
    <cellStyle name="Calculation 2 3 2 9 2 5" xfId="2426"/>
    <cellStyle name="Calculation 2 3 2 9 2 6" xfId="2427"/>
    <cellStyle name="Calculation 2 3 2 9 3" xfId="2428"/>
    <cellStyle name="Calculation 2 3 2 9 3 2" xfId="45850"/>
    <cellStyle name="Calculation 2 3 2 9 3 3" xfId="45851"/>
    <cellStyle name="Calculation 2 3 2 9 4" xfId="2429"/>
    <cellStyle name="Calculation 2 3 2 9 4 2" xfId="45852"/>
    <cellStyle name="Calculation 2 3 2 9 4 3" xfId="45853"/>
    <cellStyle name="Calculation 2 3 2 9 5" xfId="2430"/>
    <cellStyle name="Calculation 2 3 2 9 5 2" xfId="45854"/>
    <cellStyle name="Calculation 2 3 2 9 5 3" xfId="45855"/>
    <cellStyle name="Calculation 2 3 2 9 6" xfId="2431"/>
    <cellStyle name="Calculation 2 3 2 9 6 2" xfId="45856"/>
    <cellStyle name="Calculation 2 3 2 9 6 3" xfId="45857"/>
    <cellStyle name="Calculation 2 3 2 9 7" xfId="2432"/>
    <cellStyle name="Calculation 2 3 2 9 8" xfId="45858"/>
    <cellStyle name="Calculation 2 3 20" xfId="2433"/>
    <cellStyle name="Calculation 2 3 20 2" xfId="2434"/>
    <cellStyle name="Calculation 2 3 20 2 2" xfId="2435"/>
    <cellStyle name="Calculation 2 3 20 2 3" xfId="2436"/>
    <cellStyle name="Calculation 2 3 20 2 4" xfId="2437"/>
    <cellStyle name="Calculation 2 3 20 2 5" xfId="2438"/>
    <cellStyle name="Calculation 2 3 20 2 6" xfId="2439"/>
    <cellStyle name="Calculation 2 3 20 3" xfId="2440"/>
    <cellStyle name="Calculation 2 3 20 3 2" xfId="45859"/>
    <cellStyle name="Calculation 2 3 20 3 3" xfId="45860"/>
    <cellStyle name="Calculation 2 3 20 4" xfId="2441"/>
    <cellStyle name="Calculation 2 3 20 4 2" xfId="45861"/>
    <cellStyle name="Calculation 2 3 20 4 3" xfId="45862"/>
    <cellStyle name="Calculation 2 3 20 5" xfId="2442"/>
    <cellStyle name="Calculation 2 3 20 5 2" xfId="45863"/>
    <cellStyle name="Calculation 2 3 20 5 3" xfId="45864"/>
    <cellStyle name="Calculation 2 3 20 6" xfId="2443"/>
    <cellStyle name="Calculation 2 3 20 6 2" xfId="45865"/>
    <cellStyle name="Calculation 2 3 20 6 3" xfId="45866"/>
    <cellStyle name="Calculation 2 3 20 7" xfId="2444"/>
    <cellStyle name="Calculation 2 3 20 8" xfId="45867"/>
    <cellStyle name="Calculation 2 3 21" xfId="2445"/>
    <cellStyle name="Calculation 2 3 21 2" xfId="2446"/>
    <cellStyle name="Calculation 2 3 21 2 2" xfId="2447"/>
    <cellStyle name="Calculation 2 3 21 2 3" xfId="2448"/>
    <cellStyle name="Calculation 2 3 21 2 4" xfId="2449"/>
    <cellStyle name="Calculation 2 3 21 2 5" xfId="2450"/>
    <cellStyle name="Calculation 2 3 21 2 6" xfId="2451"/>
    <cellStyle name="Calculation 2 3 21 3" xfId="2452"/>
    <cellStyle name="Calculation 2 3 21 3 2" xfId="45868"/>
    <cellStyle name="Calculation 2 3 21 3 3" xfId="45869"/>
    <cellStyle name="Calculation 2 3 21 4" xfId="2453"/>
    <cellStyle name="Calculation 2 3 21 4 2" xfId="45870"/>
    <cellStyle name="Calculation 2 3 21 4 3" xfId="45871"/>
    <cellStyle name="Calculation 2 3 21 5" xfId="2454"/>
    <cellStyle name="Calculation 2 3 21 5 2" xfId="45872"/>
    <cellStyle name="Calculation 2 3 21 5 3" xfId="45873"/>
    <cellStyle name="Calculation 2 3 21 6" xfId="2455"/>
    <cellStyle name="Calculation 2 3 21 6 2" xfId="45874"/>
    <cellStyle name="Calculation 2 3 21 6 3" xfId="45875"/>
    <cellStyle name="Calculation 2 3 21 7" xfId="2456"/>
    <cellStyle name="Calculation 2 3 21 8" xfId="45876"/>
    <cellStyle name="Calculation 2 3 22" xfId="2457"/>
    <cellStyle name="Calculation 2 3 22 2" xfId="2458"/>
    <cellStyle name="Calculation 2 3 22 2 2" xfId="2459"/>
    <cellStyle name="Calculation 2 3 22 2 3" xfId="2460"/>
    <cellStyle name="Calculation 2 3 22 2 4" xfId="2461"/>
    <cellStyle name="Calculation 2 3 22 2 5" xfId="2462"/>
    <cellStyle name="Calculation 2 3 22 2 6" xfId="2463"/>
    <cellStyle name="Calculation 2 3 22 3" xfId="2464"/>
    <cellStyle name="Calculation 2 3 22 3 2" xfId="45877"/>
    <cellStyle name="Calculation 2 3 22 3 3" xfId="45878"/>
    <cellStyle name="Calculation 2 3 22 4" xfId="2465"/>
    <cellStyle name="Calculation 2 3 22 4 2" xfId="45879"/>
    <cellStyle name="Calculation 2 3 22 4 3" xfId="45880"/>
    <cellStyle name="Calculation 2 3 22 5" xfId="2466"/>
    <cellStyle name="Calculation 2 3 22 5 2" xfId="45881"/>
    <cellStyle name="Calculation 2 3 22 5 3" xfId="45882"/>
    <cellStyle name="Calculation 2 3 22 6" xfId="2467"/>
    <cellStyle name="Calculation 2 3 22 6 2" xfId="45883"/>
    <cellStyle name="Calculation 2 3 22 6 3" xfId="45884"/>
    <cellStyle name="Calculation 2 3 22 7" xfId="2468"/>
    <cellStyle name="Calculation 2 3 22 8" xfId="45885"/>
    <cellStyle name="Calculation 2 3 23" xfId="2469"/>
    <cellStyle name="Calculation 2 3 23 2" xfId="2470"/>
    <cellStyle name="Calculation 2 3 23 2 2" xfId="2471"/>
    <cellStyle name="Calculation 2 3 23 2 3" xfId="2472"/>
    <cellStyle name="Calculation 2 3 23 2 4" xfId="2473"/>
    <cellStyle name="Calculation 2 3 23 2 5" xfId="2474"/>
    <cellStyle name="Calculation 2 3 23 2 6" xfId="2475"/>
    <cellStyle name="Calculation 2 3 23 3" xfId="2476"/>
    <cellStyle name="Calculation 2 3 23 3 2" xfId="45886"/>
    <cellStyle name="Calculation 2 3 23 3 3" xfId="45887"/>
    <cellStyle name="Calculation 2 3 23 4" xfId="2477"/>
    <cellStyle name="Calculation 2 3 23 4 2" xfId="45888"/>
    <cellStyle name="Calculation 2 3 23 4 3" xfId="45889"/>
    <cellStyle name="Calculation 2 3 23 5" xfId="2478"/>
    <cellStyle name="Calculation 2 3 23 5 2" xfId="45890"/>
    <cellStyle name="Calculation 2 3 23 5 3" xfId="45891"/>
    <cellStyle name="Calculation 2 3 23 6" xfId="2479"/>
    <cellStyle name="Calculation 2 3 23 6 2" xfId="45892"/>
    <cellStyle name="Calculation 2 3 23 6 3" xfId="45893"/>
    <cellStyle name="Calculation 2 3 23 7" xfId="2480"/>
    <cellStyle name="Calculation 2 3 23 8" xfId="45894"/>
    <cellStyle name="Calculation 2 3 24" xfId="2481"/>
    <cellStyle name="Calculation 2 3 24 2" xfId="2482"/>
    <cellStyle name="Calculation 2 3 24 2 2" xfId="2483"/>
    <cellStyle name="Calculation 2 3 24 2 3" xfId="2484"/>
    <cellStyle name="Calculation 2 3 24 2 4" xfId="2485"/>
    <cellStyle name="Calculation 2 3 24 2 5" xfId="2486"/>
    <cellStyle name="Calculation 2 3 24 2 6" xfId="2487"/>
    <cellStyle name="Calculation 2 3 24 3" xfId="2488"/>
    <cellStyle name="Calculation 2 3 24 3 2" xfId="45895"/>
    <cellStyle name="Calculation 2 3 24 3 3" xfId="45896"/>
    <cellStyle name="Calculation 2 3 24 4" xfId="2489"/>
    <cellStyle name="Calculation 2 3 24 4 2" xfId="45897"/>
    <cellStyle name="Calculation 2 3 24 4 3" xfId="45898"/>
    <cellStyle name="Calculation 2 3 24 5" xfId="2490"/>
    <cellStyle name="Calculation 2 3 24 5 2" xfId="45899"/>
    <cellStyle name="Calculation 2 3 24 5 3" xfId="45900"/>
    <cellStyle name="Calculation 2 3 24 6" xfId="2491"/>
    <cellStyle name="Calculation 2 3 24 6 2" xfId="45901"/>
    <cellStyle name="Calculation 2 3 24 6 3" xfId="45902"/>
    <cellStyle name="Calculation 2 3 24 7" xfId="2492"/>
    <cellStyle name="Calculation 2 3 24 8" xfId="45903"/>
    <cellStyle name="Calculation 2 3 25" xfId="2493"/>
    <cellStyle name="Calculation 2 3 25 2" xfId="2494"/>
    <cellStyle name="Calculation 2 3 25 2 2" xfId="2495"/>
    <cellStyle name="Calculation 2 3 25 2 3" xfId="2496"/>
    <cellStyle name="Calculation 2 3 25 2 4" xfId="2497"/>
    <cellStyle name="Calculation 2 3 25 2 5" xfId="2498"/>
    <cellStyle name="Calculation 2 3 25 2 6" xfId="2499"/>
    <cellStyle name="Calculation 2 3 25 3" xfId="2500"/>
    <cellStyle name="Calculation 2 3 25 3 2" xfId="45904"/>
    <cellStyle name="Calculation 2 3 25 3 3" xfId="45905"/>
    <cellStyle name="Calculation 2 3 25 4" xfId="2501"/>
    <cellStyle name="Calculation 2 3 25 4 2" xfId="45906"/>
    <cellStyle name="Calculation 2 3 25 4 3" xfId="45907"/>
    <cellStyle name="Calculation 2 3 25 5" xfId="2502"/>
    <cellStyle name="Calculation 2 3 25 5 2" xfId="45908"/>
    <cellStyle name="Calculation 2 3 25 5 3" xfId="45909"/>
    <cellStyle name="Calculation 2 3 25 6" xfId="2503"/>
    <cellStyle name="Calculation 2 3 25 6 2" xfId="45910"/>
    <cellStyle name="Calculation 2 3 25 6 3" xfId="45911"/>
    <cellStyle name="Calculation 2 3 25 7" xfId="2504"/>
    <cellStyle name="Calculation 2 3 25 8" xfId="45912"/>
    <cellStyle name="Calculation 2 3 26" xfId="2505"/>
    <cellStyle name="Calculation 2 3 26 2" xfId="2506"/>
    <cellStyle name="Calculation 2 3 26 2 2" xfId="2507"/>
    <cellStyle name="Calculation 2 3 26 2 3" xfId="2508"/>
    <cellStyle name="Calculation 2 3 26 2 4" xfId="2509"/>
    <cellStyle name="Calculation 2 3 26 2 5" xfId="2510"/>
    <cellStyle name="Calculation 2 3 26 2 6" xfId="2511"/>
    <cellStyle name="Calculation 2 3 26 3" xfId="2512"/>
    <cellStyle name="Calculation 2 3 26 3 2" xfId="45913"/>
    <cellStyle name="Calculation 2 3 26 3 3" xfId="45914"/>
    <cellStyle name="Calculation 2 3 26 4" xfId="2513"/>
    <cellStyle name="Calculation 2 3 26 4 2" xfId="45915"/>
    <cellStyle name="Calculation 2 3 26 4 3" xfId="45916"/>
    <cellStyle name="Calculation 2 3 26 5" xfId="2514"/>
    <cellStyle name="Calculation 2 3 26 5 2" xfId="45917"/>
    <cellStyle name="Calculation 2 3 26 5 3" xfId="45918"/>
    <cellStyle name="Calculation 2 3 26 6" xfId="2515"/>
    <cellStyle name="Calculation 2 3 26 6 2" xfId="45919"/>
    <cellStyle name="Calculation 2 3 26 6 3" xfId="45920"/>
    <cellStyle name="Calculation 2 3 26 7" xfId="2516"/>
    <cellStyle name="Calculation 2 3 26 8" xfId="45921"/>
    <cellStyle name="Calculation 2 3 27" xfId="2517"/>
    <cellStyle name="Calculation 2 3 27 2" xfId="2518"/>
    <cellStyle name="Calculation 2 3 27 2 2" xfId="2519"/>
    <cellStyle name="Calculation 2 3 27 2 3" xfId="2520"/>
    <cellStyle name="Calculation 2 3 27 2 4" xfId="2521"/>
    <cellStyle name="Calculation 2 3 27 2 5" xfId="2522"/>
    <cellStyle name="Calculation 2 3 27 2 6" xfId="2523"/>
    <cellStyle name="Calculation 2 3 27 3" xfId="2524"/>
    <cellStyle name="Calculation 2 3 27 3 2" xfId="45922"/>
    <cellStyle name="Calculation 2 3 27 3 3" xfId="45923"/>
    <cellStyle name="Calculation 2 3 27 4" xfId="2525"/>
    <cellStyle name="Calculation 2 3 27 4 2" xfId="45924"/>
    <cellStyle name="Calculation 2 3 27 4 3" xfId="45925"/>
    <cellStyle name="Calculation 2 3 27 5" xfId="2526"/>
    <cellStyle name="Calculation 2 3 27 5 2" xfId="45926"/>
    <cellStyle name="Calculation 2 3 27 5 3" xfId="45927"/>
    <cellStyle name="Calculation 2 3 27 6" xfId="2527"/>
    <cellStyle name="Calculation 2 3 27 6 2" xfId="45928"/>
    <cellStyle name="Calculation 2 3 27 6 3" xfId="45929"/>
    <cellStyle name="Calculation 2 3 27 7" xfId="2528"/>
    <cellStyle name="Calculation 2 3 27 8" xfId="45930"/>
    <cellStyle name="Calculation 2 3 28" xfId="2529"/>
    <cellStyle name="Calculation 2 3 28 2" xfId="2530"/>
    <cellStyle name="Calculation 2 3 28 2 2" xfId="2531"/>
    <cellStyle name="Calculation 2 3 28 2 3" xfId="2532"/>
    <cellStyle name="Calculation 2 3 28 2 4" xfId="2533"/>
    <cellStyle name="Calculation 2 3 28 2 5" xfId="2534"/>
    <cellStyle name="Calculation 2 3 28 2 6" xfId="2535"/>
    <cellStyle name="Calculation 2 3 28 3" xfId="2536"/>
    <cellStyle name="Calculation 2 3 28 3 2" xfId="45931"/>
    <cellStyle name="Calculation 2 3 28 3 3" xfId="45932"/>
    <cellStyle name="Calculation 2 3 28 4" xfId="2537"/>
    <cellStyle name="Calculation 2 3 28 4 2" xfId="45933"/>
    <cellStyle name="Calculation 2 3 28 4 3" xfId="45934"/>
    <cellStyle name="Calculation 2 3 28 5" xfId="2538"/>
    <cellStyle name="Calculation 2 3 28 5 2" xfId="45935"/>
    <cellStyle name="Calculation 2 3 28 5 3" xfId="45936"/>
    <cellStyle name="Calculation 2 3 28 6" xfId="2539"/>
    <cellStyle name="Calculation 2 3 28 6 2" xfId="45937"/>
    <cellStyle name="Calculation 2 3 28 6 3" xfId="45938"/>
    <cellStyle name="Calculation 2 3 28 7" xfId="2540"/>
    <cellStyle name="Calculation 2 3 28 8" xfId="45939"/>
    <cellStyle name="Calculation 2 3 29" xfId="2541"/>
    <cellStyle name="Calculation 2 3 29 2" xfId="2542"/>
    <cellStyle name="Calculation 2 3 29 2 2" xfId="2543"/>
    <cellStyle name="Calculation 2 3 29 2 3" xfId="2544"/>
    <cellStyle name="Calculation 2 3 29 2 4" xfId="2545"/>
    <cellStyle name="Calculation 2 3 29 2 5" xfId="2546"/>
    <cellStyle name="Calculation 2 3 29 2 6" xfId="2547"/>
    <cellStyle name="Calculation 2 3 29 3" xfId="2548"/>
    <cellStyle name="Calculation 2 3 29 3 2" xfId="45940"/>
    <cellStyle name="Calculation 2 3 29 3 3" xfId="45941"/>
    <cellStyle name="Calculation 2 3 29 4" xfId="2549"/>
    <cellStyle name="Calculation 2 3 29 4 2" xfId="45942"/>
    <cellStyle name="Calculation 2 3 29 4 3" xfId="45943"/>
    <cellStyle name="Calculation 2 3 29 5" xfId="2550"/>
    <cellStyle name="Calculation 2 3 29 5 2" xfId="45944"/>
    <cellStyle name="Calculation 2 3 29 5 3" xfId="45945"/>
    <cellStyle name="Calculation 2 3 29 6" xfId="2551"/>
    <cellStyle name="Calculation 2 3 29 6 2" xfId="45946"/>
    <cellStyle name="Calculation 2 3 29 6 3" xfId="45947"/>
    <cellStyle name="Calculation 2 3 29 7" xfId="2552"/>
    <cellStyle name="Calculation 2 3 29 8" xfId="45948"/>
    <cellStyle name="Calculation 2 3 3" xfId="2553"/>
    <cellStyle name="Calculation 2 3 3 2" xfId="2554"/>
    <cellStyle name="Calculation 2 3 3 2 2" xfId="2555"/>
    <cellStyle name="Calculation 2 3 3 2 3" xfId="2556"/>
    <cellStyle name="Calculation 2 3 3 2 4" xfId="2557"/>
    <cellStyle name="Calculation 2 3 3 2 5" xfId="2558"/>
    <cellStyle name="Calculation 2 3 3 2 6" xfId="2559"/>
    <cellStyle name="Calculation 2 3 3 3" xfId="2560"/>
    <cellStyle name="Calculation 2 3 3 3 2" xfId="45949"/>
    <cellStyle name="Calculation 2 3 3 3 3" xfId="45950"/>
    <cellStyle name="Calculation 2 3 3 4" xfId="2561"/>
    <cellStyle name="Calculation 2 3 3 4 2" xfId="45951"/>
    <cellStyle name="Calculation 2 3 3 4 3" xfId="45952"/>
    <cellStyle name="Calculation 2 3 3 5" xfId="2562"/>
    <cellStyle name="Calculation 2 3 3 5 2" xfId="45953"/>
    <cellStyle name="Calculation 2 3 3 5 3" xfId="45954"/>
    <cellStyle name="Calculation 2 3 3 6" xfId="2563"/>
    <cellStyle name="Calculation 2 3 3 6 2" xfId="45955"/>
    <cellStyle name="Calculation 2 3 3 6 3" xfId="45956"/>
    <cellStyle name="Calculation 2 3 3 7" xfId="2564"/>
    <cellStyle name="Calculation 2 3 3 8" xfId="45957"/>
    <cellStyle name="Calculation 2 3 30" xfId="2565"/>
    <cellStyle name="Calculation 2 3 30 2" xfId="2566"/>
    <cellStyle name="Calculation 2 3 30 2 2" xfId="2567"/>
    <cellStyle name="Calculation 2 3 30 2 3" xfId="2568"/>
    <cellStyle name="Calculation 2 3 30 2 4" xfId="2569"/>
    <cellStyle name="Calculation 2 3 30 2 5" xfId="2570"/>
    <cellStyle name="Calculation 2 3 30 2 6" xfId="2571"/>
    <cellStyle name="Calculation 2 3 30 3" xfId="2572"/>
    <cellStyle name="Calculation 2 3 30 3 2" xfId="45958"/>
    <cellStyle name="Calculation 2 3 30 3 3" xfId="45959"/>
    <cellStyle name="Calculation 2 3 30 4" xfId="2573"/>
    <cellStyle name="Calculation 2 3 30 4 2" xfId="45960"/>
    <cellStyle name="Calculation 2 3 30 4 3" xfId="45961"/>
    <cellStyle name="Calculation 2 3 30 5" xfId="2574"/>
    <cellStyle name="Calculation 2 3 30 5 2" xfId="45962"/>
    <cellStyle name="Calculation 2 3 30 5 3" xfId="45963"/>
    <cellStyle name="Calculation 2 3 30 6" xfId="2575"/>
    <cellStyle name="Calculation 2 3 30 6 2" xfId="45964"/>
    <cellStyle name="Calculation 2 3 30 6 3" xfId="45965"/>
    <cellStyle name="Calculation 2 3 30 7" xfId="2576"/>
    <cellStyle name="Calculation 2 3 30 8" xfId="45966"/>
    <cellStyle name="Calculation 2 3 31" xfId="2577"/>
    <cellStyle name="Calculation 2 3 31 2" xfId="2578"/>
    <cellStyle name="Calculation 2 3 31 2 2" xfId="2579"/>
    <cellStyle name="Calculation 2 3 31 2 3" xfId="2580"/>
    <cellStyle name="Calculation 2 3 31 2 4" xfId="2581"/>
    <cellStyle name="Calculation 2 3 31 2 5" xfId="2582"/>
    <cellStyle name="Calculation 2 3 31 2 6" xfId="2583"/>
    <cellStyle name="Calculation 2 3 31 3" xfId="2584"/>
    <cellStyle name="Calculation 2 3 31 3 2" xfId="45967"/>
    <cellStyle name="Calculation 2 3 31 3 3" xfId="45968"/>
    <cellStyle name="Calculation 2 3 31 4" xfId="2585"/>
    <cellStyle name="Calculation 2 3 31 4 2" xfId="45969"/>
    <cellStyle name="Calculation 2 3 31 4 3" xfId="45970"/>
    <cellStyle name="Calculation 2 3 31 5" xfId="2586"/>
    <cellStyle name="Calculation 2 3 31 5 2" xfId="45971"/>
    <cellStyle name="Calculation 2 3 31 5 3" xfId="45972"/>
    <cellStyle name="Calculation 2 3 31 6" xfId="2587"/>
    <cellStyle name="Calculation 2 3 31 6 2" xfId="45973"/>
    <cellStyle name="Calculation 2 3 31 6 3" xfId="45974"/>
    <cellStyle name="Calculation 2 3 31 7" xfId="2588"/>
    <cellStyle name="Calculation 2 3 31 8" xfId="45975"/>
    <cellStyle name="Calculation 2 3 32" xfId="2589"/>
    <cellStyle name="Calculation 2 3 32 2" xfId="2590"/>
    <cellStyle name="Calculation 2 3 32 2 2" xfId="2591"/>
    <cellStyle name="Calculation 2 3 32 2 3" xfId="2592"/>
    <cellStyle name="Calculation 2 3 32 2 4" xfId="2593"/>
    <cellStyle name="Calculation 2 3 32 2 5" xfId="2594"/>
    <cellStyle name="Calculation 2 3 32 2 6" xfId="2595"/>
    <cellStyle name="Calculation 2 3 32 3" xfId="2596"/>
    <cellStyle name="Calculation 2 3 32 3 2" xfId="45976"/>
    <cellStyle name="Calculation 2 3 32 3 3" xfId="45977"/>
    <cellStyle name="Calculation 2 3 32 4" xfId="2597"/>
    <cellStyle name="Calculation 2 3 32 4 2" xfId="45978"/>
    <cellStyle name="Calculation 2 3 32 4 3" xfId="45979"/>
    <cellStyle name="Calculation 2 3 32 5" xfId="2598"/>
    <cellStyle name="Calculation 2 3 32 5 2" xfId="45980"/>
    <cellStyle name="Calculation 2 3 32 5 3" xfId="45981"/>
    <cellStyle name="Calculation 2 3 32 6" xfId="2599"/>
    <cellStyle name="Calculation 2 3 32 6 2" xfId="45982"/>
    <cellStyle name="Calculation 2 3 32 6 3" xfId="45983"/>
    <cellStyle name="Calculation 2 3 32 7" xfId="2600"/>
    <cellStyle name="Calculation 2 3 32 8" xfId="45984"/>
    <cellStyle name="Calculation 2 3 33" xfId="2601"/>
    <cellStyle name="Calculation 2 3 33 2" xfId="2602"/>
    <cellStyle name="Calculation 2 3 33 2 2" xfId="2603"/>
    <cellStyle name="Calculation 2 3 33 2 3" xfId="2604"/>
    <cellStyle name="Calculation 2 3 33 2 4" xfId="2605"/>
    <cellStyle name="Calculation 2 3 33 2 5" xfId="2606"/>
    <cellStyle name="Calculation 2 3 33 2 6" xfId="2607"/>
    <cellStyle name="Calculation 2 3 33 3" xfId="2608"/>
    <cellStyle name="Calculation 2 3 33 3 2" xfId="45985"/>
    <cellStyle name="Calculation 2 3 33 3 3" xfId="45986"/>
    <cellStyle name="Calculation 2 3 33 4" xfId="2609"/>
    <cellStyle name="Calculation 2 3 33 4 2" xfId="45987"/>
    <cellStyle name="Calculation 2 3 33 4 3" xfId="45988"/>
    <cellStyle name="Calculation 2 3 33 5" xfId="2610"/>
    <cellStyle name="Calculation 2 3 33 5 2" xfId="45989"/>
    <cellStyle name="Calculation 2 3 33 5 3" xfId="45990"/>
    <cellStyle name="Calculation 2 3 33 6" xfId="2611"/>
    <cellStyle name="Calculation 2 3 33 6 2" xfId="45991"/>
    <cellStyle name="Calculation 2 3 33 6 3" xfId="45992"/>
    <cellStyle name="Calculation 2 3 33 7" xfId="2612"/>
    <cellStyle name="Calculation 2 3 33 8" xfId="45993"/>
    <cellStyle name="Calculation 2 3 34" xfId="2613"/>
    <cellStyle name="Calculation 2 3 34 2" xfId="2614"/>
    <cellStyle name="Calculation 2 3 34 2 2" xfId="2615"/>
    <cellStyle name="Calculation 2 3 34 2 3" xfId="2616"/>
    <cellStyle name="Calculation 2 3 34 2 4" xfId="2617"/>
    <cellStyle name="Calculation 2 3 34 2 5" xfId="2618"/>
    <cellStyle name="Calculation 2 3 34 2 6" xfId="2619"/>
    <cellStyle name="Calculation 2 3 34 3" xfId="2620"/>
    <cellStyle name="Calculation 2 3 34 3 2" xfId="45994"/>
    <cellStyle name="Calculation 2 3 34 3 3" xfId="45995"/>
    <cellStyle name="Calculation 2 3 34 4" xfId="2621"/>
    <cellStyle name="Calculation 2 3 34 4 2" xfId="45996"/>
    <cellStyle name="Calculation 2 3 34 4 3" xfId="45997"/>
    <cellStyle name="Calculation 2 3 34 5" xfId="2622"/>
    <cellStyle name="Calculation 2 3 34 5 2" xfId="45998"/>
    <cellStyle name="Calculation 2 3 34 5 3" xfId="45999"/>
    <cellStyle name="Calculation 2 3 34 6" xfId="2623"/>
    <cellStyle name="Calculation 2 3 34 6 2" xfId="46000"/>
    <cellStyle name="Calculation 2 3 34 6 3" xfId="46001"/>
    <cellStyle name="Calculation 2 3 34 7" xfId="2624"/>
    <cellStyle name="Calculation 2 3 34 8" xfId="46002"/>
    <cellStyle name="Calculation 2 3 35" xfId="2625"/>
    <cellStyle name="Calculation 2 3 35 2" xfId="2626"/>
    <cellStyle name="Calculation 2 3 35 2 2" xfId="2627"/>
    <cellStyle name="Calculation 2 3 35 2 3" xfId="2628"/>
    <cellStyle name="Calculation 2 3 35 2 4" xfId="2629"/>
    <cellStyle name="Calculation 2 3 35 2 5" xfId="2630"/>
    <cellStyle name="Calculation 2 3 35 2 6" xfId="2631"/>
    <cellStyle name="Calculation 2 3 35 3" xfId="2632"/>
    <cellStyle name="Calculation 2 3 35 3 2" xfId="46003"/>
    <cellStyle name="Calculation 2 3 35 3 3" xfId="46004"/>
    <cellStyle name="Calculation 2 3 35 4" xfId="2633"/>
    <cellStyle name="Calculation 2 3 35 4 2" xfId="46005"/>
    <cellStyle name="Calculation 2 3 35 4 3" xfId="46006"/>
    <cellStyle name="Calculation 2 3 35 5" xfId="2634"/>
    <cellStyle name="Calculation 2 3 35 5 2" xfId="46007"/>
    <cellStyle name="Calculation 2 3 35 5 3" xfId="46008"/>
    <cellStyle name="Calculation 2 3 35 6" xfId="2635"/>
    <cellStyle name="Calculation 2 3 35 6 2" xfId="46009"/>
    <cellStyle name="Calculation 2 3 35 6 3" xfId="46010"/>
    <cellStyle name="Calculation 2 3 35 7" xfId="46011"/>
    <cellStyle name="Calculation 2 3 35 8" xfId="46012"/>
    <cellStyle name="Calculation 2 3 36" xfId="2636"/>
    <cellStyle name="Calculation 2 3 36 2" xfId="2637"/>
    <cellStyle name="Calculation 2 3 36 3" xfId="2638"/>
    <cellStyle name="Calculation 2 3 36 4" xfId="2639"/>
    <cellStyle name="Calculation 2 3 36 5" xfId="2640"/>
    <cellStyle name="Calculation 2 3 36 6" xfId="2641"/>
    <cellStyle name="Calculation 2 3 37" xfId="2642"/>
    <cellStyle name="Calculation 2 3 37 2" xfId="2643"/>
    <cellStyle name="Calculation 2 3 37 3" xfId="2644"/>
    <cellStyle name="Calculation 2 3 37 4" xfId="2645"/>
    <cellStyle name="Calculation 2 3 37 5" xfId="2646"/>
    <cellStyle name="Calculation 2 3 37 6" xfId="2647"/>
    <cellStyle name="Calculation 2 3 38" xfId="2648"/>
    <cellStyle name="Calculation 2 3 38 2" xfId="46013"/>
    <cellStyle name="Calculation 2 3 38 3" xfId="46014"/>
    <cellStyle name="Calculation 2 3 39" xfId="2649"/>
    <cellStyle name="Calculation 2 3 39 2" xfId="46015"/>
    <cellStyle name="Calculation 2 3 39 3" xfId="46016"/>
    <cellStyle name="Calculation 2 3 4" xfId="2650"/>
    <cellStyle name="Calculation 2 3 4 2" xfId="2651"/>
    <cellStyle name="Calculation 2 3 4 2 2" xfId="2652"/>
    <cellStyle name="Calculation 2 3 4 2 3" xfId="2653"/>
    <cellStyle name="Calculation 2 3 4 2 4" xfId="2654"/>
    <cellStyle name="Calculation 2 3 4 2 5" xfId="2655"/>
    <cellStyle name="Calculation 2 3 4 2 6" xfId="2656"/>
    <cellStyle name="Calculation 2 3 4 3" xfId="2657"/>
    <cellStyle name="Calculation 2 3 4 3 2" xfId="46017"/>
    <cellStyle name="Calculation 2 3 4 3 3" xfId="46018"/>
    <cellStyle name="Calculation 2 3 4 4" xfId="2658"/>
    <cellStyle name="Calculation 2 3 4 4 2" xfId="46019"/>
    <cellStyle name="Calculation 2 3 4 4 3" xfId="46020"/>
    <cellStyle name="Calculation 2 3 4 5" xfId="2659"/>
    <cellStyle name="Calculation 2 3 4 5 2" xfId="46021"/>
    <cellStyle name="Calculation 2 3 4 5 3" xfId="46022"/>
    <cellStyle name="Calculation 2 3 4 6" xfId="2660"/>
    <cellStyle name="Calculation 2 3 4 6 2" xfId="46023"/>
    <cellStyle name="Calculation 2 3 4 6 3" xfId="46024"/>
    <cellStyle name="Calculation 2 3 4 7" xfId="2661"/>
    <cellStyle name="Calculation 2 3 4 8" xfId="46025"/>
    <cellStyle name="Calculation 2 3 40" xfId="46026"/>
    <cellStyle name="Calculation 2 3 40 2" xfId="46027"/>
    <cellStyle name="Calculation 2 3 40 3" xfId="46028"/>
    <cellStyle name="Calculation 2 3 41" xfId="46029"/>
    <cellStyle name="Calculation 2 3 42" xfId="46030"/>
    <cellStyle name="Calculation 2 3 5" xfId="2662"/>
    <cellStyle name="Calculation 2 3 5 2" xfId="2663"/>
    <cellStyle name="Calculation 2 3 5 2 2" xfId="2664"/>
    <cellStyle name="Calculation 2 3 5 2 3" xfId="2665"/>
    <cellStyle name="Calculation 2 3 5 2 4" xfId="2666"/>
    <cellStyle name="Calculation 2 3 5 2 5" xfId="2667"/>
    <cellStyle name="Calculation 2 3 5 2 6" xfId="2668"/>
    <cellStyle name="Calculation 2 3 5 3" xfId="2669"/>
    <cellStyle name="Calculation 2 3 5 3 2" xfId="46031"/>
    <cellStyle name="Calculation 2 3 5 3 3" xfId="46032"/>
    <cellStyle name="Calculation 2 3 5 4" xfId="2670"/>
    <cellStyle name="Calculation 2 3 5 4 2" xfId="46033"/>
    <cellStyle name="Calculation 2 3 5 4 3" xfId="46034"/>
    <cellStyle name="Calculation 2 3 5 5" xfId="2671"/>
    <cellStyle name="Calculation 2 3 5 5 2" xfId="46035"/>
    <cellStyle name="Calculation 2 3 5 5 3" xfId="46036"/>
    <cellStyle name="Calculation 2 3 5 6" xfId="2672"/>
    <cellStyle name="Calculation 2 3 5 6 2" xfId="46037"/>
    <cellStyle name="Calculation 2 3 5 6 3" xfId="46038"/>
    <cellStyle name="Calculation 2 3 5 7" xfId="2673"/>
    <cellStyle name="Calculation 2 3 5 8" xfId="46039"/>
    <cellStyle name="Calculation 2 3 6" xfId="2674"/>
    <cellStyle name="Calculation 2 3 6 2" xfId="2675"/>
    <cellStyle name="Calculation 2 3 6 2 2" xfId="2676"/>
    <cellStyle name="Calculation 2 3 6 2 3" xfId="2677"/>
    <cellStyle name="Calculation 2 3 6 2 4" xfId="2678"/>
    <cellStyle name="Calculation 2 3 6 2 5" xfId="2679"/>
    <cellStyle name="Calculation 2 3 6 2 6" xfId="2680"/>
    <cellStyle name="Calculation 2 3 6 3" xfId="2681"/>
    <cellStyle name="Calculation 2 3 6 3 2" xfId="46040"/>
    <cellStyle name="Calculation 2 3 6 3 3" xfId="46041"/>
    <cellStyle name="Calculation 2 3 6 4" xfId="2682"/>
    <cellStyle name="Calculation 2 3 6 4 2" xfId="46042"/>
    <cellStyle name="Calculation 2 3 6 4 3" xfId="46043"/>
    <cellStyle name="Calculation 2 3 6 5" xfId="2683"/>
    <cellStyle name="Calculation 2 3 6 5 2" xfId="46044"/>
    <cellStyle name="Calculation 2 3 6 5 3" xfId="46045"/>
    <cellStyle name="Calculation 2 3 6 6" xfId="2684"/>
    <cellStyle name="Calculation 2 3 6 6 2" xfId="46046"/>
    <cellStyle name="Calculation 2 3 6 6 3" xfId="46047"/>
    <cellStyle name="Calculation 2 3 6 7" xfId="2685"/>
    <cellStyle name="Calculation 2 3 6 8" xfId="46048"/>
    <cellStyle name="Calculation 2 3 7" xfId="2686"/>
    <cellStyle name="Calculation 2 3 7 2" xfId="2687"/>
    <cellStyle name="Calculation 2 3 7 2 2" xfId="2688"/>
    <cellStyle name="Calculation 2 3 7 2 3" xfId="2689"/>
    <cellStyle name="Calculation 2 3 7 2 4" xfId="2690"/>
    <cellStyle name="Calculation 2 3 7 2 5" xfId="2691"/>
    <cellStyle name="Calculation 2 3 7 2 6" xfId="2692"/>
    <cellStyle name="Calculation 2 3 7 3" xfId="2693"/>
    <cellStyle name="Calculation 2 3 7 3 2" xfId="46049"/>
    <cellStyle name="Calculation 2 3 7 3 3" xfId="46050"/>
    <cellStyle name="Calculation 2 3 7 4" xfId="2694"/>
    <cellStyle name="Calculation 2 3 7 4 2" xfId="46051"/>
    <cellStyle name="Calculation 2 3 7 4 3" xfId="46052"/>
    <cellStyle name="Calculation 2 3 7 5" xfId="2695"/>
    <cellStyle name="Calculation 2 3 7 5 2" xfId="46053"/>
    <cellStyle name="Calculation 2 3 7 5 3" xfId="46054"/>
    <cellStyle name="Calculation 2 3 7 6" xfId="2696"/>
    <cellStyle name="Calculation 2 3 7 6 2" xfId="46055"/>
    <cellStyle name="Calculation 2 3 7 6 3" xfId="46056"/>
    <cellStyle name="Calculation 2 3 7 7" xfId="2697"/>
    <cellStyle name="Calculation 2 3 7 8" xfId="46057"/>
    <cellStyle name="Calculation 2 3 8" xfId="2698"/>
    <cellStyle name="Calculation 2 3 8 2" xfId="2699"/>
    <cellStyle name="Calculation 2 3 8 2 2" xfId="2700"/>
    <cellStyle name="Calculation 2 3 8 2 3" xfId="2701"/>
    <cellStyle name="Calculation 2 3 8 2 4" xfId="2702"/>
    <cellStyle name="Calculation 2 3 8 2 5" xfId="2703"/>
    <cellStyle name="Calculation 2 3 8 2 6" xfId="2704"/>
    <cellStyle name="Calculation 2 3 8 3" xfId="2705"/>
    <cellStyle name="Calculation 2 3 8 3 2" xfId="46058"/>
    <cellStyle name="Calculation 2 3 8 3 3" xfId="46059"/>
    <cellStyle name="Calculation 2 3 8 4" xfId="2706"/>
    <cellStyle name="Calculation 2 3 8 4 2" xfId="46060"/>
    <cellStyle name="Calculation 2 3 8 4 3" xfId="46061"/>
    <cellStyle name="Calculation 2 3 8 5" xfId="2707"/>
    <cellStyle name="Calculation 2 3 8 5 2" xfId="46062"/>
    <cellStyle name="Calculation 2 3 8 5 3" xfId="46063"/>
    <cellStyle name="Calculation 2 3 8 6" xfId="2708"/>
    <cellStyle name="Calculation 2 3 8 6 2" xfId="46064"/>
    <cellStyle name="Calculation 2 3 8 6 3" xfId="46065"/>
    <cellStyle name="Calculation 2 3 8 7" xfId="2709"/>
    <cellStyle name="Calculation 2 3 8 8" xfId="46066"/>
    <cellStyle name="Calculation 2 3 9" xfId="2710"/>
    <cellStyle name="Calculation 2 3 9 2" xfId="2711"/>
    <cellStyle name="Calculation 2 3 9 2 2" xfId="2712"/>
    <cellStyle name="Calculation 2 3 9 2 3" xfId="2713"/>
    <cellStyle name="Calculation 2 3 9 2 4" xfId="2714"/>
    <cellStyle name="Calculation 2 3 9 2 5" xfId="2715"/>
    <cellStyle name="Calculation 2 3 9 2 6" xfId="2716"/>
    <cellStyle name="Calculation 2 3 9 3" xfId="2717"/>
    <cellStyle name="Calculation 2 3 9 3 2" xfId="46067"/>
    <cellStyle name="Calculation 2 3 9 3 3" xfId="46068"/>
    <cellStyle name="Calculation 2 3 9 4" xfId="2718"/>
    <cellStyle name="Calculation 2 3 9 4 2" xfId="46069"/>
    <cellStyle name="Calculation 2 3 9 4 3" xfId="46070"/>
    <cellStyle name="Calculation 2 3 9 5" xfId="2719"/>
    <cellStyle name="Calculation 2 3 9 5 2" xfId="46071"/>
    <cellStyle name="Calculation 2 3 9 5 3" xfId="46072"/>
    <cellStyle name="Calculation 2 3 9 6" xfId="2720"/>
    <cellStyle name="Calculation 2 3 9 6 2" xfId="46073"/>
    <cellStyle name="Calculation 2 3 9 6 3" xfId="46074"/>
    <cellStyle name="Calculation 2 3 9 7" xfId="2721"/>
    <cellStyle name="Calculation 2 3 9 8" xfId="46075"/>
    <cellStyle name="Calculation 2 30" xfId="2722"/>
    <cellStyle name="Calculation 2 30 2" xfId="2723"/>
    <cellStyle name="Calculation 2 30 2 2" xfId="2724"/>
    <cellStyle name="Calculation 2 30 2 3" xfId="2725"/>
    <cellStyle name="Calculation 2 30 2 4" xfId="2726"/>
    <cellStyle name="Calculation 2 30 2 5" xfId="2727"/>
    <cellStyle name="Calculation 2 30 2 6" xfId="2728"/>
    <cellStyle name="Calculation 2 30 3" xfId="2729"/>
    <cellStyle name="Calculation 2 30 3 2" xfId="46076"/>
    <cellStyle name="Calculation 2 30 3 3" xfId="46077"/>
    <cellStyle name="Calculation 2 30 4" xfId="2730"/>
    <cellStyle name="Calculation 2 30 4 2" xfId="46078"/>
    <cellStyle name="Calculation 2 30 4 3" xfId="46079"/>
    <cellStyle name="Calculation 2 30 5" xfId="2731"/>
    <cellStyle name="Calculation 2 30 5 2" xfId="46080"/>
    <cellStyle name="Calculation 2 30 5 3" xfId="46081"/>
    <cellStyle name="Calculation 2 30 6" xfId="2732"/>
    <cellStyle name="Calculation 2 30 6 2" xfId="46082"/>
    <cellStyle name="Calculation 2 30 6 3" xfId="46083"/>
    <cellStyle name="Calculation 2 30 7" xfId="2733"/>
    <cellStyle name="Calculation 2 30 8" xfId="46084"/>
    <cellStyle name="Calculation 2 31" xfId="2734"/>
    <cellStyle name="Calculation 2 31 2" xfId="2735"/>
    <cellStyle name="Calculation 2 31 2 2" xfId="2736"/>
    <cellStyle name="Calculation 2 31 2 3" xfId="2737"/>
    <cellStyle name="Calculation 2 31 2 4" xfId="2738"/>
    <cellStyle name="Calculation 2 31 2 5" xfId="2739"/>
    <cellStyle name="Calculation 2 31 2 6" xfId="2740"/>
    <cellStyle name="Calculation 2 31 3" xfId="2741"/>
    <cellStyle name="Calculation 2 31 3 2" xfId="46085"/>
    <cellStyle name="Calculation 2 31 3 3" xfId="46086"/>
    <cellStyle name="Calculation 2 31 4" xfId="2742"/>
    <cellStyle name="Calculation 2 31 4 2" xfId="46087"/>
    <cellStyle name="Calculation 2 31 4 3" xfId="46088"/>
    <cellStyle name="Calculation 2 31 5" xfId="2743"/>
    <cellStyle name="Calculation 2 31 5 2" xfId="46089"/>
    <cellStyle name="Calculation 2 31 5 3" xfId="46090"/>
    <cellStyle name="Calculation 2 31 6" xfId="2744"/>
    <cellStyle name="Calculation 2 31 6 2" xfId="46091"/>
    <cellStyle name="Calculation 2 31 6 3" xfId="46092"/>
    <cellStyle name="Calculation 2 31 7" xfId="2745"/>
    <cellStyle name="Calculation 2 31 8" xfId="46093"/>
    <cellStyle name="Calculation 2 32" xfId="2746"/>
    <cellStyle name="Calculation 2 32 2" xfId="2747"/>
    <cellStyle name="Calculation 2 32 2 2" xfId="2748"/>
    <cellStyle name="Calculation 2 32 2 3" xfId="2749"/>
    <cellStyle name="Calculation 2 32 2 4" xfId="2750"/>
    <cellStyle name="Calculation 2 32 2 5" xfId="2751"/>
    <cellStyle name="Calculation 2 32 2 6" xfId="2752"/>
    <cellStyle name="Calculation 2 32 3" xfId="2753"/>
    <cellStyle name="Calculation 2 32 3 2" xfId="46094"/>
    <cellStyle name="Calculation 2 32 3 3" xfId="46095"/>
    <cellStyle name="Calculation 2 32 4" xfId="2754"/>
    <cellStyle name="Calculation 2 32 4 2" xfId="46096"/>
    <cellStyle name="Calculation 2 32 4 3" xfId="46097"/>
    <cellStyle name="Calculation 2 32 5" xfId="2755"/>
    <cellStyle name="Calculation 2 32 5 2" xfId="46098"/>
    <cellStyle name="Calculation 2 32 5 3" xfId="46099"/>
    <cellStyle name="Calculation 2 32 6" xfId="2756"/>
    <cellStyle name="Calculation 2 32 6 2" xfId="46100"/>
    <cellStyle name="Calculation 2 32 6 3" xfId="46101"/>
    <cellStyle name="Calculation 2 32 7" xfId="2757"/>
    <cellStyle name="Calculation 2 32 8" xfId="46102"/>
    <cellStyle name="Calculation 2 33" xfId="2758"/>
    <cellStyle name="Calculation 2 33 2" xfId="2759"/>
    <cellStyle name="Calculation 2 33 2 2" xfId="2760"/>
    <cellStyle name="Calculation 2 33 2 3" xfId="2761"/>
    <cellStyle name="Calculation 2 33 2 4" xfId="2762"/>
    <cellStyle name="Calculation 2 33 2 5" xfId="2763"/>
    <cellStyle name="Calculation 2 33 2 6" xfId="2764"/>
    <cellStyle name="Calculation 2 33 3" xfId="2765"/>
    <cellStyle name="Calculation 2 33 3 2" xfId="46103"/>
    <cellStyle name="Calculation 2 33 3 3" xfId="46104"/>
    <cellStyle name="Calculation 2 33 4" xfId="2766"/>
    <cellStyle name="Calculation 2 33 4 2" xfId="46105"/>
    <cellStyle name="Calculation 2 33 4 3" xfId="46106"/>
    <cellStyle name="Calculation 2 33 5" xfId="2767"/>
    <cellStyle name="Calculation 2 33 5 2" xfId="46107"/>
    <cellStyle name="Calculation 2 33 5 3" xfId="46108"/>
    <cellStyle name="Calculation 2 33 6" xfId="2768"/>
    <cellStyle name="Calculation 2 33 6 2" xfId="46109"/>
    <cellStyle name="Calculation 2 33 6 3" xfId="46110"/>
    <cellStyle name="Calculation 2 33 7" xfId="2769"/>
    <cellStyle name="Calculation 2 33 8" xfId="46111"/>
    <cellStyle name="Calculation 2 34" xfId="2770"/>
    <cellStyle name="Calculation 2 34 2" xfId="2771"/>
    <cellStyle name="Calculation 2 34 2 2" xfId="2772"/>
    <cellStyle name="Calculation 2 34 2 3" xfId="2773"/>
    <cellStyle name="Calculation 2 34 2 4" xfId="2774"/>
    <cellStyle name="Calculation 2 34 2 5" xfId="2775"/>
    <cellStyle name="Calculation 2 34 2 6" xfId="2776"/>
    <cellStyle name="Calculation 2 34 3" xfId="2777"/>
    <cellStyle name="Calculation 2 34 3 2" xfId="46112"/>
    <cellStyle name="Calculation 2 34 3 3" xfId="46113"/>
    <cellStyle name="Calculation 2 34 4" xfId="2778"/>
    <cellStyle name="Calculation 2 34 4 2" xfId="46114"/>
    <cellStyle name="Calculation 2 34 4 3" xfId="46115"/>
    <cellStyle name="Calculation 2 34 5" xfId="2779"/>
    <cellStyle name="Calculation 2 34 5 2" xfId="46116"/>
    <cellStyle name="Calculation 2 34 5 3" xfId="46117"/>
    <cellStyle name="Calculation 2 34 6" xfId="2780"/>
    <cellStyle name="Calculation 2 34 6 2" xfId="46118"/>
    <cellStyle name="Calculation 2 34 6 3" xfId="46119"/>
    <cellStyle name="Calculation 2 34 7" xfId="2781"/>
    <cellStyle name="Calculation 2 34 8" xfId="46120"/>
    <cellStyle name="Calculation 2 35" xfId="2782"/>
    <cellStyle name="Calculation 2 35 2" xfId="2783"/>
    <cellStyle name="Calculation 2 35 2 2" xfId="2784"/>
    <cellStyle name="Calculation 2 35 2 3" xfId="2785"/>
    <cellStyle name="Calculation 2 35 2 4" xfId="2786"/>
    <cellStyle name="Calculation 2 35 2 5" xfId="2787"/>
    <cellStyle name="Calculation 2 35 2 6" xfId="2788"/>
    <cellStyle name="Calculation 2 35 3" xfId="2789"/>
    <cellStyle name="Calculation 2 35 3 2" xfId="46121"/>
    <cellStyle name="Calculation 2 35 3 3" xfId="46122"/>
    <cellStyle name="Calculation 2 35 4" xfId="2790"/>
    <cellStyle name="Calculation 2 35 4 2" xfId="46123"/>
    <cellStyle name="Calculation 2 35 4 3" xfId="46124"/>
    <cellStyle name="Calculation 2 35 5" xfId="2791"/>
    <cellStyle name="Calculation 2 35 5 2" xfId="46125"/>
    <cellStyle name="Calculation 2 35 5 3" xfId="46126"/>
    <cellStyle name="Calculation 2 35 6" xfId="2792"/>
    <cellStyle name="Calculation 2 35 6 2" xfId="46127"/>
    <cellStyle name="Calculation 2 35 6 3" xfId="46128"/>
    <cellStyle name="Calculation 2 35 7" xfId="2793"/>
    <cellStyle name="Calculation 2 35 8" xfId="46129"/>
    <cellStyle name="Calculation 2 36" xfId="2794"/>
    <cellStyle name="Calculation 2 36 2" xfId="2795"/>
    <cellStyle name="Calculation 2 36 2 2" xfId="2796"/>
    <cellStyle name="Calculation 2 36 2 3" xfId="2797"/>
    <cellStyle name="Calculation 2 36 2 4" xfId="2798"/>
    <cellStyle name="Calculation 2 36 2 5" xfId="2799"/>
    <cellStyle name="Calculation 2 36 2 6" xfId="2800"/>
    <cellStyle name="Calculation 2 36 3" xfId="2801"/>
    <cellStyle name="Calculation 2 36 3 2" xfId="46130"/>
    <cellStyle name="Calculation 2 36 3 3" xfId="46131"/>
    <cellStyle name="Calculation 2 36 4" xfId="2802"/>
    <cellStyle name="Calculation 2 36 4 2" xfId="46132"/>
    <cellStyle name="Calculation 2 36 4 3" xfId="46133"/>
    <cellStyle name="Calculation 2 36 5" xfId="2803"/>
    <cellStyle name="Calculation 2 36 5 2" xfId="46134"/>
    <cellStyle name="Calculation 2 36 5 3" xfId="46135"/>
    <cellStyle name="Calculation 2 36 6" xfId="2804"/>
    <cellStyle name="Calculation 2 36 6 2" xfId="46136"/>
    <cellStyle name="Calculation 2 36 6 3" xfId="46137"/>
    <cellStyle name="Calculation 2 36 7" xfId="2805"/>
    <cellStyle name="Calculation 2 36 8" xfId="46138"/>
    <cellStyle name="Calculation 2 37" xfId="2806"/>
    <cellStyle name="Calculation 2 37 2" xfId="2807"/>
    <cellStyle name="Calculation 2 37 2 2" xfId="2808"/>
    <cellStyle name="Calculation 2 37 2 3" xfId="2809"/>
    <cellStyle name="Calculation 2 37 2 4" xfId="2810"/>
    <cellStyle name="Calculation 2 37 2 5" xfId="2811"/>
    <cellStyle name="Calculation 2 37 2 6" xfId="2812"/>
    <cellStyle name="Calculation 2 37 3" xfId="2813"/>
    <cellStyle name="Calculation 2 37 3 2" xfId="46139"/>
    <cellStyle name="Calculation 2 37 3 3" xfId="46140"/>
    <cellStyle name="Calculation 2 37 4" xfId="2814"/>
    <cellStyle name="Calculation 2 37 4 2" xfId="46141"/>
    <cellStyle name="Calculation 2 37 4 3" xfId="46142"/>
    <cellStyle name="Calculation 2 37 5" xfId="2815"/>
    <cellStyle name="Calculation 2 37 5 2" xfId="46143"/>
    <cellStyle name="Calculation 2 37 5 3" xfId="46144"/>
    <cellStyle name="Calculation 2 37 6" xfId="2816"/>
    <cellStyle name="Calculation 2 37 6 2" xfId="46145"/>
    <cellStyle name="Calculation 2 37 6 3" xfId="46146"/>
    <cellStyle name="Calculation 2 37 7" xfId="2817"/>
    <cellStyle name="Calculation 2 37 8" xfId="46147"/>
    <cellStyle name="Calculation 2 38" xfId="2818"/>
    <cellStyle name="Calculation 2 38 2" xfId="2819"/>
    <cellStyle name="Calculation 2 38 2 2" xfId="2820"/>
    <cellStyle name="Calculation 2 38 2 3" xfId="2821"/>
    <cellStyle name="Calculation 2 38 2 4" xfId="2822"/>
    <cellStyle name="Calculation 2 38 2 5" xfId="2823"/>
    <cellStyle name="Calculation 2 38 2 6" xfId="2824"/>
    <cellStyle name="Calculation 2 38 3" xfId="2825"/>
    <cellStyle name="Calculation 2 38 3 2" xfId="46148"/>
    <cellStyle name="Calculation 2 38 3 3" xfId="46149"/>
    <cellStyle name="Calculation 2 38 4" xfId="2826"/>
    <cellStyle name="Calculation 2 38 4 2" xfId="46150"/>
    <cellStyle name="Calculation 2 38 4 3" xfId="46151"/>
    <cellStyle name="Calculation 2 38 5" xfId="2827"/>
    <cellStyle name="Calculation 2 38 5 2" xfId="46152"/>
    <cellStyle name="Calculation 2 38 5 3" xfId="46153"/>
    <cellStyle name="Calculation 2 38 6" xfId="2828"/>
    <cellStyle name="Calculation 2 38 6 2" xfId="46154"/>
    <cellStyle name="Calculation 2 38 6 3" xfId="46155"/>
    <cellStyle name="Calculation 2 38 7" xfId="46156"/>
    <cellStyle name="Calculation 2 38 8" xfId="46157"/>
    <cellStyle name="Calculation 2 39" xfId="2829"/>
    <cellStyle name="Calculation 2 39 2" xfId="2830"/>
    <cellStyle name="Calculation 2 39 3" xfId="2831"/>
    <cellStyle name="Calculation 2 39 4" xfId="2832"/>
    <cellStyle name="Calculation 2 39 5" xfId="2833"/>
    <cellStyle name="Calculation 2 39 6" xfId="2834"/>
    <cellStyle name="Calculation 2 4" xfId="2835"/>
    <cellStyle name="Calculation 2 4 10" xfId="2836"/>
    <cellStyle name="Calculation 2 4 10 2" xfId="2837"/>
    <cellStyle name="Calculation 2 4 10 2 2" xfId="2838"/>
    <cellStyle name="Calculation 2 4 10 2 3" xfId="2839"/>
    <cellStyle name="Calculation 2 4 10 2 4" xfId="2840"/>
    <cellStyle name="Calculation 2 4 10 2 5" xfId="2841"/>
    <cellStyle name="Calculation 2 4 10 2 6" xfId="2842"/>
    <cellStyle name="Calculation 2 4 10 3" xfId="2843"/>
    <cellStyle name="Calculation 2 4 10 3 2" xfId="46158"/>
    <cellStyle name="Calculation 2 4 10 3 3" xfId="46159"/>
    <cellStyle name="Calculation 2 4 10 4" xfId="2844"/>
    <cellStyle name="Calculation 2 4 10 4 2" xfId="46160"/>
    <cellStyle name="Calculation 2 4 10 4 3" xfId="46161"/>
    <cellStyle name="Calculation 2 4 10 5" xfId="2845"/>
    <cellStyle name="Calculation 2 4 10 5 2" xfId="46162"/>
    <cellStyle name="Calculation 2 4 10 5 3" xfId="46163"/>
    <cellStyle name="Calculation 2 4 10 6" xfId="2846"/>
    <cellStyle name="Calculation 2 4 10 6 2" xfId="46164"/>
    <cellStyle name="Calculation 2 4 10 6 3" xfId="46165"/>
    <cellStyle name="Calculation 2 4 10 7" xfId="2847"/>
    <cellStyle name="Calculation 2 4 10 8" xfId="46166"/>
    <cellStyle name="Calculation 2 4 11" xfId="2848"/>
    <cellStyle name="Calculation 2 4 11 2" xfId="2849"/>
    <cellStyle name="Calculation 2 4 11 2 2" xfId="2850"/>
    <cellStyle name="Calculation 2 4 11 2 3" xfId="2851"/>
    <cellStyle name="Calculation 2 4 11 2 4" xfId="2852"/>
    <cellStyle name="Calculation 2 4 11 2 5" xfId="2853"/>
    <cellStyle name="Calculation 2 4 11 2 6" xfId="2854"/>
    <cellStyle name="Calculation 2 4 11 3" xfId="2855"/>
    <cellStyle name="Calculation 2 4 11 3 2" xfId="46167"/>
    <cellStyle name="Calculation 2 4 11 3 3" xfId="46168"/>
    <cellStyle name="Calculation 2 4 11 4" xfId="2856"/>
    <cellStyle name="Calculation 2 4 11 4 2" xfId="46169"/>
    <cellStyle name="Calculation 2 4 11 4 3" xfId="46170"/>
    <cellStyle name="Calculation 2 4 11 5" xfId="2857"/>
    <cellStyle name="Calculation 2 4 11 5 2" xfId="46171"/>
    <cellStyle name="Calculation 2 4 11 5 3" xfId="46172"/>
    <cellStyle name="Calculation 2 4 11 6" xfId="2858"/>
    <cellStyle name="Calculation 2 4 11 6 2" xfId="46173"/>
    <cellStyle name="Calculation 2 4 11 6 3" xfId="46174"/>
    <cellStyle name="Calculation 2 4 11 7" xfId="2859"/>
    <cellStyle name="Calculation 2 4 11 8" xfId="46175"/>
    <cellStyle name="Calculation 2 4 12" xfId="2860"/>
    <cellStyle name="Calculation 2 4 12 2" xfId="2861"/>
    <cellStyle name="Calculation 2 4 12 2 2" xfId="2862"/>
    <cellStyle name="Calculation 2 4 12 2 3" xfId="2863"/>
    <cellStyle name="Calculation 2 4 12 2 4" xfId="2864"/>
    <cellStyle name="Calculation 2 4 12 2 5" xfId="2865"/>
    <cellStyle name="Calculation 2 4 12 2 6" xfId="2866"/>
    <cellStyle name="Calculation 2 4 12 3" xfId="2867"/>
    <cellStyle name="Calculation 2 4 12 3 2" xfId="46176"/>
    <cellStyle name="Calculation 2 4 12 3 3" xfId="46177"/>
    <cellStyle name="Calculation 2 4 12 4" xfId="2868"/>
    <cellStyle name="Calculation 2 4 12 4 2" xfId="46178"/>
    <cellStyle name="Calculation 2 4 12 4 3" xfId="46179"/>
    <cellStyle name="Calculation 2 4 12 5" xfId="2869"/>
    <cellStyle name="Calculation 2 4 12 5 2" xfId="46180"/>
    <cellStyle name="Calculation 2 4 12 5 3" xfId="46181"/>
    <cellStyle name="Calculation 2 4 12 6" xfId="2870"/>
    <cellStyle name="Calculation 2 4 12 6 2" xfId="46182"/>
    <cellStyle name="Calculation 2 4 12 6 3" xfId="46183"/>
    <cellStyle name="Calculation 2 4 12 7" xfId="2871"/>
    <cellStyle name="Calculation 2 4 12 8" xfId="46184"/>
    <cellStyle name="Calculation 2 4 13" xfId="2872"/>
    <cellStyle name="Calculation 2 4 13 2" xfId="2873"/>
    <cellStyle name="Calculation 2 4 13 2 2" xfId="2874"/>
    <cellStyle name="Calculation 2 4 13 2 3" xfId="2875"/>
    <cellStyle name="Calculation 2 4 13 2 4" xfId="2876"/>
    <cellStyle name="Calculation 2 4 13 2 5" xfId="2877"/>
    <cellStyle name="Calculation 2 4 13 2 6" xfId="2878"/>
    <cellStyle name="Calculation 2 4 13 3" xfId="2879"/>
    <cellStyle name="Calculation 2 4 13 3 2" xfId="46185"/>
    <cellStyle name="Calculation 2 4 13 3 3" xfId="46186"/>
    <cellStyle name="Calculation 2 4 13 4" xfId="2880"/>
    <cellStyle name="Calculation 2 4 13 4 2" xfId="46187"/>
    <cellStyle name="Calculation 2 4 13 4 3" xfId="46188"/>
    <cellStyle name="Calculation 2 4 13 5" xfId="2881"/>
    <cellStyle name="Calculation 2 4 13 5 2" xfId="46189"/>
    <cellStyle name="Calculation 2 4 13 5 3" xfId="46190"/>
    <cellStyle name="Calculation 2 4 13 6" xfId="2882"/>
    <cellStyle name="Calculation 2 4 13 6 2" xfId="46191"/>
    <cellStyle name="Calculation 2 4 13 6 3" xfId="46192"/>
    <cellStyle name="Calculation 2 4 13 7" xfId="2883"/>
    <cellStyle name="Calculation 2 4 13 8" xfId="46193"/>
    <cellStyle name="Calculation 2 4 14" xfId="2884"/>
    <cellStyle name="Calculation 2 4 14 2" xfId="2885"/>
    <cellStyle name="Calculation 2 4 14 2 2" xfId="2886"/>
    <cellStyle name="Calculation 2 4 14 2 3" xfId="2887"/>
    <cellStyle name="Calculation 2 4 14 2 4" xfId="2888"/>
    <cellStyle name="Calculation 2 4 14 2 5" xfId="2889"/>
    <cellStyle name="Calculation 2 4 14 2 6" xfId="2890"/>
    <cellStyle name="Calculation 2 4 14 3" xfId="2891"/>
    <cellStyle name="Calculation 2 4 14 3 2" xfId="46194"/>
    <cellStyle name="Calculation 2 4 14 3 3" xfId="46195"/>
    <cellStyle name="Calculation 2 4 14 4" xfId="2892"/>
    <cellStyle name="Calculation 2 4 14 4 2" xfId="46196"/>
    <cellStyle name="Calculation 2 4 14 4 3" xfId="46197"/>
    <cellStyle name="Calculation 2 4 14 5" xfId="2893"/>
    <cellStyle name="Calculation 2 4 14 5 2" xfId="46198"/>
    <cellStyle name="Calculation 2 4 14 5 3" xfId="46199"/>
    <cellStyle name="Calculation 2 4 14 6" xfId="2894"/>
    <cellStyle name="Calculation 2 4 14 6 2" xfId="46200"/>
    <cellStyle name="Calculation 2 4 14 6 3" xfId="46201"/>
    <cellStyle name="Calculation 2 4 14 7" xfId="2895"/>
    <cellStyle name="Calculation 2 4 14 8" xfId="46202"/>
    <cellStyle name="Calculation 2 4 15" xfId="2896"/>
    <cellStyle name="Calculation 2 4 15 2" xfId="2897"/>
    <cellStyle name="Calculation 2 4 15 2 2" xfId="2898"/>
    <cellStyle name="Calculation 2 4 15 2 3" xfId="2899"/>
    <cellStyle name="Calculation 2 4 15 2 4" xfId="2900"/>
    <cellStyle name="Calculation 2 4 15 2 5" xfId="2901"/>
    <cellStyle name="Calculation 2 4 15 2 6" xfId="2902"/>
    <cellStyle name="Calculation 2 4 15 3" xfId="2903"/>
    <cellStyle name="Calculation 2 4 15 3 2" xfId="46203"/>
    <cellStyle name="Calculation 2 4 15 3 3" xfId="46204"/>
    <cellStyle name="Calculation 2 4 15 4" xfId="2904"/>
    <cellStyle name="Calculation 2 4 15 4 2" xfId="46205"/>
    <cellStyle name="Calculation 2 4 15 4 3" xfId="46206"/>
    <cellStyle name="Calculation 2 4 15 5" xfId="2905"/>
    <cellStyle name="Calculation 2 4 15 5 2" xfId="46207"/>
    <cellStyle name="Calculation 2 4 15 5 3" xfId="46208"/>
    <cellStyle name="Calculation 2 4 15 6" xfId="2906"/>
    <cellStyle name="Calculation 2 4 15 6 2" xfId="46209"/>
    <cellStyle name="Calculation 2 4 15 6 3" xfId="46210"/>
    <cellStyle name="Calculation 2 4 15 7" xfId="2907"/>
    <cellStyle name="Calculation 2 4 15 8" xfId="46211"/>
    <cellStyle name="Calculation 2 4 16" xfId="2908"/>
    <cellStyle name="Calculation 2 4 16 2" xfId="2909"/>
    <cellStyle name="Calculation 2 4 16 2 2" xfId="2910"/>
    <cellStyle name="Calculation 2 4 16 2 3" xfId="2911"/>
    <cellStyle name="Calculation 2 4 16 2 4" xfId="2912"/>
    <cellStyle name="Calculation 2 4 16 2 5" xfId="2913"/>
    <cellStyle name="Calculation 2 4 16 2 6" xfId="2914"/>
    <cellStyle name="Calculation 2 4 16 3" xfId="2915"/>
    <cellStyle name="Calculation 2 4 16 3 2" xfId="46212"/>
    <cellStyle name="Calculation 2 4 16 3 3" xfId="46213"/>
    <cellStyle name="Calculation 2 4 16 4" xfId="2916"/>
    <cellStyle name="Calculation 2 4 16 4 2" xfId="46214"/>
    <cellStyle name="Calculation 2 4 16 4 3" xfId="46215"/>
    <cellStyle name="Calculation 2 4 16 5" xfId="2917"/>
    <cellStyle name="Calculation 2 4 16 5 2" xfId="46216"/>
    <cellStyle name="Calculation 2 4 16 5 3" xfId="46217"/>
    <cellStyle name="Calculation 2 4 16 6" xfId="2918"/>
    <cellStyle name="Calculation 2 4 16 6 2" xfId="46218"/>
    <cellStyle name="Calculation 2 4 16 6 3" xfId="46219"/>
    <cellStyle name="Calculation 2 4 16 7" xfId="2919"/>
    <cellStyle name="Calculation 2 4 16 8" xfId="46220"/>
    <cellStyle name="Calculation 2 4 17" xfId="2920"/>
    <cellStyle name="Calculation 2 4 17 2" xfId="2921"/>
    <cellStyle name="Calculation 2 4 17 2 2" xfId="2922"/>
    <cellStyle name="Calculation 2 4 17 2 3" xfId="2923"/>
    <cellStyle name="Calculation 2 4 17 2 4" xfId="2924"/>
    <cellStyle name="Calculation 2 4 17 2 5" xfId="2925"/>
    <cellStyle name="Calculation 2 4 17 2 6" xfId="2926"/>
    <cellStyle name="Calculation 2 4 17 3" xfId="2927"/>
    <cellStyle name="Calculation 2 4 17 3 2" xfId="46221"/>
    <cellStyle name="Calculation 2 4 17 3 3" xfId="46222"/>
    <cellStyle name="Calculation 2 4 17 4" xfId="2928"/>
    <cellStyle name="Calculation 2 4 17 4 2" xfId="46223"/>
    <cellStyle name="Calculation 2 4 17 4 3" xfId="46224"/>
    <cellStyle name="Calculation 2 4 17 5" xfId="2929"/>
    <cellStyle name="Calculation 2 4 17 5 2" xfId="46225"/>
    <cellStyle name="Calculation 2 4 17 5 3" xfId="46226"/>
    <cellStyle name="Calculation 2 4 17 6" xfId="2930"/>
    <cellStyle name="Calculation 2 4 17 6 2" xfId="46227"/>
    <cellStyle name="Calculation 2 4 17 6 3" xfId="46228"/>
    <cellStyle name="Calculation 2 4 17 7" xfId="2931"/>
    <cellStyle name="Calculation 2 4 17 8" xfId="46229"/>
    <cellStyle name="Calculation 2 4 18" xfId="2932"/>
    <cellStyle name="Calculation 2 4 18 2" xfId="2933"/>
    <cellStyle name="Calculation 2 4 18 2 2" xfId="2934"/>
    <cellStyle name="Calculation 2 4 18 2 3" xfId="2935"/>
    <cellStyle name="Calculation 2 4 18 2 4" xfId="2936"/>
    <cellStyle name="Calculation 2 4 18 2 5" xfId="2937"/>
    <cellStyle name="Calculation 2 4 18 2 6" xfId="2938"/>
    <cellStyle name="Calculation 2 4 18 3" xfId="2939"/>
    <cellStyle name="Calculation 2 4 18 3 2" xfId="46230"/>
    <cellStyle name="Calculation 2 4 18 3 3" xfId="46231"/>
    <cellStyle name="Calculation 2 4 18 4" xfId="2940"/>
    <cellStyle name="Calculation 2 4 18 4 2" xfId="46232"/>
    <cellStyle name="Calculation 2 4 18 4 3" xfId="46233"/>
    <cellStyle name="Calculation 2 4 18 5" xfId="2941"/>
    <cellStyle name="Calculation 2 4 18 5 2" xfId="46234"/>
    <cellStyle name="Calculation 2 4 18 5 3" xfId="46235"/>
    <cellStyle name="Calculation 2 4 18 6" xfId="2942"/>
    <cellStyle name="Calculation 2 4 18 6 2" xfId="46236"/>
    <cellStyle name="Calculation 2 4 18 6 3" xfId="46237"/>
    <cellStyle name="Calculation 2 4 18 7" xfId="2943"/>
    <cellStyle name="Calculation 2 4 18 8" xfId="46238"/>
    <cellStyle name="Calculation 2 4 19" xfId="2944"/>
    <cellStyle name="Calculation 2 4 19 2" xfId="2945"/>
    <cellStyle name="Calculation 2 4 19 2 2" xfId="2946"/>
    <cellStyle name="Calculation 2 4 19 2 3" xfId="2947"/>
    <cellStyle name="Calculation 2 4 19 2 4" xfId="2948"/>
    <cellStyle name="Calculation 2 4 19 2 5" xfId="2949"/>
    <cellStyle name="Calculation 2 4 19 2 6" xfId="2950"/>
    <cellStyle name="Calculation 2 4 19 3" xfId="2951"/>
    <cellStyle name="Calculation 2 4 19 3 2" xfId="46239"/>
    <cellStyle name="Calculation 2 4 19 3 3" xfId="46240"/>
    <cellStyle name="Calculation 2 4 19 4" xfId="2952"/>
    <cellStyle name="Calculation 2 4 19 4 2" xfId="46241"/>
    <cellStyle name="Calculation 2 4 19 4 3" xfId="46242"/>
    <cellStyle name="Calculation 2 4 19 5" xfId="2953"/>
    <cellStyle name="Calculation 2 4 19 5 2" xfId="46243"/>
    <cellStyle name="Calculation 2 4 19 5 3" xfId="46244"/>
    <cellStyle name="Calculation 2 4 19 6" xfId="2954"/>
    <cellStyle name="Calculation 2 4 19 6 2" xfId="46245"/>
    <cellStyle name="Calculation 2 4 19 6 3" xfId="46246"/>
    <cellStyle name="Calculation 2 4 19 7" xfId="2955"/>
    <cellStyle name="Calculation 2 4 19 8" xfId="46247"/>
    <cellStyle name="Calculation 2 4 2" xfId="2956"/>
    <cellStyle name="Calculation 2 4 2 2" xfId="2957"/>
    <cellStyle name="Calculation 2 4 2 2 2" xfId="2958"/>
    <cellStyle name="Calculation 2 4 2 2 3" xfId="2959"/>
    <cellStyle name="Calculation 2 4 2 2 4" xfId="2960"/>
    <cellStyle name="Calculation 2 4 2 2 5" xfId="2961"/>
    <cellStyle name="Calculation 2 4 2 2 6" xfId="2962"/>
    <cellStyle name="Calculation 2 4 2 3" xfId="2963"/>
    <cellStyle name="Calculation 2 4 2 3 2" xfId="46248"/>
    <cellStyle name="Calculation 2 4 2 3 3" xfId="46249"/>
    <cellStyle name="Calculation 2 4 2 4" xfId="2964"/>
    <cellStyle name="Calculation 2 4 2 4 2" xfId="46250"/>
    <cellStyle name="Calculation 2 4 2 4 3" xfId="46251"/>
    <cellStyle name="Calculation 2 4 2 5" xfId="2965"/>
    <cellStyle name="Calculation 2 4 2 5 2" xfId="46252"/>
    <cellStyle name="Calculation 2 4 2 5 3" xfId="46253"/>
    <cellStyle name="Calculation 2 4 2 6" xfId="2966"/>
    <cellStyle name="Calculation 2 4 2 6 2" xfId="46254"/>
    <cellStyle name="Calculation 2 4 2 6 3" xfId="46255"/>
    <cellStyle name="Calculation 2 4 2 7" xfId="2967"/>
    <cellStyle name="Calculation 2 4 2 8" xfId="46256"/>
    <cellStyle name="Calculation 2 4 20" xfId="2968"/>
    <cellStyle name="Calculation 2 4 20 2" xfId="2969"/>
    <cellStyle name="Calculation 2 4 20 2 2" xfId="2970"/>
    <cellStyle name="Calculation 2 4 20 2 3" xfId="2971"/>
    <cellStyle name="Calculation 2 4 20 2 4" xfId="2972"/>
    <cellStyle name="Calculation 2 4 20 2 5" xfId="2973"/>
    <cellStyle name="Calculation 2 4 20 2 6" xfId="2974"/>
    <cellStyle name="Calculation 2 4 20 3" xfId="2975"/>
    <cellStyle name="Calculation 2 4 20 3 2" xfId="46257"/>
    <cellStyle name="Calculation 2 4 20 3 3" xfId="46258"/>
    <cellStyle name="Calculation 2 4 20 4" xfId="2976"/>
    <cellStyle name="Calculation 2 4 20 4 2" xfId="46259"/>
    <cellStyle name="Calculation 2 4 20 4 3" xfId="46260"/>
    <cellStyle name="Calculation 2 4 20 5" xfId="2977"/>
    <cellStyle name="Calculation 2 4 20 5 2" xfId="46261"/>
    <cellStyle name="Calculation 2 4 20 5 3" xfId="46262"/>
    <cellStyle name="Calculation 2 4 20 6" xfId="2978"/>
    <cellStyle name="Calculation 2 4 20 6 2" xfId="46263"/>
    <cellStyle name="Calculation 2 4 20 6 3" xfId="46264"/>
    <cellStyle name="Calculation 2 4 20 7" xfId="2979"/>
    <cellStyle name="Calculation 2 4 20 8" xfId="46265"/>
    <cellStyle name="Calculation 2 4 21" xfId="2980"/>
    <cellStyle name="Calculation 2 4 21 2" xfId="2981"/>
    <cellStyle name="Calculation 2 4 21 2 2" xfId="2982"/>
    <cellStyle name="Calculation 2 4 21 2 3" xfId="2983"/>
    <cellStyle name="Calculation 2 4 21 2 4" xfId="2984"/>
    <cellStyle name="Calculation 2 4 21 2 5" xfId="2985"/>
    <cellStyle name="Calculation 2 4 21 2 6" xfId="2986"/>
    <cellStyle name="Calculation 2 4 21 3" xfId="2987"/>
    <cellStyle name="Calculation 2 4 21 3 2" xfId="46266"/>
    <cellStyle name="Calculation 2 4 21 3 3" xfId="46267"/>
    <cellStyle name="Calculation 2 4 21 4" xfId="2988"/>
    <cellStyle name="Calculation 2 4 21 4 2" xfId="46268"/>
    <cellStyle name="Calculation 2 4 21 4 3" xfId="46269"/>
    <cellStyle name="Calculation 2 4 21 5" xfId="2989"/>
    <cellStyle name="Calculation 2 4 21 5 2" xfId="46270"/>
    <cellStyle name="Calculation 2 4 21 5 3" xfId="46271"/>
    <cellStyle name="Calculation 2 4 21 6" xfId="2990"/>
    <cellStyle name="Calculation 2 4 21 6 2" xfId="46272"/>
    <cellStyle name="Calculation 2 4 21 6 3" xfId="46273"/>
    <cellStyle name="Calculation 2 4 21 7" xfId="2991"/>
    <cellStyle name="Calculation 2 4 21 8" xfId="46274"/>
    <cellStyle name="Calculation 2 4 22" xfId="2992"/>
    <cellStyle name="Calculation 2 4 22 2" xfId="2993"/>
    <cellStyle name="Calculation 2 4 22 2 2" xfId="2994"/>
    <cellStyle name="Calculation 2 4 22 2 3" xfId="2995"/>
    <cellStyle name="Calculation 2 4 22 2 4" xfId="2996"/>
    <cellStyle name="Calculation 2 4 22 2 5" xfId="2997"/>
    <cellStyle name="Calculation 2 4 22 2 6" xfId="2998"/>
    <cellStyle name="Calculation 2 4 22 3" xfId="2999"/>
    <cellStyle name="Calculation 2 4 22 3 2" xfId="46275"/>
    <cellStyle name="Calculation 2 4 22 3 3" xfId="46276"/>
    <cellStyle name="Calculation 2 4 22 4" xfId="3000"/>
    <cellStyle name="Calculation 2 4 22 4 2" xfId="46277"/>
    <cellStyle name="Calculation 2 4 22 4 3" xfId="46278"/>
    <cellStyle name="Calculation 2 4 22 5" xfId="3001"/>
    <cellStyle name="Calculation 2 4 22 5 2" xfId="46279"/>
    <cellStyle name="Calculation 2 4 22 5 3" xfId="46280"/>
    <cellStyle name="Calculation 2 4 22 6" xfId="3002"/>
    <cellStyle name="Calculation 2 4 22 6 2" xfId="46281"/>
    <cellStyle name="Calculation 2 4 22 6 3" xfId="46282"/>
    <cellStyle name="Calculation 2 4 22 7" xfId="3003"/>
    <cellStyle name="Calculation 2 4 22 8" xfId="46283"/>
    <cellStyle name="Calculation 2 4 23" xfId="3004"/>
    <cellStyle name="Calculation 2 4 23 2" xfId="3005"/>
    <cellStyle name="Calculation 2 4 23 2 2" xfId="3006"/>
    <cellStyle name="Calculation 2 4 23 2 3" xfId="3007"/>
    <cellStyle name="Calculation 2 4 23 2 4" xfId="3008"/>
    <cellStyle name="Calculation 2 4 23 2 5" xfId="3009"/>
    <cellStyle name="Calculation 2 4 23 2 6" xfId="3010"/>
    <cellStyle name="Calculation 2 4 23 3" xfId="3011"/>
    <cellStyle name="Calculation 2 4 23 3 2" xfId="46284"/>
    <cellStyle name="Calculation 2 4 23 3 3" xfId="46285"/>
    <cellStyle name="Calculation 2 4 23 4" xfId="3012"/>
    <cellStyle name="Calculation 2 4 23 4 2" xfId="46286"/>
    <cellStyle name="Calculation 2 4 23 4 3" xfId="46287"/>
    <cellStyle name="Calculation 2 4 23 5" xfId="3013"/>
    <cellStyle name="Calculation 2 4 23 5 2" xfId="46288"/>
    <cellStyle name="Calculation 2 4 23 5 3" xfId="46289"/>
    <cellStyle name="Calculation 2 4 23 6" xfId="3014"/>
    <cellStyle name="Calculation 2 4 23 6 2" xfId="46290"/>
    <cellStyle name="Calculation 2 4 23 6 3" xfId="46291"/>
    <cellStyle name="Calculation 2 4 23 7" xfId="3015"/>
    <cellStyle name="Calculation 2 4 23 8" xfId="46292"/>
    <cellStyle name="Calculation 2 4 24" xfId="3016"/>
    <cellStyle name="Calculation 2 4 24 2" xfId="3017"/>
    <cellStyle name="Calculation 2 4 24 2 2" xfId="3018"/>
    <cellStyle name="Calculation 2 4 24 2 3" xfId="3019"/>
    <cellStyle name="Calculation 2 4 24 2 4" xfId="3020"/>
    <cellStyle name="Calculation 2 4 24 2 5" xfId="3021"/>
    <cellStyle name="Calculation 2 4 24 2 6" xfId="3022"/>
    <cellStyle name="Calculation 2 4 24 3" xfId="3023"/>
    <cellStyle name="Calculation 2 4 24 3 2" xfId="46293"/>
    <cellStyle name="Calculation 2 4 24 3 3" xfId="46294"/>
    <cellStyle name="Calculation 2 4 24 4" xfId="3024"/>
    <cellStyle name="Calculation 2 4 24 4 2" xfId="46295"/>
    <cellStyle name="Calculation 2 4 24 4 3" xfId="46296"/>
    <cellStyle name="Calculation 2 4 24 5" xfId="3025"/>
    <cellStyle name="Calculation 2 4 24 5 2" xfId="46297"/>
    <cellStyle name="Calculation 2 4 24 5 3" xfId="46298"/>
    <cellStyle name="Calculation 2 4 24 6" xfId="3026"/>
    <cellStyle name="Calculation 2 4 24 6 2" xfId="46299"/>
    <cellStyle name="Calculation 2 4 24 6 3" xfId="46300"/>
    <cellStyle name="Calculation 2 4 24 7" xfId="3027"/>
    <cellStyle name="Calculation 2 4 24 8" xfId="46301"/>
    <cellStyle name="Calculation 2 4 25" xfId="3028"/>
    <cellStyle name="Calculation 2 4 25 2" xfId="3029"/>
    <cellStyle name="Calculation 2 4 25 2 2" xfId="3030"/>
    <cellStyle name="Calculation 2 4 25 2 3" xfId="3031"/>
    <cellStyle name="Calculation 2 4 25 2 4" xfId="3032"/>
    <cellStyle name="Calculation 2 4 25 2 5" xfId="3033"/>
    <cellStyle name="Calculation 2 4 25 2 6" xfId="3034"/>
    <cellStyle name="Calculation 2 4 25 3" xfId="3035"/>
    <cellStyle name="Calculation 2 4 25 3 2" xfId="46302"/>
    <cellStyle name="Calculation 2 4 25 3 3" xfId="46303"/>
    <cellStyle name="Calculation 2 4 25 4" xfId="3036"/>
    <cellStyle name="Calculation 2 4 25 4 2" xfId="46304"/>
    <cellStyle name="Calculation 2 4 25 4 3" xfId="46305"/>
    <cellStyle name="Calculation 2 4 25 5" xfId="3037"/>
    <cellStyle name="Calculation 2 4 25 5 2" xfId="46306"/>
    <cellStyle name="Calculation 2 4 25 5 3" xfId="46307"/>
    <cellStyle name="Calculation 2 4 25 6" xfId="3038"/>
    <cellStyle name="Calculation 2 4 25 6 2" xfId="46308"/>
    <cellStyle name="Calculation 2 4 25 6 3" xfId="46309"/>
    <cellStyle name="Calculation 2 4 25 7" xfId="3039"/>
    <cellStyle name="Calculation 2 4 25 8" xfId="46310"/>
    <cellStyle name="Calculation 2 4 26" xfId="3040"/>
    <cellStyle name="Calculation 2 4 26 2" xfId="3041"/>
    <cellStyle name="Calculation 2 4 26 2 2" xfId="3042"/>
    <cellStyle name="Calculation 2 4 26 2 3" xfId="3043"/>
    <cellStyle name="Calculation 2 4 26 2 4" xfId="3044"/>
    <cellStyle name="Calculation 2 4 26 2 5" xfId="3045"/>
    <cellStyle name="Calculation 2 4 26 2 6" xfId="3046"/>
    <cellStyle name="Calculation 2 4 26 3" xfId="3047"/>
    <cellStyle name="Calculation 2 4 26 3 2" xfId="46311"/>
    <cellStyle name="Calculation 2 4 26 3 3" xfId="46312"/>
    <cellStyle name="Calculation 2 4 26 4" xfId="3048"/>
    <cellStyle name="Calculation 2 4 26 4 2" xfId="46313"/>
    <cellStyle name="Calculation 2 4 26 4 3" xfId="46314"/>
    <cellStyle name="Calculation 2 4 26 5" xfId="3049"/>
    <cellStyle name="Calculation 2 4 26 5 2" xfId="46315"/>
    <cellStyle name="Calculation 2 4 26 5 3" xfId="46316"/>
    <cellStyle name="Calculation 2 4 26 6" xfId="3050"/>
    <cellStyle name="Calculation 2 4 26 6 2" xfId="46317"/>
    <cellStyle name="Calculation 2 4 26 6 3" xfId="46318"/>
    <cellStyle name="Calculation 2 4 26 7" xfId="3051"/>
    <cellStyle name="Calculation 2 4 26 8" xfId="46319"/>
    <cellStyle name="Calculation 2 4 27" xfId="3052"/>
    <cellStyle name="Calculation 2 4 27 2" xfId="3053"/>
    <cellStyle name="Calculation 2 4 27 2 2" xfId="3054"/>
    <cellStyle name="Calculation 2 4 27 2 3" xfId="3055"/>
    <cellStyle name="Calculation 2 4 27 2 4" xfId="3056"/>
    <cellStyle name="Calculation 2 4 27 2 5" xfId="3057"/>
    <cellStyle name="Calculation 2 4 27 2 6" xfId="3058"/>
    <cellStyle name="Calculation 2 4 27 3" xfId="3059"/>
    <cellStyle name="Calculation 2 4 27 3 2" xfId="46320"/>
    <cellStyle name="Calculation 2 4 27 3 3" xfId="46321"/>
    <cellStyle name="Calculation 2 4 27 4" xfId="3060"/>
    <cellStyle name="Calculation 2 4 27 4 2" xfId="46322"/>
    <cellStyle name="Calculation 2 4 27 4 3" xfId="46323"/>
    <cellStyle name="Calculation 2 4 27 5" xfId="3061"/>
    <cellStyle name="Calculation 2 4 27 5 2" xfId="46324"/>
    <cellStyle name="Calculation 2 4 27 5 3" xfId="46325"/>
    <cellStyle name="Calculation 2 4 27 6" xfId="3062"/>
    <cellStyle name="Calculation 2 4 27 6 2" xfId="46326"/>
    <cellStyle name="Calculation 2 4 27 6 3" xfId="46327"/>
    <cellStyle name="Calculation 2 4 27 7" xfId="3063"/>
    <cellStyle name="Calculation 2 4 27 8" xfId="46328"/>
    <cellStyle name="Calculation 2 4 28" xfId="3064"/>
    <cellStyle name="Calculation 2 4 28 2" xfId="3065"/>
    <cellStyle name="Calculation 2 4 28 2 2" xfId="3066"/>
    <cellStyle name="Calculation 2 4 28 2 3" xfId="3067"/>
    <cellStyle name="Calculation 2 4 28 2 4" xfId="3068"/>
    <cellStyle name="Calculation 2 4 28 2 5" xfId="3069"/>
    <cellStyle name="Calculation 2 4 28 2 6" xfId="3070"/>
    <cellStyle name="Calculation 2 4 28 3" xfId="3071"/>
    <cellStyle name="Calculation 2 4 28 3 2" xfId="46329"/>
    <cellStyle name="Calculation 2 4 28 3 3" xfId="46330"/>
    <cellStyle name="Calculation 2 4 28 4" xfId="3072"/>
    <cellStyle name="Calculation 2 4 28 4 2" xfId="46331"/>
    <cellStyle name="Calculation 2 4 28 4 3" xfId="46332"/>
    <cellStyle name="Calculation 2 4 28 5" xfId="3073"/>
    <cellStyle name="Calculation 2 4 28 5 2" xfId="46333"/>
    <cellStyle name="Calculation 2 4 28 5 3" xfId="46334"/>
    <cellStyle name="Calculation 2 4 28 6" xfId="3074"/>
    <cellStyle name="Calculation 2 4 28 6 2" xfId="46335"/>
    <cellStyle name="Calculation 2 4 28 6 3" xfId="46336"/>
    <cellStyle name="Calculation 2 4 28 7" xfId="3075"/>
    <cellStyle name="Calculation 2 4 28 8" xfId="46337"/>
    <cellStyle name="Calculation 2 4 29" xfId="3076"/>
    <cellStyle name="Calculation 2 4 29 2" xfId="3077"/>
    <cellStyle name="Calculation 2 4 29 2 2" xfId="3078"/>
    <cellStyle name="Calculation 2 4 29 2 3" xfId="3079"/>
    <cellStyle name="Calculation 2 4 29 2 4" xfId="3080"/>
    <cellStyle name="Calculation 2 4 29 2 5" xfId="3081"/>
    <cellStyle name="Calculation 2 4 29 2 6" xfId="3082"/>
    <cellStyle name="Calculation 2 4 29 3" xfId="3083"/>
    <cellStyle name="Calculation 2 4 29 3 2" xfId="46338"/>
    <cellStyle name="Calculation 2 4 29 3 3" xfId="46339"/>
    <cellStyle name="Calculation 2 4 29 4" xfId="3084"/>
    <cellStyle name="Calculation 2 4 29 4 2" xfId="46340"/>
    <cellStyle name="Calculation 2 4 29 4 3" xfId="46341"/>
    <cellStyle name="Calculation 2 4 29 5" xfId="3085"/>
    <cellStyle name="Calculation 2 4 29 5 2" xfId="46342"/>
    <cellStyle name="Calculation 2 4 29 5 3" xfId="46343"/>
    <cellStyle name="Calculation 2 4 29 6" xfId="3086"/>
    <cellStyle name="Calculation 2 4 29 6 2" xfId="46344"/>
    <cellStyle name="Calculation 2 4 29 6 3" xfId="46345"/>
    <cellStyle name="Calculation 2 4 29 7" xfId="3087"/>
    <cellStyle name="Calculation 2 4 29 8" xfId="46346"/>
    <cellStyle name="Calculation 2 4 3" xfId="3088"/>
    <cellStyle name="Calculation 2 4 3 2" xfId="3089"/>
    <cellStyle name="Calculation 2 4 3 2 2" xfId="3090"/>
    <cellStyle name="Calculation 2 4 3 2 3" xfId="3091"/>
    <cellStyle name="Calculation 2 4 3 2 4" xfId="3092"/>
    <cellStyle name="Calculation 2 4 3 2 5" xfId="3093"/>
    <cellStyle name="Calculation 2 4 3 2 6" xfId="3094"/>
    <cellStyle name="Calculation 2 4 3 3" xfId="3095"/>
    <cellStyle name="Calculation 2 4 3 3 2" xfId="46347"/>
    <cellStyle name="Calculation 2 4 3 3 3" xfId="46348"/>
    <cellStyle name="Calculation 2 4 3 4" xfId="3096"/>
    <cellStyle name="Calculation 2 4 3 4 2" xfId="46349"/>
    <cellStyle name="Calculation 2 4 3 4 3" xfId="46350"/>
    <cellStyle name="Calculation 2 4 3 5" xfId="3097"/>
    <cellStyle name="Calculation 2 4 3 5 2" xfId="46351"/>
    <cellStyle name="Calculation 2 4 3 5 3" xfId="46352"/>
    <cellStyle name="Calculation 2 4 3 6" xfId="3098"/>
    <cellStyle name="Calculation 2 4 3 6 2" xfId="46353"/>
    <cellStyle name="Calculation 2 4 3 6 3" xfId="46354"/>
    <cellStyle name="Calculation 2 4 3 7" xfId="3099"/>
    <cellStyle name="Calculation 2 4 3 8" xfId="46355"/>
    <cellStyle name="Calculation 2 4 30" xfId="3100"/>
    <cellStyle name="Calculation 2 4 30 2" xfId="3101"/>
    <cellStyle name="Calculation 2 4 30 2 2" xfId="3102"/>
    <cellStyle name="Calculation 2 4 30 2 3" xfId="3103"/>
    <cellStyle name="Calculation 2 4 30 2 4" xfId="3104"/>
    <cellStyle name="Calculation 2 4 30 2 5" xfId="3105"/>
    <cellStyle name="Calculation 2 4 30 2 6" xfId="3106"/>
    <cellStyle name="Calculation 2 4 30 3" xfId="3107"/>
    <cellStyle name="Calculation 2 4 30 3 2" xfId="46356"/>
    <cellStyle name="Calculation 2 4 30 3 3" xfId="46357"/>
    <cellStyle name="Calculation 2 4 30 4" xfId="3108"/>
    <cellStyle name="Calculation 2 4 30 4 2" xfId="46358"/>
    <cellStyle name="Calculation 2 4 30 4 3" xfId="46359"/>
    <cellStyle name="Calculation 2 4 30 5" xfId="3109"/>
    <cellStyle name="Calculation 2 4 30 5 2" xfId="46360"/>
    <cellStyle name="Calculation 2 4 30 5 3" xfId="46361"/>
    <cellStyle name="Calculation 2 4 30 6" xfId="3110"/>
    <cellStyle name="Calculation 2 4 30 6 2" xfId="46362"/>
    <cellStyle name="Calculation 2 4 30 6 3" xfId="46363"/>
    <cellStyle name="Calculation 2 4 30 7" xfId="3111"/>
    <cellStyle name="Calculation 2 4 30 8" xfId="46364"/>
    <cellStyle name="Calculation 2 4 31" xfId="3112"/>
    <cellStyle name="Calculation 2 4 31 2" xfId="3113"/>
    <cellStyle name="Calculation 2 4 31 2 2" xfId="3114"/>
    <cellStyle name="Calculation 2 4 31 2 3" xfId="3115"/>
    <cellStyle name="Calculation 2 4 31 2 4" xfId="3116"/>
    <cellStyle name="Calculation 2 4 31 2 5" xfId="3117"/>
    <cellStyle name="Calculation 2 4 31 2 6" xfId="3118"/>
    <cellStyle name="Calculation 2 4 31 3" xfId="3119"/>
    <cellStyle name="Calculation 2 4 31 3 2" xfId="46365"/>
    <cellStyle name="Calculation 2 4 31 3 3" xfId="46366"/>
    <cellStyle name="Calculation 2 4 31 4" xfId="3120"/>
    <cellStyle name="Calculation 2 4 31 4 2" xfId="46367"/>
    <cellStyle name="Calculation 2 4 31 4 3" xfId="46368"/>
    <cellStyle name="Calculation 2 4 31 5" xfId="3121"/>
    <cellStyle name="Calculation 2 4 31 5 2" xfId="46369"/>
    <cellStyle name="Calculation 2 4 31 5 3" xfId="46370"/>
    <cellStyle name="Calculation 2 4 31 6" xfId="3122"/>
    <cellStyle name="Calculation 2 4 31 6 2" xfId="46371"/>
    <cellStyle name="Calculation 2 4 31 6 3" xfId="46372"/>
    <cellStyle name="Calculation 2 4 31 7" xfId="3123"/>
    <cellStyle name="Calculation 2 4 31 8" xfId="46373"/>
    <cellStyle name="Calculation 2 4 32" xfId="3124"/>
    <cellStyle name="Calculation 2 4 32 2" xfId="3125"/>
    <cellStyle name="Calculation 2 4 32 2 2" xfId="3126"/>
    <cellStyle name="Calculation 2 4 32 2 3" xfId="3127"/>
    <cellStyle name="Calculation 2 4 32 2 4" xfId="3128"/>
    <cellStyle name="Calculation 2 4 32 2 5" xfId="3129"/>
    <cellStyle name="Calculation 2 4 32 2 6" xfId="3130"/>
    <cellStyle name="Calculation 2 4 32 3" xfId="3131"/>
    <cellStyle name="Calculation 2 4 32 3 2" xfId="46374"/>
    <cellStyle name="Calculation 2 4 32 3 3" xfId="46375"/>
    <cellStyle name="Calculation 2 4 32 4" xfId="3132"/>
    <cellStyle name="Calculation 2 4 32 4 2" xfId="46376"/>
    <cellStyle name="Calculation 2 4 32 4 3" xfId="46377"/>
    <cellStyle name="Calculation 2 4 32 5" xfId="3133"/>
    <cellStyle name="Calculation 2 4 32 5 2" xfId="46378"/>
    <cellStyle name="Calculation 2 4 32 5 3" xfId="46379"/>
    <cellStyle name="Calculation 2 4 32 6" xfId="3134"/>
    <cellStyle name="Calculation 2 4 32 6 2" xfId="46380"/>
    <cellStyle name="Calculation 2 4 32 6 3" xfId="46381"/>
    <cellStyle name="Calculation 2 4 32 7" xfId="3135"/>
    <cellStyle name="Calculation 2 4 32 8" xfId="46382"/>
    <cellStyle name="Calculation 2 4 33" xfId="3136"/>
    <cellStyle name="Calculation 2 4 33 2" xfId="3137"/>
    <cellStyle name="Calculation 2 4 33 2 2" xfId="3138"/>
    <cellStyle name="Calculation 2 4 33 2 3" xfId="3139"/>
    <cellStyle name="Calculation 2 4 33 2 4" xfId="3140"/>
    <cellStyle name="Calculation 2 4 33 2 5" xfId="3141"/>
    <cellStyle name="Calculation 2 4 33 2 6" xfId="3142"/>
    <cellStyle name="Calculation 2 4 33 3" xfId="3143"/>
    <cellStyle name="Calculation 2 4 33 3 2" xfId="46383"/>
    <cellStyle name="Calculation 2 4 33 3 3" xfId="46384"/>
    <cellStyle name="Calculation 2 4 33 4" xfId="3144"/>
    <cellStyle name="Calculation 2 4 33 4 2" xfId="46385"/>
    <cellStyle name="Calculation 2 4 33 4 3" xfId="46386"/>
    <cellStyle name="Calculation 2 4 33 5" xfId="3145"/>
    <cellStyle name="Calculation 2 4 33 5 2" xfId="46387"/>
    <cellStyle name="Calculation 2 4 33 5 3" xfId="46388"/>
    <cellStyle name="Calculation 2 4 33 6" xfId="3146"/>
    <cellStyle name="Calculation 2 4 33 6 2" xfId="46389"/>
    <cellStyle name="Calculation 2 4 33 6 3" xfId="46390"/>
    <cellStyle name="Calculation 2 4 33 7" xfId="3147"/>
    <cellStyle name="Calculation 2 4 33 8" xfId="46391"/>
    <cellStyle name="Calculation 2 4 34" xfId="3148"/>
    <cellStyle name="Calculation 2 4 34 2" xfId="3149"/>
    <cellStyle name="Calculation 2 4 34 2 2" xfId="3150"/>
    <cellStyle name="Calculation 2 4 34 2 3" xfId="3151"/>
    <cellStyle name="Calculation 2 4 34 2 4" xfId="3152"/>
    <cellStyle name="Calculation 2 4 34 2 5" xfId="3153"/>
    <cellStyle name="Calculation 2 4 34 2 6" xfId="3154"/>
    <cellStyle name="Calculation 2 4 34 3" xfId="3155"/>
    <cellStyle name="Calculation 2 4 34 3 2" xfId="46392"/>
    <cellStyle name="Calculation 2 4 34 3 3" xfId="46393"/>
    <cellStyle name="Calculation 2 4 34 4" xfId="3156"/>
    <cellStyle name="Calculation 2 4 34 4 2" xfId="46394"/>
    <cellStyle name="Calculation 2 4 34 4 3" xfId="46395"/>
    <cellStyle name="Calculation 2 4 34 5" xfId="3157"/>
    <cellStyle name="Calculation 2 4 34 5 2" xfId="46396"/>
    <cellStyle name="Calculation 2 4 34 5 3" xfId="46397"/>
    <cellStyle name="Calculation 2 4 34 6" xfId="3158"/>
    <cellStyle name="Calculation 2 4 34 6 2" xfId="46398"/>
    <cellStyle name="Calculation 2 4 34 6 3" xfId="46399"/>
    <cellStyle name="Calculation 2 4 34 7" xfId="46400"/>
    <cellStyle name="Calculation 2 4 34 8" xfId="46401"/>
    <cellStyle name="Calculation 2 4 35" xfId="3159"/>
    <cellStyle name="Calculation 2 4 35 2" xfId="46402"/>
    <cellStyle name="Calculation 2 4 35 3" xfId="46403"/>
    <cellStyle name="Calculation 2 4 36" xfId="3160"/>
    <cellStyle name="Calculation 2 4 36 2" xfId="3161"/>
    <cellStyle name="Calculation 2 4 36 3" xfId="3162"/>
    <cellStyle name="Calculation 2 4 36 4" xfId="3163"/>
    <cellStyle name="Calculation 2 4 36 5" xfId="3164"/>
    <cellStyle name="Calculation 2 4 36 6" xfId="3165"/>
    <cellStyle name="Calculation 2 4 37" xfId="3166"/>
    <cellStyle name="Calculation 2 4 37 2" xfId="46404"/>
    <cellStyle name="Calculation 2 4 37 3" xfId="46405"/>
    <cellStyle name="Calculation 2 4 38" xfId="3167"/>
    <cellStyle name="Calculation 2 4 38 2" xfId="46406"/>
    <cellStyle name="Calculation 2 4 38 3" xfId="46407"/>
    <cellStyle name="Calculation 2 4 39" xfId="3168"/>
    <cellStyle name="Calculation 2 4 39 2" xfId="46408"/>
    <cellStyle name="Calculation 2 4 39 3" xfId="46409"/>
    <cellStyle name="Calculation 2 4 4" xfId="3169"/>
    <cellStyle name="Calculation 2 4 4 2" xfId="3170"/>
    <cellStyle name="Calculation 2 4 4 2 2" xfId="3171"/>
    <cellStyle name="Calculation 2 4 4 2 3" xfId="3172"/>
    <cellStyle name="Calculation 2 4 4 2 4" xfId="3173"/>
    <cellStyle name="Calculation 2 4 4 2 5" xfId="3174"/>
    <cellStyle name="Calculation 2 4 4 2 6" xfId="3175"/>
    <cellStyle name="Calculation 2 4 4 3" xfId="3176"/>
    <cellStyle name="Calculation 2 4 4 3 2" xfId="46410"/>
    <cellStyle name="Calculation 2 4 4 3 3" xfId="46411"/>
    <cellStyle name="Calculation 2 4 4 4" xfId="3177"/>
    <cellStyle name="Calculation 2 4 4 4 2" xfId="46412"/>
    <cellStyle name="Calculation 2 4 4 4 3" xfId="46413"/>
    <cellStyle name="Calculation 2 4 4 5" xfId="3178"/>
    <cellStyle name="Calculation 2 4 4 5 2" xfId="46414"/>
    <cellStyle name="Calculation 2 4 4 5 3" xfId="46415"/>
    <cellStyle name="Calculation 2 4 4 6" xfId="3179"/>
    <cellStyle name="Calculation 2 4 4 6 2" xfId="46416"/>
    <cellStyle name="Calculation 2 4 4 6 3" xfId="46417"/>
    <cellStyle name="Calculation 2 4 4 7" xfId="3180"/>
    <cellStyle name="Calculation 2 4 4 8" xfId="46418"/>
    <cellStyle name="Calculation 2 4 40" xfId="3181"/>
    <cellStyle name="Calculation 2 4 41" xfId="46419"/>
    <cellStyle name="Calculation 2 4 5" xfId="3182"/>
    <cellStyle name="Calculation 2 4 5 2" xfId="3183"/>
    <cellStyle name="Calculation 2 4 5 2 2" xfId="3184"/>
    <cellStyle name="Calculation 2 4 5 2 3" xfId="3185"/>
    <cellStyle name="Calculation 2 4 5 2 4" xfId="3186"/>
    <cellStyle name="Calculation 2 4 5 2 5" xfId="3187"/>
    <cellStyle name="Calculation 2 4 5 2 6" xfId="3188"/>
    <cellStyle name="Calculation 2 4 5 3" xfId="3189"/>
    <cellStyle name="Calculation 2 4 5 3 2" xfId="46420"/>
    <cellStyle name="Calculation 2 4 5 3 3" xfId="46421"/>
    <cellStyle name="Calculation 2 4 5 4" xfId="3190"/>
    <cellStyle name="Calculation 2 4 5 4 2" xfId="46422"/>
    <cellStyle name="Calculation 2 4 5 4 3" xfId="46423"/>
    <cellStyle name="Calculation 2 4 5 5" xfId="3191"/>
    <cellStyle name="Calculation 2 4 5 5 2" xfId="46424"/>
    <cellStyle name="Calculation 2 4 5 5 3" xfId="46425"/>
    <cellStyle name="Calculation 2 4 5 6" xfId="3192"/>
    <cellStyle name="Calculation 2 4 5 6 2" xfId="46426"/>
    <cellStyle name="Calculation 2 4 5 6 3" xfId="46427"/>
    <cellStyle name="Calculation 2 4 5 7" xfId="3193"/>
    <cellStyle name="Calculation 2 4 5 8" xfId="46428"/>
    <cellStyle name="Calculation 2 4 6" xfId="3194"/>
    <cellStyle name="Calculation 2 4 6 2" xfId="3195"/>
    <cellStyle name="Calculation 2 4 6 2 2" xfId="3196"/>
    <cellStyle name="Calculation 2 4 6 2 3" xfId="3197"/>
    <cellStyle name="Calculation 2 4 6 2 4" xfId="3198"/>
    <cellStyle name="Calculation 2 4 6 2 5" xfId="3199"/>
    <cellStyle name="Calculation 2 4 6 2 6" xfId="3200"/>
    <cellStyle name="Calculation 2 4 6 3" xfId="3201"/>
    <cellStyle name="Calculation 2 4 6 3 2" xfId="46429"/>
    <cellStyle name="Calculation 2 4 6 3 3" xfId="46430"/>
    <cellStyle name="Calculation 2 4 6 4" xfId="3202"/>
    <cellStyle name="Calculation 2 4 6 4 2" xfId="46431"/>
    <cellStyle name="Calculation 2 4 6 4 3" xfId="46432"/>
    <cellStyle name="Calculation 2 4 6 5" xfId="3203"/>
    <cellStyle name="Calculation 2 4 6 5 2" xfId="46433"/>
    <cellStyle name="Calculation 2 4 6 5 3" xfId="46434"/>
    <cellStyle name="Calculation 2 4 6 6" xfId="3204"/>
    <cellStyle name="Calculation 2 4 6 6 2" xfId="46435"/>
    <cellStyle name="Calculation 2 4 6 6 3" xfId="46436"/>
    <cellStyle name="Calculation 2 4 6 7" xfId="3205"/>
    <cellStyle name="Calculation 2 4 6 8" xfId="46437"/>
    <cellStyle name="Calculation 2 4 7" xfId="3206"/>
    <cellStyle name="Calculation 2 4 7 2" xfId="3207"/>
    <cellStyle name="Calculation 2 4 7 2 2" xfId="3208"/>
    <cellStyle name="Calculation 2 4 7 2 3" xfId="3209"/>
    <cellStyle name="Calculation 2 4 7 2 4" xfId="3210"/>
    <cellStyle name="Calculation 2 4 7 2 5" xfId="3211"/>
    <cellStyle name="Calculation 2 4 7 2 6" xfId="3212"/>
    <cellStyle name="Calculation 2 4 7 3" xfId="3213"/>
    <cellStyle name="Calculation 2 4 7 3 2" xfId="46438"/>
    <cellStyle name="Calculation 2 4 7 3 3" xfId="46439"/>
    <cellStyle name="Calculation 2 4 7 4" xfId="3214"/>
    <cellStyle name="Calculation 2 4 7 4 2" xfId="46440"/>
    <cellStyle name="Calculation 2 4 7 4 3" xfId="46441"/>
    <cellStyle name="Calculation 2 4 7 5" xfId="3215"/>
    <cellStyle name="Calculation 2 4 7 5 2" xfId="46442"/>
    <cellStyle name="Calculation 2 4 7 5 3" xfId="46443"/>
    <cellStyle name="Calculation 2 4 7 6" xfId="3216"/>
    <cellStyle name="Calculation 2 4 7 6 2" xfId="46444"/>
    <cellStyle name="Calculation 2 4 7 6 3" xfId="46445"/>
    <cellStyle name="Calculation 2 4 7 7" xfId="3217"/>
    <cellStyle name="Calculation 2 4 7 8" xfId="46446"/>
    <cellStyle name="Calculation 2 4 8" xfId="3218"/>
    <cellStyle name="Calculation 2 4 8 2" xfId="3219"/>
    <cellStyle name="Calculation 2 4 8 2 2" xfId="3220"/>
    <cellStyle name="Calculation 2 4 8 2 3" xfId="3221"/>
    <cellStyle name="Calculation 2 4 8 2 4" xfId="3222"/>
    <cellStyle name="Calculation 2 4 8 2 5" xfId="3223"/>
    <cellStyle name="Calculation 2 4 8 2 6" xfId="3224"/>
    <cellStyle name="Calculation 2 4 8 3" xfId="3225"/>
    <cellStyle name="Calculation 2 4 8 3 2" xfId="46447"/>
    <cellStyle name="Calculation 2 4 8 3 3" xfId="46448"/>
    <cellStyle name="Calculation 2 4 8 4" xfId="3226"/>
    <cellStyle name="Calculation 2 4 8 4 2" xfId="46449"/>
    <cellStyle name="Calculation 2 4 8 4 3" xfId="46450"/>
    <cellStyle name="Calculation 2 4 8 5" xfId="3227"/>
    <cellStyle name="Calculation 2 4 8 5 2" xfId="46451"/>
    <cellStyle name="Calculation 2 4 8 5 3" xfId="46452"/>
    <cellStyle name="Calculation 2 4 8 6" xfId="3228"/>
    <cellStyle name="Calculation 2 4 8 6 2" xfId="46453"/>
    <cellStyle name="Calculation 2 4 8 6 3" xfId="46454"/>
    <cellStyle name="Calculation 2 4 8 7" xfId="3229"/>
    <cellStyle name="Calculation 2 4 8 8" xfId="46455"/>
    <cellStyle name="Calculation 2 4 9" xfId="3230"/>
    <cellStyle name="Calculation 2 4 9 2" xfId="3231"/>
    <cellStyle name="Calculation 2 4 9 2 2" xfId="3232"/>
    <cellStyle name="Calculation 2 4 9 2 3" xfId="3233"/>
    <cellStyle name="Calculation 2 4 9 2 4" xfId="3234"/>
    <cellStyle name="Calculation 2 4 9 2 5" xfId="3235"/>
    <cellStyle name="Calculation 2 4 9 2 6" xfId="3236"/>
    <cellStyle name="Calculation 2 4 9 3" xfId="3237"/>
    <cellStyle name="Calculation 2 4 9 3 2" xfId="46456"/>
    <cellStyle name="Calculation 2 4 9 3 3" xfId="46457"/>
    <cellStyle name="Calculation 2 4 9 4" xfId="3238"/>
    <cellStyle name="Calculation 2 4 9 4 2" xfId="46458"/>
    <cellStyle name="Calculation 2 4 9 4 3" xfId="46459"/>
    <cellStyle name="Calculation 2 4 9 5" xfId="3239"/>
    <cellStyle name="Calculation 2 4 9 5 2" xfId="46460"/>
    <cellStyle name="Calculation 2 4 9 5 3" xfId="46461"/>
    <cellStyle name="Calculation 2 4 9 6" xfId="3240"/>
    <cellStyle name="Calculation 2 4 9 6 2" xfId="46462"/>
    <cellStyle name="Calculation 2 4 9 6 3" xfId="46463"/>
    <cellStyle name="Calculation 2 4 9 7" xfId="3241"/>
    <cellStyle name="Calculation 2 4 9 8" xfId="46464"/>
    <cellStyle name="Calculation 2 40" xfId="3242"/>
    <cellStyle name="Calculation 2 40 2" xfId="3243"/>
    <cellStyle name="Calculation 2 40 3" xfId="3244"/>
    <cellStyle name="Calculation 2 40 4" xfId="3245"/>
    <cellStyle name="Calculation 2 40 5" xfId="3246"/>
    <cellStyle name="Calculation 2 40 6" xfId="3247"/>
    <cellStyle name="Calculation 2 41" xfId="3248"/>
    <cellStyle name="Calculation 2 41 2" xfId="3249"/>
    <cellStyle name="Calculation 2 41 3" xfId="3250"/>
    <cellStyle name="Calculation 2 41 4" xfId="3251"/>
    <cellStyle name="Calculation 2 41 5" xfId="3252"/>
    <cellStyle name="Calculation 2 41 6" xfId="3253"/>
    <cellStyle name="Calculation 2 42" xfId="3254"/>
    <cellStyle name="Calculation 2 43" xfId="46465"/>
    <cellStyle name="Calculation 2 44" xfId="46466"/>
    <cellStyle name="Calculation 2 45" xfId="46467"/>
    <cellStyle name="Calculation 2 46" xfId="46468"/>
    <cellStyle name="Calculation 2 5" xfId="3255"/>
    <cellStyle name="Calculation 2 5 10" xfId="3256"/>
    <cellStyle name="Calculation 2 5 10 2" xfId="3257"/>
    <cellStyle name="Calculation 2 5 10 2 2" xfId="3258"/>
    <cellStyle name="Calculation 2 5 10 2 3" xfId="3259"/>
    <cellStyle name="Calculation 2 5 10 2 4" xfId="3260"/>
    <cellStyle name="Calculation 2 5 10 2 5" xfId="3261"/>
    <cellStyle name="Calculation 2 5 10 2 6" xfId="3262"/>
    <cellStyle name="Calculation 2 5 10 3" xfId="3263"/>
    <cellStyle name="Calculation 2 5 10 3 2" xfId="46469"/>
    <cellStyle name="Calculation 2 5 10 3 3" xfId="46470"/>
    <cellStyle name="Calculation 2 5 10 4" xfId="3264"/>
    <cellStyle name="Calculation 2 5 10 4 2" xfId="46471"/>
    <cellStyle name="Calculation 2 5 10 4 3" xfId="46472"/>
    <cellStyle name="Calculation 2 5 10 5" xfId="3265"/>
    <cellStyle name="Calculation 2 5 10 5 2" xfId="46473"/>
    <cellStyle name="Calculation 2 5 10 5 3" xfId="46474"/>
    <cellStyle name="Calculation 2 5 10 6" xfId="3266"/>
    <cellStyle name="Calculation 2 5 10 6 2" xfId="46475"/>
    <cellStyle name="Calculation 2 5 10 6 3" xfId="46476"/>
    <cellStyle name="Calculation 2 5 10 7" xfId="3267"/>
    <cellStyle name="Calculation 2 5 10 8" xfId="46477"/>
    <cellStyle name="Calculation 2 5 11" xfId="3268"/>
    <cellStyle name="Calculation 2 5 11 2" xfId="3269"/>
    <cellStyle name="Calculation 2 5 11 2 2" xfId="3270"/>
    <cellStyle name="Calculation 2 5 11 2 3" xfId="3271"/>
    <cellStyle name="Calculation 2 5 11 2 4" xfId="3272"/>
    <cellStyle name="Calculation 2 5 11 2 5" xfId="3273"/>
    <cellStyle name="Calculation 2 5 11 2 6" xfId="3274"/>
    <cellStyle name="Calculation 2 5 11 3" xfId="3275"/>
    <cellStyle name="Calculation 2 5 11 3 2" xfId="46478"/>
    <cellStyle name="Calculation 2 5 11 3 3" xfId="46479"/>
    <cellStyle name="Calculation 2 5 11 4" xfId="3276"/>
    <cellStyle name="Calculation 2 5 11 4 2" xfId="46480"/>
    <cellStyle name="Calculation 2 5 11 4 3" xfId="46481"/>
    <cellStyle name="Calculation 2 5 11 5" xfId="3277"/>
    <cellStyle name="Calculation 2 5 11 5 2" xfId="46482"/>
    <cellStyle name="Calculation 2 5 11 5 3" xfId="46483"/>
    <cellStyle name="Calculation 2 5 11 6" xfId="3278"/>
    <cellStyle name="Calculation 2 5 11 6 2" xfId="46484"/>
    <cellStyle name="Calculation 2 5 11 6 3" xfId="46485"/>
    <cellStyle name="Calculation 2 5 11 7" xfId="3279"/>
    <cellStyle name="Calculation 2 5 11 8" xfId="46486"/>
    <cellStyle name="Calculation 2 5 12" xfId="3280"/>
    <cellStyle name="Calculation 2 5 12 2" xfId="3281"/>
    <cellStyle name="Calculation 2 5 12 2 2" xfId="3282"/>
    <cellStyle name="Calculation 2 5 12 2 3" xfId="3283"/>
    <cellStyle name="Calculation 2 5 12 2 4" xfId="3284"/>
    <cellStyle name="Calculation 2 5 12 2 5" xfId="3285"/>
    <cellStyle name="Calculation 2 5 12 2 6" xfId="3286"/>
    <cellStyle name="Calculation 2 5 12 3" xfId="3287"/>
    <cellStyle name="Calculation 2 5 12 3 2" xfId="46487"/>
    <cellStyle name="Calculation 2 5 12 3 3" xfId="46488"/>
    <cellStyle name="Calculation 2 5 12 4" xfId="3288"/>
    <cellStyle name="Calculation 2 5 12 4 2" xfId="46489"/>
    <cellStyle name="Calculation 2 5 12 4 3" xfId="46490"/>
    <cellStyle name="Calculation 2 5 12 5" xfId="3289"/>
    <cellStyle name="Calculation 2 5 12 5 2" xfId="46491"/>
    <cellStyle name="Calculation 2 5 12 5 3" xfId="46492"/>
    <cellStyle name="Calculation 2 5 12 6" xfId="3290"/>
    <cellStyle name="Calculation 2 5 12 6 2" xfId="46493"/>
    <cellStyle name="Calculation 2 5 12 6 3" xfId="46494"/>
    <cellStyle name="Calculation 2 5 12 7" xfId="3291"/>
    <cellStyle name="Calculation 2 5 12 8" xfId="46495"/>
    <cellStyle name="Calculation 2 5 13" xfId="3292"/>
    <cellStyle name="Calculation 2 5 13 2" xfId="3293"/>
    <cellStyle name="Calculation 2 5 13 2 2" xfId="3294"/>
    <cellStyle name="Calculation 2 5 13 2 3" xfId="3295"/>
    <cellStyle name="Calculation 2 5 13 2 4" xfId="3296"/>
    <cellStyle name="Calculation 2 5 13 2 5" xfId="3297"/>
    <cellStyle name="Calculation 2 5 13 2 6" xfId="3298"/>
    <cellStyle name="Calculation 2 5 13 3" xfId="3299"/>
    <cellStyle name="Calculation 2 5 13 3 2" xfId="46496"/>
    <cellStyle name="Calculation 2 5 13 3 3" xfId="46497"/>
    <cellStyle name="Calculation 2 5 13 4" xfId="3300"/>
    <cellStyle name="Calculation 2 5 13 4 2" xfId="46498"/>
    <cellStyle name="Calculation 2 5 13 4 3" xfId="46499"/>
    <cellStyle name="Calculation 2 5 13 5" xfId="3301"/>
    <cellStyle name="Calculation 2 5 13 5 2" xfId="46500"/>
    <cellStyle name="Calculation 2 5 13 5 3" xfId="46501"/>
    <cellStyle name="Calculation 2 5 13 6" xfId="3302"/>
    <cellStyle name="Calculation 2 5 13 6 2" xfId="46502"/>
    <cellStyle name="Calculation 2 5 13 6 3" xfId="46503"/>
    <cellStyle name="Calculation 2 5 13 7" xfId="3303"/>
    <cellStyle name="Calculation 2 5 13 8" xfId="46504"/>
    <cellStyle name="Calculation 2 5 14" xfId="3304"/>
    <cellStyle name="Calculation 2 5 14 2" xfId="3305"/>
    <cellStyle name="Calculation 2 5 14 2 2" xfId="3306"/>
    <cellStyle name="Calculation 2 5 14 2 3" xfId="3307"/>
    <cellStyle name="Calculation 2 5 14 2 4" xfId="3308"/>
    <cellStyle name="Calculation 2 5 14 2 5" xfId="3309"/>
    <cellStyle name="Calculation 2 5 14 2 6" xfId="3310"/>
    <cellStyle name="Calculation 2 5 14 3" xfId="3311"/>
    <cellStyle name="Calculation 2 5 14 3 2" xfId="46505"/>
    <cellStyle name="Calculation 2 5 14 3 3" xfId="46506"/>
    <cellStyle name="Calculation 2 5 14 4" xfId="3312"/>
    <cellStyle name="Calculation 2 5 14 4 2" xfId="46507"/>
    <cellStyle name="Calculation 2 5 14 4 3" xfId="46508"/>
    <cellStyle name="Calculation 2 5 14 5" xfId="3313"/>
    <cellStyle name="Calculation 2 5 14 5 2" xfId="46509"/>
    <cellStyle name="Calculation 2 5 14 5 3" xfId="46510"/>
    <cellStyle name="Calculation 2 5 14 6" xfId="3314"/>
    <cellStyle name="Calculation 2 5 14 6 2" xfId="46511"/>
    <cellStyle name="Calculation 2 5 14 6 3" xfId="46512"/>
    <cellStyle name="Calculation 2 5 14 7" xfId="3315"/>
    <cellStyle name="Calculation 2 5 14 8" xfId="46513"/>
    <cellStyle name="Calculation 2 5 15" xfId="3316"/>
    <cellStyle name="Calculation 2 5 15 2" xfId="3317"/>
    <cellStyle name="Calculation 2 5 15 2 2" xfId="3318"/>
    <cellStyle name="Calculation 2 5 15 2 3" xfId="3319"/>
    <cellStyle name="Calculation 2 5 15 2 4" xfId="3320"/>
    <cellStyle name="Calculation 2 5 15 2 5" xfId="3321"/>
    <cellStyle name="Calculation 2 5 15 2 6" xfId="3322"/>
    <cellStyle name="Calculation 2 5 15 3" xfId="3323"/>
    <cellStyle name="Calculation 2 5 15 3 2" xfId="46514"/>
    <cellStyle name="Calculation 2 5 15 3 3" xfId="46515"/>
    <cellStyle name="Calculation 2 5 15 4" xfId="3324"/>
    <cellStyle name="Calculation 2 5 15 4 2" xfId="46516"/>
    <cellStyle name="Calculation 2 5 15 4 3" xfId="46517"/>
    <cellStyle name="Calculation 2 5 15 5" xfId="3325"/>
    <cellStyle name="Calculation 2 5 15 5 2" xfId="46518"/>
    <cellStyle name="Calculation 2 5 15 5 3" xfId="46519"/>
    <cellStyle name="Calculation 2 5 15 6" xfId="3326"/>
    <cellStyle name="Calculation 2 5 15 6 2" xfId="46520"/>
    <cellStyle name="Calculation 2 5 15 6 3" xfId="46521"/>
    <cellStyle name="Calculation 2 5 15 7" xfId="3327"/>
    <cellStyle name="Calculation 2 5 15 8" xfId="46522"/>
    <cellStyle name="Calculation 2 5 16" xfId="3328"/>
    <cellStyle name="Calculation 2 5 16 2" xfId="3329"/>
    <cellStyle name="Calculation 2 5 16 2 2" xfId="3330"/>
    <cellStyle name="Calculation 2 5 16 2 3" xfId="3331"/>
    <cellStyle name="Calculation 2 5 16 2 4" xfId="3332"/>
    <cellStyle name="Calculation 2 5 16 2 5" xfId="3333"/>
    <cellStyle name="Calculation 2 5 16 2 6" xfId="3334"/>
    <cellStyle name="Calculation 2 5 16 3" xfId="3335"/>
    <cellStyle name="Calculation 2 5 16 3 2" xfId="46523"/>
    <cellStyle name="Calculation 2 5 16 3 3" xfId="46524"/>
    <cellStyle name="Calculation 2 5 16 4" xfId="3336"/>
    <cellStyle name="Calculation 2 5 16 4 2" xfId="46525"/>
    <cellStyle name="Calculation 2 5 16 4 3" xfId="46526"/>
    <cellStyle name="Calculation 2 5 16 5" xfId="3337"/>
    <cellStyle name="Calculation 2 5 16 5 2" xfId="46527"/>
    <cellStyle name="Calculation 2 5 16 5 3" xfId="46528"/>
    <cellStyle name="Calculation 2 5 16 6" xfId="3338"/>
    <cellStyle name="Calculation 2 5 16 6 2" xfId="46529"/>
    <cellStyle name="Calculation 2 5 16 6 3" xfId="46530"/>
    <cellStyle name="Calculation 2 5 16 7" xfId="3339"/>
    <cellStyle name="Calculation 2 5 16 8" xfId="46531"/>
    <cellStyle name="Calculation 2 5 17" xfId="3340"/>
    <cellStyle name="Calculation 2 5 17 2" xfId="3341"/>
    <cellStyle name="Calculation 2 5 17 2 2" xfId="3342"/>
    <cellStyle name="Calculation 2 5 17 2 3" xfId="3343"/>
    <cellStyle name="Calculation 2 5 17 2 4" xfId="3344"/>
    <cellStyle name="Calculation 2 5 17 2 5" xfId="3345"/>
    <cellStyle name="Calculation 2 5 17 2 6" xfId="3346"/>
    <cellStyle name="Calculation 2 5 17 3" xfId="3347"/>
    <cellStyle name="Calculation 2 5 17 3 2" xfId="46532"/>
    <cellStyle name="Calculation 2 5 17 3 3" xfId="46533"/>
    <cellStyle name="Calculation 2 5 17 4" xfId="3348"/>
    <cellStyle name="Calculation 2 5 17 4 2" xfId="46534"/>
    <cellStyle name="Calculation 2 5 17 4 3" xfId="46535"/>
    <cellStyle name="Calculation 2 5 17 5" xfId="3349"/>
    <cellStyle name="Calculation 2 5 17 5 2" xfId="46536"/>
    <cellStyle name="Calculation 2 5 17 5 3" xfId="46537"/>
    <cellStyle name="Calculation 2 5 17 6" xfId="3350"/>
    <cellStyle name="Calculation 2 5 17 6 2" xfId="46538"/>
    <cellStyle name="Calculation 2 5 17 6 3" xfId="46539"/>
    <cellStyle name="Calculation 2 5 17 7" xfId="3351"/>
    <cellStyle name="Calculation 2 5 17 8" xfId="46540"/>
    <cellStyle name="Calculation 2 5 18" xfId="3352"/>
    <cellStyle name="Calculation 2 5 18 2" xfId="3353"/>
    <cellStyle name="Calculation 2 5 18 2 2" xfId="3354"/>
    <cellStyle name="Calculation 2 5 18 2 3" xfId="3355"/>
    <cellStyle name="Calculation 2 5 18 2 4" xfId="3356"/>
    <cellStyle name="Calculation 2 5 18 2 5" xfId="3357"/>
    <cellStyle name="Calculation 2 5 18 2 6" xfId="3358"/>
    <cellStyle name="Calculation 2 5 18 3" xfId="3359"/>
    <cellStyle name="Calculation 2 5 18 3 2" xfId="46541"/>
    <cellStyle name="Calculation 2 5 18 3 3" xfId="46542"/>
    <cellStyle name="Calculation 2 5 18 4" xfId="3360"/>
    <cellStyle name="Calculation 2 5 18 4 2" xfId="46543"/>
    <cellStyle name="Calculation 2 5 18 4 3" xfId="46544"/>
    <cellStyle name="Calculation 2 5 18 5" xfId="3361"/>
    <cellStyle name="Calculation 2 5 18 5 2" xfId="46545"/>
    <cellStyle name="Calculation 2 5 18 5 3" xfId="46546"/>
    <cellStyle name="Calculation 2 5 18 6" xfId="3362"/>
    <cellStyle name="Calculation 2 5 18 6 2" xfId="46547"/>
    <cellStyle name="Calculation 2 5 18 6 3" xfId="46548"/>
    <cellStyle name="Calculation 2 5 18 7" xfId="3363"/>
    <cellStyle name="Calculation 2 5 18 8" xfId="46549"/>
    <cellStyle name="Calculation 2 5 19" xfId="3364"/>
    <cellStyle name="Calculation 2 5 19 2" xfId="3365"/>
    <cellStyle name="Calculation 2 5 19 2 2" xfId="3366"/>
    <cellStyle name="Calculation 2 5 19 2 3" xfId="3367"/>
    <cellStyle name="Calculation 2 5 19 2 4" xfId="3368"/>
    <cellStyle name="Calculation 2 5 19 2 5" xfId="3369"/>
    <cellStyle name="Calculation 2 5 19 2 6" xfId="3370"/>
    <cellStyle name="Calculation 2 5 19 3" xfId="3371"/>
    <cellStyle name="Calculation 2 5 19 3 2" xfId="46550"/>
    <cellStyle name="Calculation 2 5 19 3 3" xfId="46551"/>
    <cellStyle name="Calculation 2 5 19 4" xfId="3372"/>
    <cellStyle name="Calculation 2 5 19 4 2" xfId="46552"/>
    <cellStyle name="Calculation 2 5 19 4 3" xfId="46553"/>
    <cellStyle name="Calculation 2 5 19 5" xfId="3373"/>
    <cellStyle name="Calculation 2 5 19 5 2" xfId="46554"/>
    <cellStyle name="Calculation 2 5 19 5 3" xfId="46555"/>
    <cellStyle name="Calculation 2 5 19 6" xfId="3374"/>
    <cellStyle name="Calculation 2 5 19 6 2" xfId="46556"/>
    <cellStyle name="Calculation 2 5 19 6 3" xfId="46557"/>
    <cellStyle name="Calculation 2 5 19 7" xfId="3375"/>
    <cellStyle name="Calculation 2 5 19 8" xfId="46558"/>
    <cellStyle name="Calculation 2 5 2" xfId="3376"/>
    <cellStyle name="Calculation 2 5 2 2" xfId="3377"/>
    <cellStyle name="Calculation 2 5 2 2 2" xfId="3378"/>
    <cellStyle name="Calculation 2 5 2 2 3" xfId="3379"/>
    <cellStyle name="Calculation 2 5 2 2 4" xfId="3380"/>
    <cellStyle name="Calculation 2 5 2 2 5" xfId="3381"/>
    <cellStyle name="Calculation 2 5 2 2 6" xfId="3382"/>
    <cellStyle name="Calculation 2 5 2 3" xfId="3383"/>
    <cellStyle name="Calculation 2 5 2 3 2" xfId="46559"/>
    <cellStyle name="Calculation 2 5 2 3 3" xfId="46560"/>
    <cellStyle name="Calculation 2 5 2 4" xfId="3384"/>
    <cellStyle name="Calculation 2 5 2 4 2" xfId="46561"/>
    <cellStyle name="Calculation 2 5 2 4 3" xfId="46562"/>
    <cellStyle name="Calculation 2 5 2 5" xfId="3385"/>
    <cellStyle name="Calculation 2 5 2 5 2" xfId="46563"/>
    <cellStyle name="Calculation 2 5 2 5 3" xfId="46564"/>
    <cellStyle name="Calculation 2 5 2 6" xfId="3386"/>
    <cellStyle name="Calculation 2 5 2 6 2" xfId="46565"/>
    <cellStyle name="Calculation 2 5 2 6 3" xfId="46566"/>
    <cellStyle name="Calculation 2 5 2 7" xfId="3387"/>
    <cellStyle name="Calculation 2 5 2 8" xfId="46567"/>
    <cellStyle name="Calculation 2 5 20" xfId="3388"/>
    <cellStyle name="Calculation 2 5 20 2" xfId="3389"/>
    <cellStyle name="Calculation 2 5 20 2 2" xfId="3390"/>
    <cellStyle name="Calculation 2 5 20 2 3" xfId="3391"/>
    <cellStyle name="Calculation 2 5 20 2 4" xfId="3392"/>
    <cellStyle name="Calculation 2 5 20 2 5" xfId="3393"/>
    <cellStyle name="Calculation 2 5 20 2 6" xfId="3394"/>
    <cellStyle name="Calculation 2 5 20 3" xfId="3395"/>
    <cellStyle name="Calculation 2 5 20 3 2" xfId="46568"/>
    <cellStyle name="Calculation 2 5 20 3 3" xfId="46569"/>
    <cellStyle name="Calculation 2 5 20 4" xfId="3396"/>
    <cellStyle name="Calculation 2 5 20 4 2" xfId="46570"/>
    <cellStyle name="Calculation 2 5 20 4 3" xfId="46571"/>
    <cellStyle name="Calculation 2 5 20 5" xfId="3397"/>
    <cellStyle name="Calculation 2 5 20 5 2" xfId="46572"/>
    <cellStyle name="Calculation 2 5 20 5 3" xfId="46573"/>
    <cellStyle name="Calculation 2 5 20 6" xfId="3398"/>
    <cellStyle name="Calculation 2 5 20 6 2" xfId="46574"/>
    <cellStyle name="Calculation 2 5 20 6 3" xfId="46575"/>
    <cellStyle name="Calculation 2 5 20 7" xfId="3399"/>
    <cellStyle name="Calculation 2 5 20 8" xfId="46576"/>
    <cellStyle name="Calculation 2 5 21" xfId="3400"/>
    <cellStyle name="Calculation 2 5 21 2" xfId="3401"/>
    <cellStyle name="Calculation 2 5 21 2 2" xfId="3402"/>
    <cellStyle name="Calculation 2 5 21 2 3" xfId="3403"/>
    <cellStyle name="Calculation 2 5 21 2 4" xfId="3404"/>
    <cellStyle name="Calculation 2 5 21 2 5" xfId="3405"/>
    <cellStyle name="Calculation 2 5 21 2 6" xfId="3406"/>
    <cellStyle name="Calculation 2 5 21 3" xfId="3407"/>
    <cellStyle name="Calculation 2 5 21 3 2" xfId="46577"/>
    <cellStyle name="Calculation 2 5 21 3 3" xfId="46578"/>
    <cellStyle name="Calculation 2 5 21 4" xfId="3408"/>
    <cellStyle name="Calculation 2 5 21 4 2" xfId="46579"/>
    <cellStyle name="Calculation 2 5 21 4 3" xfId="46580"/>
    <cellStyle name="Calculation 2 5 21 5" xfId="3409"/>
    <cellStyle name="Calculation 2 5 21 5 2" xfId="46581"/>
    <cellStyle name="Calculation 2 5 21 5 3" xfId="46582"/>
    <cellStyle name="Calculation 2 5 21 6" xfId="3410"/>
    <cellStyle name="Calculation 2 5 21 6 2" xfId="46583"/>
    <cellStyle name="Calculation 2 5 21 6 3" xfId="46584"/>
    <cellStyle name="Calculation 2 5 21 7" xfId="3411"/>
    <cellStyle name="Calculation 2 5 21 8" xfId="46585"/>
    <cellStyle name="Calculation 2 5 22" xfId="3412"/>
    <cellStyle name="Calculation 2 5 22 2" xfId="3413"/>
    <cellStyle name="Calculation 2 5 22 2 2" xfId="3414"/>
    <cellStyle name="Calculation 2 5 22 2 3" xfId="3415"/>
    <cellStyle name="Calculation 2 5 22 2 4" xfId="3416"/>
    <cellStyle name="Calculation 2 5 22 2 5" xfId="3417"/>
    <cellStyle name="Calculation 2 5 22 2 6" xfId="3418"/>
    <cellStyle name="Calculation 2 5 22 3" xfId="3419"/>
    <cellStyle name="Calculation 2 5 22 3 2" xfId="46586"/>
    <cellStyle name="Calculation 2 5 22 3 3" xfId="46587"/>
    <cellStyle name="Calculation 2 5 22 4" xfId="3420"/>
    <cellStyle name="Calculation 2 5 22 4 2" xfId="46588"/>
    <cellStyle name="Calculation 2 5 22 4 3" xfId="46589"/>
    <cellStyle name="Calculation 2 5 22 5" xfId="3421"/>
    <cellStyle name="Calculation 2 5 22 5 2" xfId="46590"/>
    <cellStyle name="Calculation 2 5 22 5 3" xfId="46591"/>
    <cellStyle name="Calculation 2 5 22 6" xfId="3422"/>
    <cellStyle name="Calculation 2 5 22 6 2" xfId="46592"/>
    <cellStyle name="Calculation 2 5 22 6 3" xfId="46593"/>
    <cellStyle name="Calculation 2 5 22 7" xfId="3423"/>
    <cellStyle name="Calculation 2 5 22 8" xfId="46594"/>
    <cellStyle name="Calculation 2 5 23" xfId="3424"/>
    <cellStyle name="Calculation 2 5 23 2" xfId="3425"/>
    <cellStyle name="Calculation 2 5 23 2 2" xfId="3426"/>
    <cellStyle name="Calculation 2 5 23 2 3" xfId="3427"/>
    <cellStyle name="Calculation 2 5 23 2 4" xfId="3428"/>
    <cellStyle name="Calculation 2 5 23 2 5" xfId="3429"/>
    <cellStyle name="Calculation 2 5 23 2 6" xfId="3430"/>
    <cellStyle name="Calculation 2 5 23 3" xfId="3431"/>
    <cellStyle name="Calculation 2 5 23 3 2" xfId="46595"/>
    <cellStyle name="Calculation 2 5 23 3 3" xfId="46596"/>
    <cellStyle name="Calculation 2 5 23 4" xfId="3432"/>
    <cellStyle name="Calculation 2 5 23 4 2" xfId="46597"/>
    <cellStyle name="Calculation 2 5 23 4 3" xfId="46598"/>
    <cellStyle name="Calculation 2 5 23 5" xfId="3433"/>
    <cellStyle name="Calculation 2 5 23 5 2" xfId="46599"/>
    <cellStyle name="Calculation 2 5 23 5 3" xfId="46600"/>
    <cellStyle name="Calculation 2 5 23 6" xfId="3434"/>
    <cellStyle name="Calculation 2 5 23 6 2" xfId="46601"/>
    <cellStyle name="Calculation 2 5 23 6 3" xfId="46602"/>
    <cellStyle name="Calculation 2 5 23 7" xfId="3435"/>
    <cellStyle name="Calculation 2 5 23 8" xfId="46603"/>
    <cellStyle name="Calculation 2 5 24" xfId="3436"/>
    <cellStyle name="Calculation 2 5 24 2" xfId="3437"/>
    <cellStyle name="Calculation 2 5 24 2 2" xfId="3438"/>
    <cellStyle name="Calculation 2 5 24 2 3" xfId="3439"/>
    <cellStyle name="Calculation 2 5 24 2 4" xfId="3440"/>
    <cellStyle name="Calculation 2 5 24 2 5" xfId="3441"/>
    <cellStyle name="Calculation 2 5 24 2 6" xfId="3442"/>
    <cellStyle name="Calculation 2 5 24 3" xfId="3443"/>
    <cellStyle name="Calculation 2 5 24 3 2" xfId="46604"/>
    <cellStyle name="Calculation 2 5 24 3 3" xfId="46605"/>
    <cellStyle name="Calculation 2 5 24 4" xfId="3444"/>
    <cellStyle name="Calculation 2 5 24 4 2" xfId="46606"/>
    <cellStyle name="Calculation 2 5 24 4 3" xfId="46607"/>
    <cellStyle name="Calculation 2 5 24 5" xfId="3445"/>
    <cellStyle name="Calculation 2 5 24 5 2" xfId="46608"/>
    <cellStyle name="Calculation 2 5 24 5 3" xfId="46609"/>
    <cellStyle name="Calculation 2 5 24 6" xfId="3446"/>
    <cellStyle name="Calculation 2 5 24 6 2" xfId="46610"/>
    <cellStyle name="Calculation 2 5 24 6 3" xfId="46611"/>
    <cellStyle name="Calculation 2 5 24 7" xfId="3447"/>
    <cellStyle name="Calculation 2 5 24 8" xfId="46612"/>
    <cellStyle name="Calculation 2 5 25" xfId="3448"/>
    <cellStyle name="Calculation 2 5 25 2" xfId="3449"/>
    <cellStyle name="Calculation 2 5 25 2 2" xfId="3450"/>
    <cellStyle name="Calculation 2 5 25 2 3" xfId="3451"/>
    <cellStyle name="Calculation 2 5 25 2 4" xfId="3452"/>
    <cellStyle name="Calculation 2 5 25 2 5" xfId="3453"/>
    <cellStyle name="Calculation 2 5 25 2 6" xfId="3454"/>
    <cellStyle name="Calculation 2 5 25 3" xfId="3455"/>
    <cellStyle name="Calculation 2 5 25 3 2" xfId="46613"/>
    <cellStyle name="Calculation 2 5 25 3 3" xfId="46614"/>
    <cellStyle name="Calculation 2 5 25 4" xfId="3456"/>
    <cellStyle name="Calculation 2 5 25 4 2" xfId="46615"/>
    <cellStyle name="Calculation 2 5 25 4 3" xfId="46616"/>
    <cellStyle name="Calculation 2 5 25 5" xfId="3457"/>
    <cellStyle name="Calculation 2 5 25 5 2" xfId="46617"/>
    <cellStyle name="Calculation 2 5 25 5 3" xfId="46618"/>
    <cellStyle name="Calculation 2 5 25 6" xfId="3458"/>
    <cellStyle name="Calculation 2 5 25 6 2" xfId="46619"/>
    <cellStyle name="Calculation 2 5 25 6 3" xfId="46620"/>
    <cellStyle name="Calculation 2 5 25 7" xfId="3459"/>
    <cellStyle name="Calculation 2 5 25 8" xfId="46621"/>
    <cellStyle name="Calculation 2 5 26" xfId="3460"/>
    <cellStyle name="Calculation 2 5 26 2" xfId="3461"/>
    <cellStyle name="Calculation 2 5 26 2 2" xfId="3462"/>
    <cellStyle name="Calculation 2 5 26 2 3" xfId="3463"/>
    <cellStyle name="Calculation 2 5 26 2 4" xfId="3464"/>
    <cellStyle name="Calculation 2 5 26 2 5" xfId="3465"/>
    <cellStyle name="Calculation 2 5 26 2 6" xfId="3466"/>
    <cellStyle name="Calculation 2 5 26 3" xfId="3467"/>
    <cellStyle name="Calculation 2 5 26 3 2" xfId="46622"/>
    <cellStyle name="Calculation 2 5 26 3 3" xfId="46623"/>
    <cellStyle name="Calculation 2 5 26 4" xfId="3468"/>
    <cellStyle name="Calculation 2 5 26 4 2" xfId="46624"/>
    <cellStyle name="Calculation 2 5 26 4 3" xfId="46625"/>
    <cellStyle name="Calculation 2 5 26 5" xfId="3469"/>
    <cellStyle name="Calculation 2 5 26 5 2" xfId="46626"/>
    <cellStyle name="Calculation 2 5 26 5 3" xfId="46627"/>
    <cellStyle name="Calculation 2 5 26 6" xfId="3470"/>
    <cellStyle name="Calculation 2 5 26 6 2" xfId="46628"/>
    <cellStyle name="Calculation 2 5 26 6 3" xfId="46629"/>
    <cellStyle name="Calculation 2 5 26 7" xfId="3471"/>
    <cellStyle name="Calculation 2 5 26 8" xfId="46630"/>
    <cellStyle name="Calculation 2 5 27" xfId="3472"/>
    <cellStyle name="Calculation 2 5 27 2" xfId="3473"/>
    <cellStyle name="Calculation 2 5 27 2 2" xfId="3474"/>
    <cellStyle name="Calculation 2 5 27 2 3" xfId="3475"/>
    <cellStyle name="Calculation 2 5 27 2 4" xfId="3476"/>
    <cellStyle name="Calculation 2 5 27 2 5" xfId="3477"/>
    <cellStyle name="Calculation 2 5 27 2 6" xfId="3478"/>
    <cellStyle name="Calculation 2 5 27 3" xfId="3479"/>
    <cellStyle name="Calculation 2 5 27 3 2" xfId="46631"/>
    <cellStyle name="Calculation 2 5 27 3 3" xfId="46632"/>
    <cellStyle name="Calculation 2 5 27 4" xfId="3480"/>
    <cellStyle name="Calculation 2 5 27 4 2" xfId="46633"/>
    <cellStyle name="Calculation 2 5 27 4 3" xfId="46634"/>
    <cellStyle name="Calculation 2 5 27 5" xfId="3481"/>
    <cellStyle name="Calculation 2 5 27 5 2" xfId="46635"/>
    <cellStyle name="Calculation 2 5 27 5 3" xfId="46636"/>
    <cellStyle name="Calculation 2 5 27 6" xfId="3482"/>
    <cellStyle name="Calculation 2 5 27 6 2" xfId="46637"/>
    <cellStyle name="Calculation 2 5 27 6 3" xfId="46638"/>
    <cellStyle name="Calculation 2 5 27 7" xfId="3483"/>
    <cellStyle name="Calculation 2 5 27 8" xfId="46639"/>
    <cellStyle name="Calculation 2 5 28" xfId="3484"/>
    <cellStyle name="Calculation 2 5 28 2" xfId="3485"/>
    <cellStyle name="Calculation 2 5 28 2 2" xfId="3486"/>
    <cellStyle name="Calculation 2 5 28 2 3" xfId="3487"/>
    <cellStyle name="Calculation 2 5 28 2 4" xfId="3488"/>
    <cellStyle name="Calculation 2 5 28 2 5" xfId="3489"/>
    <cellStyle name="Calculation 2 5 28 2 6" xfId="3490"/>
    <cellStyle name="Calculation 2 5 28 3" xfId="3491"/>
    <cellStyle name="Calculation 2 5 28 3 2" xfId="46640"/>
    <cellStyle name="Calculation 2 5 28 3 3" xfId="46641"/>
    <cellStyle name="Calculation 2 5 28 4" xfId="3492"/>
    <cellStyle name="Calculation 2 5 28 4 2" xfId="46642"/>
    <cellStyle name="Calculation 2 5 28 4 3" xfId="46643"/>
    <cellStyle name="Calculation 2 5 28 5" xfId="3493"/>
    <cellStyle name="Calculation 2 5 28 5 2" xfId="46644"/>
    <cellStyle name="Calculation 2 5 28 5 3" xfId="46645"/>
    <cellStyle name="Calculation 2 5 28 6" xfId="3494"/>
    <cellStyle name="Calculation 2 5 28 6 2" xfId="46646"/>
    <cellStyle name="Calculation 2 5 28 6 3" xfId="46647"/>
    <cellStyle name="Calculation 2 5 28 7" xfId="3495"/>
    <cellStyle name="Calculation 2 5 28 8" xfId="46648"/>
    <cellStyle name="Calculation 2 5 29" xfId="3496"/>
    <cellStyle name="Calculation 2 5 29 2" xfId="3497"/>
    <cellStyle name="Calculation 2 5 29 2 2" xfId="3498"/>
    <cellStyle name="Calculation 2 5 29 2 3" xfId="3499"/>
    <cellStyle name="Calculation 2 5 29 2 4" xfId="3500"/>
    <cellStyle name="Calculation 2 5 29 2 5" xfId="3501"/>
    <cellStyle name="Calculation 2 5 29 2 6" xfId="3502"/>
    <cellStyle name="Calculation 2 5 29 3" xfId="3503"/>
    <cellStyle name="Calculation 2 5 29 3 2" xfId="46649"/>
    <cellStyle name="Calculation 2 5 29 3 3" xfId="46650"/>
    <cellStyle name="Calculation 2 5 29 4" xfId="3504"/>
    <cellStyle name="Calculation 2 5 29 4 2" xfId="46651"/>
    <cellStyle name="Calculation 2 5 29 4 3" xfId="46652"/>
    <cellStyle name="Calculation 2 5 29 5" xfId="3505"/>
    <cellStyle name="Calculation 2 5 29 5 2" xfId="46653"/>
    <cellStyle name="Calculation 2 5 29 5 3" xfId="46654"/>
    <cellStyle name="Calculation 2 5 29 6" xfId="3506"/>
    <cellStyle name="Calculation 2 5 29 6 2" xfId="46655"/>
    <cellStyle name="Calculation 2 5 29 6 3" xfId="46656"/>
    <cellStyle name="Calculation 2 5 29 7" xfId="3507"/>
    <cellStyle name="Calculation 2 5 29 8" xfId="46657"/>
    <cellStyle name="Calculation 2 5 3" xfId="3508"/>
    <cellStyle name="Calculation 2 5 3 2" xfId="3509"/>
    <cellStyle name="Calculation 2 5 3 2 2" xfId="3510"/>
    <cellStyle name="Calculation 2 5 3 2 3" xfId="3511"/>
    <cellStyle name="Calculation 2 5 3 2 4" xfId="3512"/>
    <cellStyle name="Calculation 2 5 3 2 5" xfId="3513"/>
    <cellStyle name="Calculation 2 5 3 2 6" xfId="3514"/>
    <cellStyle name="Calculation 2 5 3 3" xfId="3515"/>
    <cellStyle name="Calculation 2 5 3 3 2" xfId="46658"/>
    <cellStyle name="Calculation 2 5 3 3 3" xfId="46659"/>
    <cellStyle name="Calculation 2 5 3 4" xfId="3516"/>
    <cellStyle name="Calculation 2 5 3 4 2" xfId="46660"/>
    <cellStyle name="Calculation 2 5 3 4 3" xfId="46661"/>
    <cellStyle name="Calculation 2 5 3 5" xfId="3517"/>
    <cellStyle name="Calculation 2 5 3 5 2" xfId="46662"/>
    <cellStyle name="Calculation 2 5 3 5 3" xfId="46663"/>
    <cellStyle name="Calculation 2 5 3 6" xfId="3518"/>
    <cellStyle name="Calculation 2 5 3 6 2" xfId="46664"/>
    <cellStyle name="Calculation 2 5 3 6 3" xfId="46665"/>
    <cellStyle name="Calculation 2 5 3 7" xfId="3519"/>
    <cellStyle name="Calculation 2 5 3 8" xfId="46666"/>
    <cellStyle name="Calculation 2 5 30" xfId="3520"/>
    <cellStyle name="Calculation 2 5 30 2" xfId="3521"/>
    <cellStyle name="Calculation 2 5 30 2 2" xfId="3522"/>
    <cellStyle name="Calculation 2 5 30 2 3" xfId="3523"/>
    <cellStyle name="Calculation 2 5 30 2 4" xfId="3524"/>
    <cellStyle name="Calculation 2 5 30 2 5" xfId="3525"/>
    <cellStyle name="Calculation 2 5 30 2 6" xfId="3526"/>
    <cellStyle name="Calculation 2 5 30 3" xfId="3527"/>
    <cellStyle name="Calculation 2 5 30 3 2" xfId="46667"/>
    <cellStyle name="Calculation 2 5 30 3 3" xfId="46668"/>
    <cellStyle name="Calculation 2 5 30 4" xfId="3528"/>
    <cellStyle name="Calculation 2 5 30 4 2" xfId="46669"/>
    <cellStyle name="Calculation 2 5 30 4 3" xfId="46670"/>
    <cellStyle name="Calculation 2 5 30 5" xfId="3529"/>
    <cellStyle name="Calculation 2 5 30 5 2" xfId="46671"/>
    <cellStyle name="Calculation 2 5 30 5 3" xfId="46672"/>
    <cellStyle name="Calculation 2 5 30 6" xfId="3530"/>
    <cellStyle name="Calculation 2 5 30 6 2" xfId="46673"/>
    <cellStyle name="Calculation 2 5 30 6 3" xfId="46674"/>
    <cellStyle name="Calculation 2 5 30 7" xfId="3531"/>
    <cellStyle name="Calculation 2 5 30 8" xfId="46675"/>
    <cellStyle name="Calculation 2 5 31" xfId="3532"/>
    <cellStyle name="Calculation 2 5 31 2" xfId="3533"/>
    <cellStyle name="Calculation 2 5 31 2 2" xfId="3534"/>
    <cellStyle name="Calculation 2 5 31 2 3" xfId="3535"/>
    <cellStyle name="Calculation 2 5 31 2 4" xfId="3536"/>
    <cellStyle name="Calculation 2 5 31 2 5" xfId="3537"/>
    <cellStyle name="Calculation 2 5 31 2 6" xfId="3538"/>
    <cellStyle name="Calculation 2 5 31 3" xfId="3539"/>
    <cellStyle name="Calculation 2 5 31 3 2" xfId="46676"/>
    <cellStyle name="Calculation 2 5 31 3 3" xfId="46677"/>
    <cellStyle name="Calculation 2 5 31 4" xfId="3540"/>
    <cellStyle name="Calculation 2 5 31 4 2" xfId="46678"/>
    <cellStyle name="Calculation 2 5 31 4 3" xfId="46679"/>
    <cellStyle name="Calculation 2 5 31 5" xfId="3541"/>
    <cellStyle name="Calculation 2 5 31 5 2" xfId="46680"/>
    <cellStyle name="Calculation 2 5 31 5 3" xfId="46681"/>
    <cellStyle name="Calculation 2 5 31 6" xfId="3542"/>
    <cellStyle name="Calculation 2 5 31 6 2" xfId="46682"/>
    <cellStyle name="Calculation 2 5 31 6 3" xfId="46683"/>
    <cellStyle name="Calculation 2 5 31 7" xfId="3543"/>
    <cellStyle name="Calculation 2 5 31 8" xfId="46684"/>
    <cellStyle name="Calculation 2 5 32" xfId="3544"/>
    <cellStyle name="Calculation 2 5 32 2" xfId="3545"/>
    <cellStyle name="Calculation 2 5 32 2 2" xfId="3546"/>
    <cellStyle name="Calculation 2 5 32 2 3" xfId="3547"/>
    <cellStyle name="Calculation 2 5 32 2 4" xfId="3548"/>
    <cellStyle name="Calculation 2 5 32 2 5" xfId="3549"/>
    <cellStyle name="Calculation 2 5 32 2 6" xfId="3550"/>
    <cellStyle name="Calculation 2 5 32 3" xfId="3551"/>
    <cellStyle name="Calculation 2 5 32 3 2" xfId="46685"/>
    <cellStyle name="Calculation 2 5 32 3 3" xfId="46686"/>
    <cellStyle name="Calculation 2 5 32 4" xfId="3552"/>
    <cellStyle name="Calculation 2 5 32 4 2" xfId="46687"/>
    <cellStyle name="Calculation 2 5 32 4 3" xfId="46688"/>
    <cellStyle name="Calculation 2 5 32 5" xfId="3553"/>
    <cellStyle name="Calculation 2 5 32 5 2" xfId="46689"/>
    <cellStyle name="Calculation 2 5 32 5 3" xfId="46690"/>
    <cellStyle name="Calculation 2 5 32 6" xfId="3554"/>
    <cellStyle name="Calculation 2 5 32 6 2" xfId="46691"/>
    <cellStyle name="Calculation 2 5 32 6 3" xfId="46692"/>
    <cellStyle name="Calculation 2 5 32 7" xfId="3555"/>
    <cellStyle name="Calculation 2 5 32 8" xfId="46693"/>
    <cellStyle name="Calculation 2 5 33" xfId="3556"/>
    <cellStyle name="Calculation 2 5 33 2" xfId="3557"/>
    <cellStyle name="Calculation 2 5 33 2 2" xfId="3558"/>
    <cellStyle name="Calculation 2 5 33 2 3" xfId="3559"/>
    <cellStyle name="Calculation 2 5 33 2 4" xfId="3560"/>
    <cellStyle name="Calculation 2 5 33 2 5" xfId="3561"/>
    <cellStyle name="Calculation 2 5 33 2 6" xfId="3562"/>
    <cellStyle name="Calculation 2 5 33 3" xfId="3563"/>
    <cellStyle name="Calculation 2 5 33 3 2" xfId="46694"/>
    <cellStyle name="Calculation 2 5 33 3 3" xfId="46695"/>
    <cellStyle name="Calculation 2 5 33 4" xfId="3564"/>
    <cellStyle name="Calculation 2 5 33 4 2" xfId="46696"/>
    <cellStyle name="Calculation 2 5 33 4 3" xfId="46697"/>
    <cellStyle name="Calculation 2 5 33 5" xfId="3565"/>
    <cellStyle name="Calculation 2 5 33 5 2" xfId="46698"/>
    <cellStyle name="Calculation 2 5 33 5 3" xfId="46699"/>
    <cellStyle name="Calculation 2 5 33 6" xfId="3566"/>
    <cellStyle name="Calculation 2 5 33 6 2" xfId="46700"/>
    <cellStyle name="Calculation 2 5 33 6 3" xfId="46701"/>
    <cellStyle name="Calculation 2 5 33 7" xfId="3567"/>
    <cellStyle name="Calculation 2 5 33 8" xfId="46702"/>
    <cellStyle name="Calculation 2 5 34" xfId="3568"/>
    <cellStyle name="Calculation 2 5 34 2" xfId="3569"/>
    <cellStyle name="Calculation 2 5 34 2 2" xfId="3570"/>
    <cellStyle name="Calculation 2 5 34 2 3" xfId="3571"/>
    <cellStyle name="Calculation 2 5 34 2 4" xfId="3572"/>
    <cellStyle name="Calculation 2 5 34 2 5" xfId="3573"/>
    <cellStyle name="Calculation 2 5 34 2 6" xfId="3574"/>
    <cellStyle name="Calculation 2 5 34 3" xfId="3575"/>
    <cellStyle name="Calculation 2 5 34 3 2" xfId="46703"/>
    <cellStyle name="Calculation 2 5 34 3 3" xfId="46704"/>
    <cellStyle name="Calculation 2 5 34 4" xfId="3576"/>
    <cellStyle name="Calculation 2 5 34 4 2" xfId="46705"/>
    <cellStyle name="Calculation 2 5 34 4 3" xfId="46706"/>
    <cellStyle name="Calculation 2 5 34 5" xfId="3577"/>
    <cellStyle name="Calculation 2 5 34 5 2" xfId="46707"/>
    <cellStyle name="Calculation 2 5 34 5 3" xfId="46708"/>
    <cellStyle name="Calculation 2 5 34 6" xfId="3578"/>
    <cellStyle name="Calculation 2 5 34 6 2" xfId="46709"/>
    <cellStyle name="Calculation 2 5 34 6 3" xfId="46710"/>
    <cellStyle name="Calculation 2 5 34 7" xfId="46711"/>
    <cellStyle name="Calculation 2 5 34 8" xfId="46712"/>
    <cellStyle name="Calculation 2 5 35" xfId="3579"/>
    <cellStyle name="Calculation 2 5 35 2" xfId="46713"/>
    <cellStyle name="Calculation 2 5 35 3" xfId="46714"/>
    <cellStyle name="Calculation 2 5 36" xfId="3580"/>
    <cellStyle name="Calculation 2 5 36 2" xfId="3581"/>
    <cellStyle name="Calculation 2 5 36 3" xfId="3582"/>
    <cellStyle name="Calculation 2 5 36 4" xfId="3583"/>
    <cellStyle name="Calculation 2 5 36 5" xfId="3584"/>
    <cellStyle name="Calculation 2 5 36 6" xfId="3585"/>
    <cellStyle name="Calculation 2 5 37" xfId="3586"/>
    <cellStyle name="Calculation 2 5 37 2" xfId="46715"/>
    <cellStyle name="Calculation 2 5 37 3" xfId="46716"/>
    <cellStyle name="Calculation 2 5 38" xfId="3587"/>
    <cellStyle name="Calculation 2 5 38 2" xfId="46717"/>
    <cellStyle name="Calculation 2 5 38 3" xfId="46718"/>
    <cellStyle name="Calculation 2 5 39" xfId="3588"/>
    <cellStyle name="Calculation 2 5 39 2" xfId="46719"/>
    <cellStyle name="Calculation 2 5 39 3" xfId="46720"/>
    <cellStyle name="Calculation 2 5 4" xfId="3589"/>
    <cellStyle name="Calculation 2 5 4 2" xfId="3590"/>
    <cellStyle name="Calculation 2 5 4 2 2" xfId="3591"/>
    <cellStyle name="Calculation 2 5 4 2 3" xfId="3592"/>
    <cellStyle name="Calculation 2 5 4 2 4" xfId="3593"/>
    <cellStyle name="Calculation 2 5 4 2 5" xfId="3594"/>
    <cellStyle name="Calculation 2 5 4 2 6" xfId="3595"/>
    <cellStyle name="Calculation 2 5 4 3" xfId="3596"/>
    <cellStyle name="Calculation 2 5 4 3 2" xfId="46721"/>
    <cellStyle name="Calculation 2 5 4 3 3" xfId="46722"/>
    <cellStyle name="Calculation 2 5 4 4" xfId="3597"/>
    <cellStyle name="Calculation 2 5 4 4 2" xfId="46723"/>
    <cellStyle name="Calculation 2 5 4 4 3" xfId="46724"/>
    <cellStyle name="Calculation 2 5 4 5" xfId="3598"/>
    <cellStyle name="Calculation 2 5 4 5 2" xfId="46725"/>
    <cellStyle name="Calculation 2 5 4 5 3" xfId="46726"/>
    <cellStyle name="Calculation 2 5 4 6" xfId="3599"/>
    <cellStyle name="Calculation 2 5 4 6 2" xfId="46727"/>
    <cellStyle name="Calculation 2 5 4 6 3" xfId="46728"/>
    <cellStyle name="Calculation 2 5 4 7" xfId="3600"/>
    <cellStyle name="Calculation 2 5 4 8" xfId="46729"/>
    <cellStyle name="Calculation 2 5 40" xfId="3601"/>
    <cellStyle name="Calculation 2 5 41" xfId="46730"/>
    <cellStyle name="Calculation 2 5 5" xfId="3602"/>
    <cellStyle name="Calculation 2 5 5 2" xfId="3603"/>
    <cellStyle name="Calculation 2 5 5 2 2" xfId="3604"/>
    <cellStyle name="Calculation 2 5 5 2 3" xfId="3605"/>
    <cellStyle name="Calculation 2 5 5 2 4" xfId="3606"/>
    <cellStyle name="Calculation 2 5 5 2 5" xfId="3607"/>
    <cellStyle name="Calculation 2 5 5 2 6" xfId="3608"/>
    <cellStyle name="Calculation 2 5 5 3" xfId="3609"/>
    <cellStyle name="Calculation 2 5 5 3 2" xfId="46731"/>
    <cellStyle name="Calculation 2 5 5 3 3" xfId="46732"/>
    <cellStyle name="Calculation 2 5 5 4" xfId="3610"/>
    <cellStyle name="Calculation 2 5 5 4 2" xfId="46733"/>
    <cellStyle name="Calculation 2 5 5 4 3" xfId="46734"/>
    <cellStyle name="Calculation 2 5 5 5" xfId="3611"/>
    <cellStyle name="Calculation 2 5 5 5 2" xfId="46735"/>
    <cellStyle name="Calculation 2 5 5 5 3" xfId="46736"/>
    <cellStyle name="Calculation 2 5 5 6" xfId="3612"/>
    <cellStyle name="Calculation 2 5 5 6 2" xfId="46737"/>
    <cellStyle name="Calculation 2 5 5 6 3" xfId="46738"/>
    <cellStyle name="Calculation 2 5 5 7" xfId="3613"/>
    <cellStyle name="Calculation 2 5 5 8" xfId="46739"/>
    <cellStyle name="Calculation 2 5 6" xfId="3614"/>
    <cellStyle name="Calculation 2 5 6 2" xfId="3615"/>
    <cellStyle name="Calculation 2 5 6 2 2" xfId="3616"/>
    <cellStyle name="Calculation 2 5 6 2 3" xfId="3617"/>
    <cellStyle name="Calculation 2 5 6 2 4" xfId="3618"/>
    <cellStyle name="Calculation 2 5 6 2 5" xfId="3619"/>
    <cellStyle name="Calculation 2 5 6 2 6" xfId="3620"/>
    <cellStyle name="Calculation 2 5 6 3" xfId="3621"/>
    <cellStyle name="Calculation 2 5 6 3 2" xfId="46740"/>
    <cellStyle name="Calculation 2 5 6 3 3" xfId="46741"/>
    <cellStyle name="Calculation 2 5 6 4" xfId="3622"/>
    <cellStyle name="Calculation 2 5 6 4 2" xfId="46742"/>
    <cellStyle name="Calculation 2 5 6 4 3" xfId="46743"/>
    <cellStyle name="Calculation 2 5 6 5" xfId="3623"/>
    <cellStyle name="Calculation 2 5 6 5 2" xfId="46744"/>
    <cellStyle name="Calculation 2 5 6 5 3" xfId="46745"/>
    <cellStyle name="Calculation 2 5 6 6" xfId="3624"/>
    <cellStyle name="Calculation 2 5 6 6 2" xfId="46746"/>
    <cellStyle name="Calculation 2 5 6 6 3" xfId="46747"/>
    <cellStyle name="Calculation 2 5 6 7" xfId="3625"/>
    <cellStyle name="Calculation 2 5 6 8" xfId="46748"/>
    <cellStyle name="Calculation 2 5 7" xfId="3626"/>
    <cellStyle name="Calculation 2 5 7 2" xfId="3627"/>
    <cellStyle name="Calculation 2 5 7 2 2" xfId="3628"/>
    <cellStyle name="Calculation 2 5 7 2 3" xfId="3629"/>
    <cellStyle name="Calculation 2 5 7 2 4" xfId="3630"/>
    <cellStyle name="Calculation 2 5 7 2 5" xfId="3631"/>
    <cellStyle name="Calculation 2 5 7 2 6" xfId="3632"/>
    <cellStyle name="Calculation 2 5 7 3" xfId="3633"/>
    <cellStyle name="Calculation 2 5 7 3 2" xfId="46749"/>
    <cellStyle name="Calculation 2 5 7 3 3" xfId="46750"/>
    <cellStyle name="Calculation 2 5 7 4" xfId="3634"/>
    <cellStyle name="Calculation 2 5 7 4 2" xfId="46751"/>
    <cellStyle name="Calculation 2 5 7 4 3" xfId="46752"/>
    <cellStyle name="Calculation 2 5 7 5" xfId="3635"/>
    <cellStyle name="Calculation 2 5 7 5 2" xfId="46753"/>
    <cellStyle name="Calculation 2 5 7 5 3" xfId="46754"/>
    <cellStyle name="Calculation 2 5 7 6" xfId="3636"/>
    <cellStyle name="Calculation 2 5 7 6 2" xfId="46755"/>
    <cellStyle name="Calculation 2 5 7 6 3" xfId="46756"/>
    <cellStyle name="Calculation 2 5 7 7" xfId="3637"/>
    <cellStyle name="Calculation 2 5 7 8" xfId="46757"/>
    <cellStyle name="Calculation 2 5 8" xfId="3638"/>
    <cellStyle name="Calculation 2 5 8 2" xfId="3639"/>
    <cellStyle name="Calculation 2 5 8 2 2" xfId="3640"/>
    <cellStyle name="Calculation 2 5 8 2 3" xfId="3641"/>
    <cellStyle name="Calculation 2 5 8 2 4" xfId="3642"/>
    <cellStyle name="Calculation 2 5 8 2 5" xfId="3643"/>
    <cellStyle name="Calculation 2 5 8 2 6" xfId="3644"/>
    <cellStyle name="Calculation 2 5 8 3" xfId="3645"/>
    <cellStyle name="Calculation 2 5 8 3 2" xfId="46758"/>
    <cellStyle name="Calculation 2 5 8 3 3" xfId="46759"/>
    <cellStyle name="Calculation 2 5 8 4" xfId="3646"/>
    <cellStyle name="Calculation 2 5 8 4 2" xfId="46760"/>
    <cellStyle name="Calculation 2 5 8 4 3" xfId="46761"/>
    <cellStyle name="Calculation 2 5 8 5" xfId="3647"/>
    <cellStyle name="Calculation 2 5 8 5 2" xfId="46762"/>
    <cellStyle name="Calculation 2 5 8 5 3" xfId="46763"/>
    <cellStyle name="Calculation 2 5 8 6" xfId="3648"/>
    <cellStyle name="Calculation 2 5 8 6 2" xfId="46764"/>
    <cellStyle name="Calculation 2 5 8 6 3" xfId="46765"/>
    <cellStyle name="Calculation 2 5 8 7" xfId="3649"/>
    <cellStyle name="Calculation 2 5 8 8" xfId="46766"/>
    <cellStyle name="Calculation 2 5 9" xfId="3650"/>
    <cellStyle name="Calculation 2 5 9 2" xfId="3651"/>
    <cellStyle name="Calculation 2 5 9 2 2" xfId="3652"/>
    <cellStyle name="Calculation 2 5 9 2 3" xfId="3653"/>
    <cellStyle name="Calculation 2 5 9 2 4" xfId="3654"/>
    <cellStyle name="Calculation 2 5 9 2 5" xfId="3655"/>
    <cellStyle name="Calculation 2 5 9 2 6" xfId="3656"/>
    <cellStyle name="Calculation 2 5 9 3" xfId="3657"/>
    <cellStyle name="Calculation 2 5 9 3 2" xfId="46767"/>
    <cellStyle name="Calculation 2 5 9 3 3" xfId="46768"/>
    <cellStyle name="Calculation 2 5 9 4" xfId="3658"/>
    <cellStyle name="Calculation 2 5 9 4 2" xfId="46769"/>
    <cellStyle name="Calculation 2 5 9 4 3" xfId="46770"/>
    <cellStyle name="Calculation 2 5 9 5" xfId="3659"/>
    <cellStyle name="Calculation 2 5 9 5 2" xfId="46771"/>
    <cellStyle name="Calculation 2 5 9 5 3" xfId="46772"/>
    <cellStyle name="Calculation 2 5 9 6" xfId="3660"/>
    <cellStyle name="Calculation 2 5 9 6 2" xfId="46773"/>
    <cellStyle name="Calculation 2 5 9 6 3" xfId="46774"/>
    <cellStyle name="Calculation 2 5 9 7" xfId="3661"/>
    <cellStyle name="Calculation 2 5 9 8" xfId="46775"/>
    <cellStyle name="Calculation 2 6" xfId="3662"/>
    <cellStyle name="Calculation 2 6 2" xfId="3663"/>
    <cellStyle name="Calculation 2 6 2 2" xfId="3664"/>
    <cellStyle name="Calculation 2 6 2 3" xfId="3665"/>
    <cellStyle name="Calculation 2 6 2 4" xfId="3666"/>
    <cellStyle name="Calculation 2 6 2 5" xfId="3667"/>
    <cellStyle name="Calculation 2 6 2 6" xfId="3668"/>
    <cellStyle name="Calculation 2 6 3" xfId="3669"/>
    <cellStyle name="Calculation 2 6 3 2" xfId="46776"/>
    <cellStyle name="Calculation 2 6 3 3" xfId="46777"/>
    <cellStyle name="Calculation 2 6 4" xfId="3670"/>
    <cellStyle name="Calculation 2 6 4 2" xfId="46778"/>
    <cellStyle name="Calculation 2 6 4 3" xfId="46779"/>
    <cellStyle name="Calculation 2 6 5" xfId="3671"/>
    <cellStyle name="Calculation 2 6 5 2" xfId="46780"/>
    <cellStyle name="Calculation 2 6 5 3" xfId="46781"/>
    <cellStyle name="Calculation 2 6 6" xfId="3672"/>
    <cellStyle name="Calculation 2 6 6 2" xfId="46782"/>
    <cellStyle name="Calculation 2 6 6 3" xfId="46783"/>
    <cellStyle name="Calculation 2 6 7" xfId="3673"/>
    <cellStyle name="Calculation 2 6 8" xfId="46784"/>
    <cellStyle name="Calculation 2 7" xfId="3674"/>
    <cellStyle name="Calculation 2 7 2" xfId="3675"/>
    <cellStyle name="Calculation 2 7 2 2" xfId="3676"/>
    <cellStyle name="Calculation 2 7 2 3" xfId="3677"/>
    <cellStyle name="Calculation 2 7 2 4" xfId="3678"/>
    <cellStyle name="Calculation 2 7 2 5" xfId="3679"/>
    <cellStyle name="Calculation 2 7 2 6" xfId="3680"/>
    <cellStyle name="Calculation 2 7 3" xfId="3681"/>
    <cellStyle name="Calculation 2 7 3 2" xfId="46785"/>
    <cellStyle name="Calculation 2 7 3 3" xfId="46786"/>
    <cellStyle name="Calculation 2 7 4" xfId="3682"/>
    <cellStyle name="Calculation 2 7 4 2" xfId="46787"/>
    <cellStyle name="Calculation 2 7 4 3" xfId="46788"/>
    <cellStyle name="Calculation 2 7 5" xfId="3683"/>
    <cellStyle name="Calculation 2 7 5 2" xfId="46789"/>
    <cellStyle name="Calculation 2 7 5 3" xfId="46790"/>
    <cellStyle name="Calculation 2 7 6" xfId="3684"/>
    <cellStyle name="Calculation 2 7 6 2" xfId="46791"/>
    <cellStyle name="Calculation 2 7 6 3" xfId="46792"/>
    <cellStyle name="Calculation 2 7 7" xfId="3685"/>
    <cellStyle name="Calculation 2 7 8" xfId="46793"/>
    <cellStyle name="Calculation 2 8" xfId="3686"/>
    <cellStyle name="Calculation 2 8 2" xfId="3687"/>
    <cellStyle name="Calculation 2 8 2 2" xfId="3688"/>
    <cellStyle name="Calculation 2 8 2 3" xfId="3689"/>
    <cellStyle name="Calculation 2 8 2 4" xfId="3690"/>
    <cellStyle name="Calculation 2 8 2 5" xfId="3691"/>
    <cellStyle name="Calculation 2 8 2 6" xfId="3692"/>
    <cellStyle name="Calculation 2 8 3" xfId="3693"/>
    <cellStyle name="Calculation 2 8 3 2" xfId="46794"/>
    <cellStyle name="Calculation 2 8 3 3" xfId="46795"/>
    <cellStyle name="Calculation 2 8 4" xfId="3694"/>
    <cellStyle name="Calculation 2 8 4 2" xfId="46796"/>
    <cellStyle name="Calculation 2 8 4 3" xfId="46797"/>
    <cellStyle name="Calculation 2 8 5" xfId="3695"/>
    <cellStyle name="Calculation 2 8 5 2" xfId="46798"/>
    <cellStyle name="Calculation 2 8 5 3" xfId="46799"/>
    <cellStyle name="Calculation 2 8 6" xfId="3696"/>
    <cellStyle name="Calculation 2 8 6 2" xfId="46800"/>
    <cellStyle name="Calculation 2 8 6 3" xfId="46801"/>
    <cellStyle name="Calculation 2 8 7" xfId="3697"/>
    <cellStyle name="Calculation 2 8 8" xfId="46802"/>
    <cellStyle name="Calculation 2 9" xfId="3698"/>
    <cellStyle name="Calculation 2 9 2" xfId="3699"/>
    <cellStyle name="Calculation 2 9 2 2" xfId="3700"/>
    <cellStyle name="Calculation 2 9 2 3" xfId="3701"/>
    <cellStyle name="Calculation 2 9 2 4" xfId="3702"/>
    <cellStyle name="Calculation 2 9 2 5" xfId="3703"/>
    <cellStyle name="Calculation 2 9 2 6" xfId="3704"/>
    <cellStyle name="Calculation 2 9 3" xfId="3705"/>
    <cellStyle name="Calculation 2 9 3 2" xfId="46803"/>
    <cellStyle name="Calculation 2 9 3 3" xfId="46804"/>
    <cellStyle name="Calculation 2 9 4" xfId="3706"/>
    <cellStyle name="Calculation 2 9 4 2" xfId="46805"/>
    <cellStyle name="Calculation 2 9 4 3" xfId="46806"/>
    <cellStyle name="Calculation 2 9 5" xfId="3707"/>
    <cellStyle name="Calculation 2 9 5 2" xfId="46807"/>
    <cellStyle name="Calculation 2 9 5 3" xfId="46808"/>
    <cellStyle name="Calculation 2 9 6" xfId="3708"/>
    <cellStyle name="Calculation 2 9 6 2" xfId="46809"/>
    <cellStyle name="Calculation 2 9 6 3" xfId="46810"/>
    <cellStyle name="Calculation 2 9 7" xfId="3709"/>
    <cellStyle name="Calculation 2 9 8" xfId="46811"/>
    <cellStyle name="Calculation 3" xfId="3710"/>
    <cellStyle name="Calculation 3 10" xfId="3711"/>
    <cellStyle name="Calculation 3 10 2" xfId="3712"/>
    <cellStyle name="Calculation 3 10 2 2" xfId="3713"/>
    <cellStyle name="Calculation 3 10 2 3" xfId="3714"/>
    <cellStyle name="Calculation 3 10 2 4" xfId="3715"/>
    <cellStyle name="Calculation 3 10 2 5" xfId="3716"/>
    <cellStyle name="Calculation 3 10 2 6" xfId="3717"/>
    <cellStyle name="Calculation 3 10 3" xfId="3718"/>
    <cellStyle name="Calculation 3 10 3 2" xfId="46812"/>
    <cellStyle name="Calculation 3 10 3 3" xfId="46813"/>
    <cellStyle name="Calculation 3 10 4" xfId="3719"/>
    <cellStyle name="Calculation 3 10 4 2" xfId="46814"/>
    <cellStyle name="Calculation 3 10 4 3" xfId="46815"/>
    <cellStyle name="Calculation 3 10 5" xfId="3720"/>
    <cellStyle name="Calculation 3 10 5 2" xfId="46816"/>
    <cellStyle name="Calculation 3 10 5 3" xfId="46817"/>
    <cellStyle name="Calculation 3 10 6" xfId="3721"/>
    <cellStyle name="Calculation 3 10 6 2" xfId="46818"/>
    <cellStyle name="Calculation 3 10 6 3" xfId="46819"/>
    <cellStyle name="Calculation 3 10 7" xfId="3722"/>
    <cellStyle name="Calculation 3 10 8" xfId="46820"/>
    <cellStyle name="Calculation 3 11" xfId="3723"/>
    <cellStyle name="Calculation 3 11 2" xfId="3724"/>
    <cellStyle name="Calculation 3 11 2 2" xfId="3725"/>
    <cellStyle name="Calculation 3 11 2 3" xfId="3726"/>
    <cellStyle name="Calculation 3 11 2 4" xfId="3727"/>
    <cellStyle name="Calculation 3 11 2 5" xfId="3728"/>
    <cellStyle name="Calculation 3 11 2 6" xfId="3729"/>
    <cellStyle name="Calculation 3 11 3" xfId="3730"/>
    <cellStyle name="Calculation 3 11 3 2" xfId="46821"/>
    <cellStyle name="Calculation 3 11 3 3" xfId="46822"/>
    <cellStyle name="Calculation 3 11 4" xfId="3731"/>
    <cellStyle name="Calculation 3 11 4 2" xfId="46823"/>
    <cellStyle name="Calculation 3 11 4 3" xfId="46824"/>
    <cellStyle name="Calculation 3 11 5" xfId="3732"/>
    <cellStyle name="Calculation 3 11 5 2" xfId="46825"/>
    <cellStyle name="Calculation 3 11 5 3" xfId="46826"/>
    <cellStyle name="Calculation 3 11 6" xfId="3733"/>
    <cellStyle name="Calculation 3 11 6 2" xfId="46827"/>
    <cellStyle name="Calculation 3 11 6 3" xfId="46828"/>
    <cellStyle name="Calculation 3 11 7" xfId="3734"/>
    <cellStyle name="Calculation 3 11 8" xfId="46829"/>
    <cellStyle name="Calculation 3 12" xfId="3735"/>
    <cellStyle name="Calculation 3 12 2" xfId="3736"/>
    <cellStyle name="Calculation 3 12 2 2" xfId="3737"/>
    <cellStyle name="Calculation 3 12 2 3" xfId="3738"/>
    <cellStyle name="Calculation 3 12 2 4" xfId="3739"/>
    <cellStyle name="Calculation 3 12 2 5" xfId="3740"/>
    <cellStyle name="Calculation 3 12 2 6" xfId="3741"/>
    <cellStyle name="Calculation 3 12 3" xfId="3742"/>
    <cellStyle name="Calculation 3 12 3 2" xfId="46830"/>
    <cellStyle name="Calculation 3 12 3 3" xfId="46831"/>
    <cellStyle name="Calculation 3 12 4" xfId="3743"/>
    <cellStyle name="Calculation 3 12 4 2" xfId="46832"/>
    <cellStyle name="Calculation 3 12 4 3" xfId="46833"/>
    <cellStyle name="Calculation 3 12 5" xfId="3744"/>
    <cellStyle name="Calculation 3 12 5 2" xfId="46834"/>
    <cellStyle name="Calculation 3 12 5 3" xfId="46835"/>
    <cellStyle name="Calculation 3 12 6" xfId="3745"/>
    <cellStyle name="Calculation 3 12 6 2" xfId="46836"/>
    <cellStyle name="Calculation 3 12 6 3" xfId="46837"/>
    <cellStyle name="Calculation 3 12 7" xfId="3746"/>
    <cellStyle name="Calculation 3 12 8" xfId="46838"/>
    <cellStyle name="Calculation 3 13" xfId="3747"/>
    <cellStyle name="Calculation 3 13 2" xfId="3748"/>
    <cellStyle name="Calculation 3 13 2 2" xfId="3749"/>
    <cellStyle name="Calculation 3 13 2 3" xfId="3750"/>
    <cellStyle name="Calculation 3 13 2 4" xfId="3751"/>
    <cellStyle name="Calculation 3 13 2 5" xfId="3752"/>
    <cellStyle name="Calculation 3 13 2 6" xfId="3753"/>
    <cellStyle name="Calculation 3 13 3" xfId="3754"/>
    <cellStyle name="Calculation 3 13 3 2" xfId="46839"/>
    <cellStyle name="Calculation 3 13 3 3" xfId="46840"/>
    <cellStyle name="Calculation 3 13 4" xfId="3755"/>
    <cellStyle name="Calculation 3 13 4 2" xfId="46841"/>
    <cellStyle name="Calculation 3 13 4 3" xfId="46842"/>
    <cellStyle name="Calculation 3 13 5" xfId="3756"/>
    <cellStyle name="Calculation 3 13 5 2" xfId="46843"/>
    <cellStyle name="Calculation 3 13 5 3" xfId="46844"/>
    <cellStyle name="Calculation 3 13 6" xfId="3757"/>
    <cellStyle name="Calculation 3 13 6 2" xfId="46845"/>
    <cellStyle name="Calculation 3 13 6 3" xfId="46846"/>
    <cellStyle name="Calculation 3 13 7" xfId="3758"/>
    <cellStyle name="Calculation 3 13 8" xfId="46847"/>
    <cellStyle name="Calculation 3 14" xfId="3759"/>
    <cellStyle name="Calculation 3 14 2" xfId="3760"/>
    <cellStyle name="Calculation 3 14 2 2" xfId="3761"/>
    <cellStyle name="Calculation 3 14 2 3" xfId="3762"/>
    <cellStyle name="Calculation 3 14 2 4" xfId="3763"/>
    <cellStyle name="Calculation 3 14 2 5" xfId="3764"/>
    <cellStyle name="Calculation 3 14 2 6" xfId="3765"/>
    <cellStyle name="Calculation 3 14 3" xfId="3766"/>
    <cellStyle name="Calculation 3 14 3 2" xfId="46848"/>
    <cellStyle name="Calculation 3 14 3 3" xfId="46849"/>
    <cellStyle name="Calculation 3 14 4" xfId="3767"/>
    <cellStyle name="Calculation 3 14 4 2" xfId="46850"/>
    <cellStyle name="Calculation 3 14 4 3" xfId="46851"/>
    <cellStyle name="Calculation 3 14 5" xfId="3768"/>
    <cellStyle name="Calculation 3 14 5 2" xfId="46852"/>
    <cellStyle name="Calculation 3 14 5 3" xfId="46853"/>
    <cellStyle name="Calculation 3 14 6" xfId="3769"/>
    <cellStyle name="Calculation 3 14 6 2" xfId="46854"/>
    <cellStyle name="Calculation 3 14 6 3" xfId="46855"/>
    <cellStyle name="Calculation 3 14 7" xfId="3770"/>
    <cellStyle name="Calculation 3 14 8" xfId="46856"/>
    <cellStyle name="Calculation 3 15" xfId="3771"/>
    <cellStyle name="Calculation 3 15 2" xfId="3772"/>
    <cellStyle name="Calculation 3 15 2 2" xfId="3773"/>
    <cellStyle name="Calculation 3 15 2 3" xfId="3774"/>
    <cellStyle name="Calculation 3 15 2 4" xfId="3775"/>
    <cellStyle name="Calculation 3 15 2 5" xfId="3776"/>
    <cellStyle name="Calculation 3 15 2 6" xfId="3777"/>
    <cellStyle name="Calculation 3 15 3" xfId="3778"/>
    <cellStyle name="Calculation 3 15 3 2" xfId="46857"/>
    <cellStyle name="Calculation 3 15 3 3" xfId="46858"/>
    <cellStyle name="Calculation 3 15 4" xfId="3779"/>
    <cellStyle name="Calculation 3 15 4 2" xfId="46859"/>
    <cellStyle name="Calculation 3 15 4 3" xfId="46860"/>
    <cellStyle name="Calculation 3 15 5" xfId="3780"/>
    <cellStyle name="Calculation 3 15 5 2" xfId="46861"/>
    <cellStyle name="Calculation 3 15 5 3" xfId="46862"/>
    <cellStyle name="Calculation 3 15 6" xfId="3781"/>
    <cellStyle name="Calculation 3 15 6 2" xfId="46863"/>
    <cellStyle name="Calculation 3 15 6 3" xfId="46864"/>
    <cellStyle name="Calculation 3 15 7" xfId="3782"/>
    <cellStyle name="Calculation 3 15 8" xfId="46865"/>
    <cellStyle name="Calculation 3 16" xfId="3783"/>
    <cellStyle name="Calculation 3 16 2" xfId="3784"/>
    <cellStyle name="Calculation 3 16 2 2" xfId="3785"/>
    <cellStyle name="Calculation 3 16 2 3" xfId="3786"/>
    <cellStyle name="Calculation 3 16 2 4" xfId="3787"/>
    <cellStyle name="Calculation 3 16 2 5" xfId="3788"/>
    <cellStyle name="Calculation 3 16 2 6" xfId="3789"/>
    <cellStyle name="Calculation 3 16 3" xfId="3790"/>
    <cellStyle name="Calculation 3 16 3 2" xfId="46866"/>
    <cellStyle name="Calculation 3 16 3 3" xfId="46867"/>
    <cellStyle name="Calculation 3 16 4" xfId="3791"/>
    <cellStyle name="Calculation 3 16 4 2" xfId="46868"/>
    <cellStyle name="Calculation 3 16 4 3" xfId="46869"/>
    <cellStyle name="Calculation 3 16 5" xfId="3792"/>
    <cellStyle name="Calculation 3 16 5 2" xfId="46870"/>
    <cellStyle name="Calculation 3 16 5 3" xfId="46871"/>
    <cellStyle name="Calculation 3 16 6" xfId="3793"/>
    <cellStyle name="Calculation 3 16 6 2" xfId="46872"/>
    <cellStyle name="Calculation 3 16 6 3" xfId="46873"/>
    <cellStyle name="Calculation 3 16 7" xfId="3794"/>
    <cellStyle name="Calculation 3 16 8" xfId="46874"/>
    <cellStyle name="Calculation 3 17" xfId="3795"/>
    <cellStyle name="Calculation 3 17 2" xfId="3796"/>
    <cellStyle name="Calculation 3 17 2 2" xfId="3797"/>
    <cellStyle name="Calculation 3 17 2 3" xfId="3798"/>
    <cellStyle name="Calculation 3 17 2 4" xfId="3799"/>
    <cellStyle name="Calculation 3 17 2 5" xfId="3800"/>
    <cellStyle name="Calculation 3 17 2 6" xfId="3801"/>
    <cellStyle name="Calculation 3 17 3" xfId="3802"/>
    <cellStyle name="Calculation 3 17 3 2" xfId="46875"/>
    <cellStyle name="Calculation 3 17 3 3" xfId="46876"/>
    <cellStyle name="Calculation 3 17 4" xfId="3803"/>
    <cellStyle name="Calculation 3 17 4 2" xfId="46877"/>
    <cellStyle name="Calculation 3 17 4 3" xfId="46878"/>
    <cellStyle name="Calculation 3 17 5" xfId="3804"/>
    <cellStyle name="Calculation 3 17 5 2" xfId="46879"/>
    <cellStyle name="Calculation 3 17 5 3" xfId="46880"/>
    <cellStyle name="Calculation 3 17 6" xfId="3805"/>
    <cellStyle name="Calculation 3 17 6 2" xfId="46881"/>
    <cellStyle name="Calculation 3 17 6 3" xfId="46882"/>
    <cellStyle name="Calculation 3 17 7" xfId="3806"/>
    <cellStyle name="Calculation 3 17 8" xfId="46883"/>
    <cellStyle name="Calculation 3 18" xfId="3807"/>
    <cellStyle name="Calculation 3 18 2" xfId="3808"/>
    <cellStyle name="Calculation 3 18 2 2" xfId="3809"/>
    <cellStyle name="Calculation 3 18 2 3" xfId="3810"/>
    <cellStyle name="Calculation 3 18 2 4" xfId="3811"/>
    <cellStyle name="Calculation 3 18 2 5" xfId="3812"/>
    <cellStyle name="Calculation 3 18 2 6" xfId="3813"/>
    <cellStyle name="Calculation 3 18 3" xfId="3814"/>
    <cellStyle name="Calculation 3 18 3 2" xfId="46884"/>
    <cellStyle name="Calculation 3 18 3 3" xfId="46885"/>
    <cellStyle name="Calculation 3 18 4" xfId="3815"/>
    <cellStyle name="Calculation 3 18 4 2" xfId="46886"/>
    <cellStyle name="Calculation 3 18 4 3" xfId="46887"/>
    <cellStyle name="Calculation 3 18 5" xfId="3816"/>
    <cellStyle name="Calculation 3 18 5 2" xfId="46888"/>
    <cellStyle name="Calculation 3 18 5 3" xfId="46889"/>
    <cellStyle name="Calculation 3 18 6" xfId="3817"/>
    <cellStyle name="Calculation 3 18 6 2" xfId="46890"/>
    <cellStyle name="Calculation 3 18 6 3" xfId="46891"/>
    <cellStyle name="Calculation 3 18 7" xfId="3818"/>
    <cellStyle name="Calculation 3 18 8" xfId="46892"/>
    <cellStyle name="Calculation 3 19" xfId="3819"/>
    <cellStyle name="Calculation 3 19 2" xfId="3820"/>
    <cellStyle name="Calculation 3 19 2 2" xfId="3821"/>
    <cellStyle name="Calculation 3 19 2 3" xfId="3822"/>
    <cellStyle name="Calculation 3 19 2 4" xfId="3823"/>
    <cellStyle name="Calculation 3 19 2 5" xfId="3824"/>
    <cellStyle name="Calculation 3 19 2 6" xfId="3825"/>
    <cellStyle name="Calculation 3 19 3" xfId="3826"/>
    <cellStyle name="Calculation 3 19 3 2" xfId="46893"/>
    <cellStyle name="Calculation 3 19 3 3" xfId="46894"/>
    <cellStyle name="Calculation 3 19 4" xfId="3827"/>
    <cellStyle name="Calculation 3 19 4 2" xfId="46895"/>
    <cellStyle name="Calculation 3 19 4 3" xfId="46896"/>
    <cellStyle name="Calculation 3 19 5" xfId="3828"/>
    <cellStyle name="Calculation 3 19 5 2" xfId="46897"/>
    <cellStyle name="Calculation 3 19 5 3" xfId="46898"/>
    <cellStyle name="Calculation 3 19 6" xfId="3829"/>
    <cellStyle name="Calculation 3 19 6 2" xfId="46899"/>
    <cellStyle name="Calculation 3 19 6 3" xfId="46900"/>
    <cellStyle name="Calculation 3 19 7" xfId="3830"/>
    <cellStyle name="Calculation 3 19 8" xfId="46901"/>
    <cellStyle name="Calculation 3 2" xfId="3831"/>
    <cellStyle name="Calculation 3 2 10" xfId="3832"/>
    <cellStyle name="Calculation 3 2 10 2" xfId="3833"/>
    <cellStyle name="Calculation 3 2 10 2 2" xfId="3834"/>
    <cellStyle name="Calculation 3 2 10 2 3" xfId="3835"/>
    <cellStyle name="Calculation 3 2 10 2 4" xfId="3836"/>
    <cellStyle name="Calculation 3 2 10 2 5" xfId="3837"/>
    <cellStyle name="Calculation 3 2 10 2 6" xfId="3838"/>
    <cellStyle name="Calculation 3 2 10 3" xfId="3839"/>
    <cellStyle name="Calculation 3 2 10 3 2" xfId="46902"/>
    <cellStyle name="Calculation 3 2 10 3 3" xfId="46903"/>
    <cellStyle name="Calculation 3 2 10 4" xfId="3840"/>
    <cellStyle name="Calculation 3 2 10 4 2" xfId="46904"/>
    <cellStyle name="Calculation 3 2 10 4 3" xfId="46905"/>
    <cellStyle name="Calculation 3 2 10 5" xfId="3841"/>
    <cellStyle name="Calculation 3 2 10 5 2" xfId="46906"/>
    <cellStyle name="Calculation 3 2 10 5 3" xfId="46907"/>
    <cellStyle name="Calculation 3 2 10 6" xfId="3842"/>
    <cellStyle name="Calculation 3 2 10 6 2" xfId="46908"/>
    <cellStyle name="Calculation 3 2 10 6 3" xfId="46909"/>
    <cellStyle name="Calculation 3 2 10 7" xfId="3843"/>
    <cellStyle name="Calculation 3 2 10 8" xfId="46910"/>
    <cellStyle name="Calculation 3 2 11" xfId="3844"/>
    <cellStyle name="Calculation 3 2 11 2" xfId="3845"/>
    <cellStyle name="Calculation 3 2 11 2 2" xfId="3846"/>
    <cellStyle name="Calculation 3 2 11 2 3" xfId="3847"/>
    <cellStyle name="Calculation 3 2 11 2 4" xfId="3848"/>
    <cellStyle name="Calculation 3 2 11 2 5" xfId="3849"/>
    <cellStyle name="Calculation 3 2 11 2 6" xfId="3850"/>
    <cellStyle name="Calculation 3 2 11 3" xfId="3851"/>
    <cellStyle name="Calculation 3 2 11 3 2" xfId="46911"/>
    <cellStyle name="Calculation 3 2 11 3 3" xfId="46912"/>
    <cellStyle name="Calculation 3 2 11 4" xfId="3852"/>
    <cellStyle name="Calculation 3 2 11 4 2" xfId="46913"/>
    <cellStyle name="Calculation 3 2 11 4 3" xfId="46914"/>
    <cellStyle name="Calculation 3 2 11 5" xfId="3853"/>
    <cellStyle name="Calculation 3 2 11 5 2" xfId="46915"/>
    <cellStyle name="Calculation 3 2 11 5 3" xfId="46916"/>
    <cellStyle name="Calculation 3 2 11 6" xfId="3854"/>
    <cellStyle name="Calculation 3 2 11 6 2" xfId="46917"/>
    <cellStyle name="Calculation 3 2 11 6 3" xfId="46918"/>
    <cellStyle name="Calculation 3 2 11 7" xfId="3855"/>
    <cellStyle name="Calculation 3 2 11 8" xfId="46919"/>
    <cellStyle name="Calculation 3 2 12" xfId="3856"/>
    <cellStyle name="Calculation 3 2 12 2" xfId="3857"/>
    <cellStyle name="Calculation 3 2 12 2 2" xfId="3858"/>
    <cellStyle name="Calculation 3 2 12 2 3" xfId="3859"/>
    <cellStyle name="Calculation 3 2 12 2 4" xfId="3860"/>
    <cellStyle name="Calculation 3 2 12 2 5" xfId="3861"/>
    <cellStyle name="Calculation 3 2 12 2 6" xfId="3862"/>
    <cellStyle name="Calculation 3 2 12 3" xfId="3863"/>
    <cellStyle name="Calculation 3 2 12 3 2" xfId="46920"/>
    <cellStyle name="Calculation 3 2 12 3 3" xfId="46921"/>
    <cellStyle name="Calculation 3 2 12 4" xfId="3864"/>
    <cellStyle name="Calculation 3 2 12 4 2" xfId="46922"/>
    <cellStyle name="Calculation 3 2 12 4 3" xfId="46923"/>
    <cellStyle name="Calculation 3 2 12 5" xfId="3865"/>
    <cellStyle name="Calculation 3 2 12 5 2" xfId="46924"/>
    <cellStyle name="Calculation 3 2 12 5 3" xfId="46925"/>
    <cellStyle name="Calculation 3 2 12 6" xfId="3866"/>
    <cellStyle name="Calculation 3 2 12 6 2" xfId="46926"/>
    <cellStyle name="Calculation 3 2 12 6 3" xfId="46927"/>
    <cellStyle name="Calculation 3 2 12 7" xfId="3867"/>
    <cellStyle name="Calculation 3 2 12 8" xfId="46928"/>
    <cellStyle name="Calculation 3 2 13" xfId="3868"/>
    <cellStyle name="Calculation 3 2 13 2" xfId="3869"/>
    <cellStyle name="Calculation 3 2 13 2 2" xfId="3870"/>
    <cellStyle name="Calculation 3 2 13 2 3" xfId="3871"/>
    <cellStyle name="Calculation 3 2 13 2 4" xfId="3872"/>
    <cellStyle name="Calculation 3 2 13 2 5" xfId="3873"/>
    <cellStyle name="Calculation 3 2 13 2 6" xfId="3874"/>
    <cellStyle name="Calculation 3 2 13 3" xfId="3875"/>
    <cellStyle name="Calculation 3 2 13 3 2" xfId="46929"/>
    <cellStyle name="Calculation 3 2 13 3 3" xfId="46930"/>
    <cellStyle name="Calculation 3 2 13 4" xfId="3876"/>
    <cellStyle name="Calculation 3 2 13 4 2" xfId="46931"/>
    <cellStyle name="Calculation 3 2 13 4 3" xfId="46932"/>
    <cellStyle name="Calculation 3 2 13 5" xfId="3877"/>
    <cellStyle name="Calculation 3 2 13 5 2" xfId="46933"/>
    <cellStyle name="Calculation 3 2 13 5 3" xfId="46934"/>
    <cellStyle name="Calculation 3 2 13 6" xfId="3878"/>
    <cellStyle name="Calculation 3 2 13 6 2" xfId="46935"/>
    <cellStyle name="Calculation 3 2 13 6 3" xfId="46936"/>
    <cellStyle name="Calculation 3 2 13 7" xfId="3879"/>
    <cellStyle name="Calculation 3 2 13 8" xfId="46937"/>
    <cellStyle name="Calculation 3 2 14" xfId="3880"/>
    <cellStyle name="Calculation 3 2 14 2" xfId="3881"/>
    <cellStyle name="Calculation 3 2 14 2 2" xfId="3882"/>
    <cellStyle name="Calculation 3 2 14 2 3" xfId="3883"/>
    <cellStyle name="Calculation 3 2 14 2 4" xfId="3884"/>
    <cellStyle name="Calculation 3 2 14 2 5" xfId="3885"/>
    <cellStyle name="Calculation 3 2 14 2 6" xfId="3886"/>
    <cellStyle name="Calculation 3 2 14 3" xfId="3887"/>
    <cellStyle name="Calculation 3 2 14 3 2" xfId="46938"/>
    <cellStyle name="Calculation 3 2 14 3 3" xfId="46939"/>
    <cellStyle name="Calculation 3 2 14 4" xfId="3888"/>
    <cellStyle name="Calculation 3 2 14 4 2" xfId="46940"/>
    <cellStyle name="Calculation 3 2 14 4 3" xfId="46941"/>
    <cellStyle name="Calculation 3 2 14 5" xfId="3889"/>
    <cellStyle name="Calculation 3 2 14 5 2" xfId="46942"/>
    <cellStyle name="Calculation 3 2 14 5 3" xfId="46943"/>
    <cellStyle name="Calculation 3 2 14 6" xfId="3890"/>
    <cellStyle name="Calculation 3 2 14 6 2" xfId="46944"/>
    <cellStyle name="Calculation 3 2 14 6 3" xfId="46945"/>
    <cellStyle name="Calculation 3 2 14 7" xfId="3891"/>
    <cellStyle name="Calculation 3 2 14 8" xfId="46946"/>
    <cellStyle name="Calculation 3 2 15" xfId="3892"/>
    <cellStyle name="Calculation 3 2 15 2" xfId="3893"/>
    <cellStyle name="Calculation 3 2 15 2 2" xfId="3894"/>
    <cellStyle name="Calculation 3 2 15 2 3" xfId="3895"/>
    <cellStyle name="Calculation 3 2 15 2 4" xfId="3896"/>
    <cellStyle name="Calculation 3 2 15 2 5" xfId="3897"/>
    <cellStyle name="Calculation 3 2 15 2 6" xfId="3898"/>
    <cellStyle name="Calculation 3 2 15 3" xfId="3899"/>
    <cellStyle name="Calculation 3 2 15 3 2" xfId="46947"/>
    <cellStyle name="Calculation 3 2 15 3 3" xfId="46948"/>
    <cellStyle name="Calculation 3 2 15 4" xfId="3900"/>
    <cellStyle name="Calculation 3 2 15 4 2" xfId="46949"/>
    <cellStyle name="Calculation 3 2 15 4 3" xfId="46950"/>
    <cellStyle name="Calculation 3 2 15 5" xfId="3901"/>
    <cellStyle name="Calculation 3 2 15 5 2" xfId="46951"/>
    <cellStyle name="Calculation 3 2 15 5 3" xfId="46952"/>
    <cellStyle name="Calculation 3 2 15 6" xfId="3902"/>
    <cellStyle name="Calculation 3 2 15 6 2" xfId="46953"/>
    <cellStyle name="Calculation 3 2 15 6 3" xfId="46954"/>
    <cellStyle name="Calculation 3 2 15 7" xfId="3903"/>
    <cellStyle name="Calculation 3 2 15 8" xfId="46955"/>
    <cellStyle name="Calculation 3 2 16" xfId="3904"/>
    <cellStyle name="Calculation 3 2 16 2" xfId="3905"/>
    <cellStyle name="Calculation 3 2 16 2 2" xfId="3906"/>
    <cellStyle name="Calculation 3 2 16 2 3" xfId="3907"/>
    <cellStyle name="Calculation 3 2 16 2 4" xfId="3908"/>
    <cellStyle name="Calculation 3 2 16 2 5" xfId="3909"/>
    <cellStyle name="Calculation 3 2 16 2 6" xfId="3910"/>
    <cellStyle name="Calculation 3 2 16 3" xfId="3911"/>
    <cellStyle name="Calculation 3 2 16 3 2" xfId="46956"/>
    <cellStyle name="Calculation 3 2 16 3 3" xfId="46957"/>
    <cellStyle name="Calculation 3 2 16 4" xfId="3912"/>
    <cellStyle name="Calculation 3 2 16 4 2" xfId="46958"/>
    <cellStyle name="Calculation 3 2 16 4 3" xfId="46959"/>
    <cellStyle name="Calculation 3 2 16 5" xfId="3913"/>
    <cellStyle name="Calculation 3 2 16 5 2" xfId="46960"/>
    <cellStyle name="Calculation 3 2 16 5 3" xfId="46961"/>
    <cellStyle name="Calculation 3 2 16 6" xfId="3914"/>
    <cellStyle name="Calculation 3 2 16 6 2" xfId="46962"/>
    <cellStyle name="Calculation 3 2 16 6 3" xfId="46963"/>
    <cellStyle name="Calculation 3 2 16 7" xfId="3915"/>
    <cellStyle name="Calculation 3 2 16 8" xfId="46964"/>
    <cellStyle name="Calculation 3 2 17" xfId="3916"/>
    <cellStyle name="Calculation 3 2 17 2" xfId="3917"/>
    <cellStyle name="Calculation 3 2 17 2 2" xfId="3918"/>
    <cellStyle name="Calculation 3 2 17 2 3" xfId="3919"/>
    <cellStyle name="Calculation 3 2 17 2 4" xfId="3920"/>
    <cellStyle name="Calculation 3 2 17 2 5" xfId="3921"/>
    <cellStyle name="Calculation 3 2 17 2 6" xfId="3922"/>
    <cellStyle name="Calculation 3 2 17 3" xfId="3923"/>
    <cellStyle name="Calculation 3 2 17 3 2" xfId="46965"/>
    <cellStyle name="Calculation 3 2 17 3 3" xfId="46966"/>
    <cellStyle name="Calculation 3 2 17 4" xfId="3924"/>
    <cellStyle name="Calculation 3 2 17 4 2" xfId="46967"/>
    <cellStyle name="Calculation 3 2 17 4 3" xfId="46968"/>
    <cellStyle name="Calculation 3 2 17 5" xfId="3925"/>
    <cellStyle name="Calculation 3 2 17 5 2" xfId="46969"/>
    <cellStyle name="Calculation 3 2 17 5 3" xfId="46970"/>
    <cellStyle name="Calculation 3 2 17 6" xfId="3926"/>
    <cellStyle name="Calculation 3 2 17 6 2" xfId="46971"/>
    <cellStyle name="Calculation 3 2 17 6 3" xfId="46972"/>
    <cellStyle name="Calculation 3 2 17 7" xfId="3927"/>
    <cellStyle name="Calculation 3 2 17 8" xfId="46973"/>
    <cellStyle name="Calculation 3 2 18" xfId="3928"/>
    <cellStyle name="Calculation 3 2 18 2" xfId="3929"/>
    <cellStyle name="Calculation 3 2 18 2 2" xfId="3930"/>
    <cellStyle name="Calculation 3 2 18 2 3" xfId="3931"/>
    <cellStyle name="Calculation 3 2 18 2 4" xfId="3932"/>
    <cellStyle name="Calculation 3 2 18 2 5" xfId="3933"/>
    <cellStyle name="Calculation 3 2 18 2 6" xfId="3934"/>
    <cellStyle name="Calculation 3 2 18 3" xfId="3935"/>
    <cellStyle name="Calculation 3 2 18 3 2" xfId="46974"/>
    <cellStyle name="Calculation 3 2 18 3 3" xfId="46975"/>
    <cellStyle name="Calculation 3 2 18 4" xfId="3936"/>
    <cellStyle name="Calculation 3 2 18 4 2" xfId="46976"/>
    <cellStyle name="Calculation 3 2 18 4 3" xfId="46977"/>
    <cellStyle name="Calculation 3 2 18 5" xfId="3937"/>
    <cellStyle name="Calculation 3 2 18 5 2" xfId="46978"/>
    <cellStyle name="Calculation 3 2 18 5 3" xfId="46979"/>
    <cellStyle name="Calculation 3 2 18 6" xfId="3938"/>
    <cellStyle name="Calculation 3 2 18 6 2" xfId="46980"/>
    <cellStyle name="Calculation 3 2 18 6 3" xfId="46981"/>
    <cellStyle name="Calculation 3 2 18 7" xfId="3939"/>
    <cellStyle name="Calculation 3 2 18 8" xfId="46982"/>
    <cellStyle name="Calculation 3 2 19" xfId="3940"/>
    <cellStyle name="Calculation 3 2 19 2" xfId="3941"/>
    <cellStyle name="Calculation 3 2 19 2 2" xfId="3942"/>
    <cellStyle name="Calculation 3 2 19 2 3" xfId="3943"/>
    <cellStyle name="Calculation 3 2 19 2 4" xfId="3944"/>
    <cellStyle name="Calculation 3 2 19 2 5" xfId="3945"/>
    <cellStyle name="Calculation 3 2 19 2 6" xfId="3946"/>
    <cellStyle name="Calculation 3 2 19 3" xfId="3947"/>
    <cellStyle name="Calculation 3 2 19 3 2" xfId="46983"/>
    <cellStyle name="Calculation 3 2 19 3 3" xfId="46984"/>
    <cellStyle name="Calculation 3 2 19 4" xfId="3948"/>
    <cellStyle name="Calculation 3 2 19 4 2" xfId="46985"/>
    <cellStyle name="Calculation 3 2 19 4 3" xfId="46986"/>
    <cellStyle name="Calculation 3 2 19 5" xfId="3949"/>
    <cellStyle name="Calculation 3 2 19 5 2" xfId="46987"/>
    <cellStyle name="Calculation 3 2 19 5 3" xfId="46988"/>
    <cellStyle name="Calculation 3 2 19 6" xfId="3950"/>
    <cellStyle name="Calculation 3 2 19 6 2" xfId="46989"/>
    <cellStyle name="Calculation 3 2 19 6 3" xfId="46990"/>
    <cellStyle name="Calculation 3 2 19 7" xfId="3951"/>
    <cellStyle name="Calculation 3 2 19 8" xfId="46991"/>
    <cellStyle name="Calculation 3 2 2" xfId="3952"/>
    <cellStyle name="Calculation 3 2 2 10" xfId="3953"/>
    <cellStyle name="Calculation 3 2 2 10 2" xfId="3954"/>
    <cellStyle name="Calculation 3 2 2 10 2 2" xfId="3955"/>
    <cellStyle name="Calculation 3 2 2 10 2 3" xfId="3956"/>
    <cellStyle name="Calculation 3 2 2 10 2 4" xfId="3957"/>
    <cellStyle name="Calculation 3 2 2 10 2 5" xfId="3958"/>
    <cellStyle name="Calculation 3 2 2 10 2 6" xfId="3959"/>
    <cellStyle name="Calculation 3 2 2 10 3" xfId="3960"/>
    <cellStyle name="Calculation 3 2 2 10 3 2" xfId="46992"/>
    <cellStyle name="Calculation 3 2 2 10 3 3" xfId="46993"/>
    <cellStyle name="Calculation 3 2 2 10 4" xfId="3961"/>
    <cellStyle name="Calculation 3 2 2 10 4 2" xfId="46994"/>
    <cellStyle name="Calculation 3 2 2 10 4 3" xfId="46995"/>
    <cellStyle name="Calculation 3 2 2 10 5" xfId="3962"/>
    <cellStyle name="Calculation 3 2 2 10 5 2" xfId="46996"/>
    <cellStyle name="Calculation 3 2 2 10 5 3" xfId="46997"/>
    <cellStyle name="Calculation 3 2 2 10 6" xfId="3963"/>
    <cellStyle name="Calculation 3 2 2 10 6 2" xfId="46998"/>
    <cellStyle name="Calculation 3 2 2 10 6 3" xfId="46999"/>
    <cellStyle name="Calculation 3 2 2 10 7" xfId="3964"/>
    <cellStyle name="Calculation 3 2 2 10 8" xfId="47000"/>
    <cellStyle name="Calculation 3 2 2 11" xfId="3965"/>
    <cellStyle name="Calculation 3 2 2 11 2" xfId="3966"/>
    <cellStyle name="Calculation 3 2 2 11 2 2" xfId="3967"/>
    <cellStyle name="Calculation 3 2 2 11 2 3" xfId="3968"/>
    <cellStyle name="Calculation 3 2 2 11 2 4" xfId="3969"/>
    <cellStyle name="Calculation 3 2 2 11 2 5" xfId="3970"/>
    <cellStyle name="Calculation 3 2 2 11 2 6" xfId="3971"/>
    <cellStyle name="Calculation 3 2 2 11 3" xfId="3972"/>
    <cellStyle name="Calculation 3 2 2 11 3 2" xfId="47001"/>
    <cellStyle name="Calculation 3 2 2 11 3 3" xfId="47002"/>
    <cellStyle name="Calculation 3 2 2 11 4" xfId="3973"/>
    <cellStyle name="Calculation 3 2 2 11 4 2" xfId="47003"/>
    <cellStyle name="Calculation 3 2 2 11 4 3" xfId="47004"/>
    <cellStyle name="Calculation 3 2 2 11 5" xfId="3974"/>
    <cellStyle name="Calculation 3 2 2 11 5 2" xfId="47005"/>
    <cellStyle name="Calculation 3 2 2 11 5 3" xfId="47006"/>
    <cellStyle name="Calculation 3 2 2 11 6" xfId="3975"/>
    <cellStyle name="Calculation 3 2 2 11 6 2" xfId="47007"/>
    <cellStyle name="Calculation 3 2 2 11 6 3" xfId="47008"/>
    <cellStyle name="Calculation 3 2 2 11 7" xfId="3976"/>
    <cellStyle name="Calculation 3 2 2 11 8" xfId="47009"/>
    <cellStyle name="Calculation 3 2 2 12" xfId="3977"/>
    <cellStyle name="Calculation 3 2 2 12 2" xfId="3978"/>
    <cellStyle name="Calculation 3 2 2 12 2 2" xfId="3979"/>
    <cellStyle name="Calculation 3 2 2 12 2 3" xfId="3980"/>
    <cellStyle name="Calculation 3 2 2 12 2 4" xfId="3981"/>
    <cellStyle name="Calculation 3 2 2 12 2 5" xfId="3982"/>
    <cellStyle name="Calculation 3 2 2 12 2 6" xfId="3983"/>
    <cellStyle name="Calculation 3 2 2 12 3" xfId="3984"/>
    <cellStyle name="Calculation 3 2 2 12 3 2" xfId="47010"/>
    <cellStyle name="Calculation 3 2 2 12 3 3" xfId="47011"/>
    <cellStyle name="Calculation 3 2 2 12 4" xfId="3985"/>
    <cellStyle name="Calculation 3 2 2 12 4 2" xfId="47012"/>
    <cellStyle name="Calculation 3 2 2 12 4 3" xfId="47013"/>
    <cellStyle name="Calculation 3 2 2 12 5" xfId="3986"/>
    <cellStyle name="Calculation 3 2 2 12 5 2" xfId="47014"/>
    <cellStyle name="Calculation 3 2 2 12 5 3" xfId="47015"/>
    <cellStyle name="Calculation 3 2 2 12 6" xfId="3987"/>
    <cellStyle name="Calculation 3 2 2 12 6 2" xfId="47016"/>
    <cellStyle name="Calculation 3 2 2 12 6 3" xfId="47017"/>
    <cellStyle name="Calculation 3 2 2 12 7" xfId="3988"/>
    <cellStyle name="Calculation 3 2 2 12 8" xfId="47018"/>
    <cellStyle name="Calculation 3 2 2 13" xfId="3989"/>
    <cellStyle name="Calculation 3 2 2 13 2" xfId="3990"/>
    <cellStyle name="Calculation 3 2 2 13 2 2" xfId="3991"/>
    <cellStyle name="Calculation 3 2 2 13 2 3" xfId="3992"/>
    <cellStyle name="Calculation 3 2 2 13 2 4" xfId="3993"/>
    <cellStyle name="Calculation 3 2 2 13 2 5" xfId="3994"/>
    <cellStyle name="Calculation 3 2 2 13 2 6" xfId="3995"/>
    <cellStyle name="Calculation 3 2 2 13 3" xfId="3996"/>
    <cellStyle name="Calculation 3 2 2 13 3 2" xfId="47019"/>
    <cellStyle name="Calculation 3 2 2 13 3 3" xfId="47020"/>
    <cellStyle name="Calculation 3 2 2 13 4" xfId="3997"/>
    <cellStyle name="Calculation 3 2 2 13 4 2" xfId="47021"/>
    <cellStyle name="Calculation 3 2 2 13 4 3" xfId="47022"/>
    <cellStyle name="Calculation 3 2 2 13 5" xfId="3998"/>
    <cellStyle name="Calculation 3 2 2 13 5 2" xfId="47023"/>
    <cellStyle name="Calculation 3 2 2 13 5 3" xfId="47024"/>
    <cellStyle name="Calculation 3 2 2 13 6" xfId="3999"/>
    <cellStyle name="Calculation 3 2 2 13 6 2" xfId="47025"/>
    <cellStyle name="Calculation 3 2 2 13 6 3" xfId="47026"/>
    <cellStyle name="Calculation 3 2 2 13 7" xfId="4000"/>
    <cellStyle name="Calculation 3 2 2 13 8" xfId="47027"/>
    <cellStyle name="Calculation 3 2 2 14" xfId="4001"/>
    <cellStyle name="Calculation 3 2 2 14 2" xfId="4002"/>
    <cellStyle name="Calculation 3 2 2 14 2 2" xfId="4003"/>
    <cellStyle name="Calculation 3 2 2 14 2 3" xfId="4004"/>
    <cellStyle name="Calculation 3 2 2 14 2 4" xfId="4005"/>
    <cellStyle name="Calculation 3 2 2 14 2 5" xfId="4006"/>
    <cellStyle name="Calculation 3 2 2 14 2 6" xfId="4007"/>
    <cellStyle name="Calculation 3 2 2 14 3" xfId="4008"/>
    <cellStyle name="Calculation 3 2 2 14 3 2" xfId="47028"/>
    <cellStyle name="Calculation 3 2 2 14 3 3" xfId="47029"/>
    <cellStyle name="Calculation 3 2 2 14 4" xfId="4009"/>
    <cellStyle name="Calculation 3 2 2 14 4 2" xfId="47030"/>
    <cellStyle name="Calculation 3 2 2 14 4 3" xfId="47031"/>
    <cellStyle name="Calculation 3 2 2 14 5" xfId="4010"/>
    <cellStyle name="Calculation 3 2 2 14 5 2" xfId="47032"/>
    <cellStyle name="Calculation 3 2 2 14 5 3" xfId="47033"/>
    <cellStyle name="Calculation 3 2 2 14 6" xfId="4011"/>
    <cellStyle name="Calculation 3 2 2 14 6 2" xfId="47034"/>
    <cellStyle name="Calculation 3 2 2 14 6 3" xfId="47035"/>
    <cellStyle name="Calculation 3 2 2 14 7" xfId="4012"/>
    <cellStyle name="Calculation 3 2 2 14 8" xfId="47036"/>
    <cellStyle name="Calculation 3 2 2 15" xfId="4013"/>
    <cellStyle name="Calculation 3 2 2 15 2" xfId="4014"/>
    <cellStyle name="Calculation 3 2 2 15 2 2" xfId="4015"/>
    <cellStyle name="Calculation 3 2 2 15 2 3" xfId="4016"/>
    <cellStyle name="Calculation 3 2 2 15 2 4" xfId="4017"/>
    <cellStyle name="Calculation 3 2 2 15 2 5" xfId="4018"/>
    <cellStyle name="Calculation 3 2 2 15 2 6" xfId="4019"/>
    <cellStyle name="Calculation 3 2 2 15 3" xfId="4020"/>
    <cellStyle name="Calculation 3 2 2 15 3 2" xfId="47037"/>
    <cellStyle name="Calculation 3 2 2 15 3 3" xfId="47038"/>
    <cellStyle name="Calculation 3 2 2 15 4" xfId="4021"/>
    <cellStyle name="Calculation 3 2 2 15 4 2" xfId="47039"/>
    <cellStyle name="Calculation 3 2 2 15 4 3" xfId="47040"/>
    <cellStyle name="Calculation 3 2 2 15 5" xfId="4022"/>
    <cellStyle name="Calculation 3 2 2 15 5 2" xfId="47041"/>
    <cellStyle name="Calculation 3 2 2 15 5 3" xfId="47042"/>
    <cellStyle name="Calculation 3 2 2 15 6" xfId="4023"/>
    <cellStyle name="Calculation 3 2 2 15 6 2" xfId="47043"/>
    <cellStyle name="Calculation 3 2 2 15 6 3" xfId="47044"/>
    <cellStyle name="Calculation 3 2 2 15 7" xfId="4024"/>
    <cellStyle name="Calculation 3 2 2 15 8" xfId="47045"/>
    <cellStyle name="Calculation 3 2 2 16" xfId="4025"/>
    <cellStyle name="Calculation 3 2 2 16 2" xfId="4026"/>
    <cellStyle name="Calculation 3 2 2 16 2 2" xfId="4027"/>
    <cellStyle name="Calculation 3 2 2 16 2 3" xfId="4028"/>
    <cellStyle name="Calculation 3 2 2 16 2 4" xfId="4029"/>
    <cellStyle name="Calculation 3 2 2 16 2 5" xfId="4030"/>
    <cellStyle name="Calculation 3 2 2 16 2 6" xfId="4031"/>
    <cellStyle name="Calculation 3 2 2 16 3" xfId="4032"/>
    <cellStyle name="Calculation 3 2 2 16 3 2" xfId="47046"/>
    <cellStyle name="Calculation 3 2 2 16 3 3" xfId="47047"/>
    <cellStyle name="Calculation 3 2 2 16 4" xfId="4033"/>
    <cellStyle name="Calculation 3 2 2 16 4 2" xfId="47048"/>
    <cellStyle name="Calculation 3 2 2 16 4 3" xfId="47049"/>
    <cellStyle name="Calculation 3 2 2 16 5" xfId="4034"/>
    <cellStyle name="Calculation 3 2 2 16 5 2" xfId="47050"/>
    <cellStyle name="Calculation 3 2 2 16 5 3" xfId="47051"/>
    <cellStyle name="Calculation 3 2 2 16 6" xfId="4035"/>
    <cellStyle name="Calculation 3 2 2 16 6 2" xfId="47052"/>
    <cellStyle name="Calculation 3 2 2 16 6 3" xfId="47053"/>
    <cellStyle name="Calculation 3 2 2 16 7" xfId="4036"/>
    <cellStyle name="Calculation 3 2 2 16 8" xfId="47054"/>
    <cellStyle name="Calculation 3 2 2 17" xfId="4037"/>
    <cellStyle name="Calculation 3 2 2 17 2" xfId="4038"/>
    <cellStyle name="Calculation 3 2 2 17 2 2" xfId="4039"/>
    <cellStyle name="Calculation 3 2 2 17 2 3" xfId="4040"/>
    <cellStyle name="Calculation 3 2 2 17 2 4" xfId="4041"/>
    <cellStyle name="Calculation 3 2 2 17 2 5" xfId="4042"/>
    <cellStyle name="Calculation 3 2 2 17 2 6" xfId="4043"/>
    <cellStyle name="Calculation 3 2 2 17 3" xfId="4044"/>
    <cellStyle name="Calculation 3 2 2 17 3 2" xfId="47055"/>
    <cellStyle name="Calculation 3 2 2 17 3 3" xfId="47056"/>
    <cellStyle name="Calculation 3 2 2 17 4" xfId="4045"/>
    <cellStyle name="Calculation 3 2 2 17 4 2" xfId="47057"/>
    <cellStyle name="Calculation 3 2 2 17 4 3" xfId="47058"/>
    <cellStyle name="Calculation 3 2 2 17 5" xfId="4046"/>
    <cellStyle name="Calculation 3 2 2 17 5 2" xfId="47059"/>
    <cellStyle name="Calculation 3 2 2 17 5 3" xfId="47060"/>
    <cellStyle name="Calculation 3 2 2 17 6" xfId="4047"/>
    <cellStyle name="Calculation 3 2 2 17 6 2" xfId="47061"/>
    <cellStyle name="Calculation 3 2 2 17 6 3" xfId="47062"/>
    <cellStyle name="Calculation 3 2 2 17 7" xfId="4048"/>
    <cellStyle name="Calculation 3 2 2 17 8" xfId="47063"/>
    <cellStyle name="Calculation 3 2 2 18" xfId="4049"/>
    <cellStyle name="Calculation 3 2 2 18 2" xfId="4050"/>
    <cellStyle name="Calculation 3 2 2 18 2 2" xfId="4051"/>
    <cellStyle name="Calculation 3 2 2 18 2 3" xfId="4052"/>
    <cellStyle name="Calculation 3 2 2 18 2 4" xfId="4053"/>
    <cellStyle name="Calculation 3 2 2 18 2 5" xfId="4054"/>
    <cellStyle name="Calculation 3 2 2 18 2 6" xfId="4055"/>
    <cellStyle name="Calculation 3 2 2 18 3" xfId="4056"/>
    <cellStyle name="Calculation 3 2 2 18 3 2" xfId="47064"/>
    <cellStyle name="Calculation 3 2 2 18 3 3" xfId="47065"/>
    <cellStyle name="Calculation 3 2 2 18 4" xfId="4057"/>
    <cellStyle name="Calculation 3 2 2 18 4 2" xfId="47066"/>
    <cellStyle name="Calculation 3 2 2 18 4 3" xfId="47067"/>
    <cellStyle name="Calculation 3 2 2 18 5" xfId="4058"/>
    <cellStyle name="Calculation 3 2 2 18 5 2" xfId="47068"/>
    <cellStyle name="Calculation 3 2 2 18 5 3" xfId="47069"/>
    <cellStyle name="Calculation 3 2 2 18 6" xfId="4059"/>
    <cellStyle name="Calculation 3 2 2 18 6 2" xfId="47070"/>
    <cellStyle name="Calculation 3 2 2 18 6 3" xfId="47071"/>
    <cellStyle name="Calculation 3 2 2 18 7" xfId="4060"/>
    <cellStyle name="Calculation 3 2 2 18 8" xfId="47072"/>
    <cellStyle name="Calculation 3 2 2 19" xfId="4061"/>
    <cellStyle name="Calculation 3 2 2 19 2" xfId="4062"/>
    <cellStyle name="Calculation 3 2 2 19 2 2" xfId="4063"/>
    <cellStyle name="Calculation 3 2 2 19 2 3" xfId="4064"/>
    <cellStyle name="Calculation 3 2 2 19 2 4" xfId="4065"/>
    <cellStyle name="Calculation 3 2 2 19 2 5" xfId="4066"/>
    <cellStyle name="Calculation 3 2 2 19 2 6" xfId="4067"/>
    <cellStyle name="Calculation 3 2 2 19 3" xfId="4068"/>
    <cellStyle name="Calculation 3 2 2 19 3 2" xfId="47073"/>
    <cellStyle name="Calculation 3 2 2 19 3 3" xfId="47074"/>
    <cellStyle name="Calculation 3 2 2 19 4" xfId="4069"/>
    <cellStyle name="Calculation 3 2 2 19 4 2" xfId="47075"/>
    <cellStyle name="Calculation 3 2 2 19 4 3" xfId="47076"/>
    <cellStyle name="Calculation 3 2 2 19 5" xfId="4070"/>
    <cellStyle name="Calculation 3 2 2 19 5 2" xfId="47077"/>
    <cellStyle name="Calculation 3 2 2 19 5 3" xfId="47078"/>
    <cellStyle name="Calculation 3 2 2 19 6" xfId="4071"/>
    <cellStyle name="Calculation 3 2 2 19 6 2" xfId="47079"/>
    <cellStyle name="Calculation 3 2 2 19 6 3" xfId="47080"/>
    <cellStyle name="Calculation 3 2 2 19 7" xfId="4072"/>
    <cellStyle name="Calculation 3 2 2 19 8" xfId="47081"/>
    <cellStyle name="Calculation 3 2 2 2" xfId="4073"/>
    <cellStyle name="Calculation 3 2 2 2 2" xfId="4074"/>
    <cellStyle name="Calculation 3 2 2 2 2 2" xfId="4075"/>
    <cellStyle name="Calculation 3 2 2 2 2 3" xfId="4076"/>
    <cellStyle name="Calculation 3 2 2 2 2 4" xfId="4077"/>
    <cellStyle name="Calculation 3 2 2 2 2 5" xfId="4078"/>
    <cellStyle name="Calculation 3 2 2 2 2 6" xfId="4079"/>
    <cellStyle name="Calculation 3 2 2 2 3" xfId="4080"/>
    <cellStyle name="Calculation 3 2 2 2 3 2" xfId="47082"/>
    <cellStyle name="Calculation 3 2 2 2 3 3" xfId="47083"/>
    <cellStyle name="Calculation 3 2 2 2 4" xfId="4081"/>
    <cellStyle name="Calculation 3 2 2 2 4 2" xfId="47084"/>
    <cellStyle name="Calculation 3 2 2 2 4 3" xfId="47085"/>
    <cellStyle name="Calculation 3 2 2 2 5" xfId="4082"/>
    <cellStyle name="Calculation 3 2 2 2 5 2" xfId="47086"/>
    <cellStyle name="Calculation 3 2 2 2 5 3" xfId="47087"/>
    <cellStyle name="Calculation 3 2 2 2 6" xfId="4083"/>
    <cellStyle name="Calculation 3 2 2 2 6 2" xfId="47088"/>
    <cellStyle name="Calculation 3 2 2 2 6 3" xfId="47089"/>
    <cellStyle name="Calculation 3 2 2 2 7" xfId="4084"/>
    <cellStyle name="Calculation 3 2 2 2 8" xfId="47090"/>
    <cellStyle name="Calculation 3 2 2 20" xfId="4085"/>
    <cellStyle name="Calculation 3 2 2 20 2" xfId="4086"/>
    <cellStyle name="Calculation 3 2 2 20 2 2" xfId="4087"/>
    <cellStyle name="Calculation 3 2 2 20 2 3" xfId="4088"/>
    <cellStyle name="Calculation 3 2 2 20 2 4" xfId="4089"/>
    <cellStyle name="Calculation 3 2 2 20 2 5" xfId="4090"/>
    <cellStyle name="Calculation 3 2 2 20 2 6" xfId="4091"/>
    <cellStyle name="Calculation 3 2 2 20 3" xfId="4092"/>
    <cellStyle name="Calculation 3 2 2 20 3 2" xfId="47091"/>
    <cellStyle name="Calculation 3 2 2 20 3 3" xfId="47092"/>
    <cellStyle name="Calculation 3 2 2 20 4" xfId="4093"/>
    <cellStyle name="Calculation 3 2 2 20 4 2" xfId="47093"/>
    <cellStyle name="Calculation 3 2 2 20 4 3" xfId="47094"/>
    <cellStyle name="Calculation 3 2 2 20 5" xfId="4094"/>
    <cellStyle name="Calculation 3 2 2 20 5 2" xfId="47095"/>
    <cellStyle name="Calculation 3 2 2 20 5 3" xfId="47096"/>
    <cellStyle name="Calculation 3 2 2 20 6" xfId="4095"/>
    <cellStyle name="Calculation 3 2 2 20 6 2" xfId="47097"/>
    <cellStyle name="Calculation 3 2 2 20 6 3" xfId="47098"/>
    <cellStyle name="Calculation 3 2 2 20 7" xfId="4096"/>
    <cellStyle name="Calculation 3 2 2 20 8" xfId="47099"/>
    <cellStyle name="Calculation 3 2 2 21" xfId="4097"/>
    <cellStyle name="Calculation 3 2 2 21 2" xfId="4098"/>
    <cellStyle name="Calculation 3 2 2 21 2 2" xfId="4099"/>
    <cellStyle name="Calculation 3 2 2 21 2 3" xfId="4100"/>
    <cellStyle name="Calculation 3 2 2 21 2 4" xfId="4101"/>
    <cellStyle name="Calculation 3 2 2 21 2 5" xfId="4102"/>
    <cellStyle name="Calculation 3 2 2 21 2 6" xfId="4103"/>
    <cellStyle name="Calculation 3 2 2 21 3" xfId="4104"/>
    <cellStyle name="Calculation 3 2 2 21 3 2" xfId="47100"/>
    <cellStyle name="Calculation 3 2 2 21 3 3" xfId="47101"/>
    <cellStyle name="Calculation 3 2 2 21 4" xfId="4105"/>
    <cellStyle name="Calculation 3 2 2 21 4 2" xfId="47102"/>
    <cellStyle name="Calculation 3 2 2 21 4 3" xfId="47103"/>
    <cellStyle name="Calculation 3 2 2 21 5" xfId="4106"/>
    <cellStyle name="Calculation 3 2 2 21 5 2" xfId="47104"/>
    <cellStyle name="Calculation 3 2 2 21 5 3" xfId="47105"/>
    <cellStyle name="Calculation 3 2 2 21 6" xfId="4107"/>
    <cellStyle name="Calculation 3 2 2 21 6 2" xfId="47106"/>
    <cellStyle name="Calculation 3 2 2 21 6 3" xfId="47107"/>
    <cellStyle name="Calculation 3 2 2 21 7" xfId="4108"/>
    <cellStyle name="Calculation 3 2 2 21 8" xfId="47108"/>
    <cellStyle name="Calculation 3 2 2 22" xfId="4109"/>
    <cellStyle name="Calculation 3 2 2 22 2" xfId="4110"/>
    <cellStyle name="Calculation 3 2 2 22 2 2" xfId="4111"/>
    <cellStyle name="Calculation 3 2 2 22 2 3" xfId="4112"/>
    <cellStyle name="Calculation 3 2 2 22 2 4" xfId="4113"/>
    <cellStyle name="Calculation 3 2 2 22 2 5" xfId="4114"/>
    <cellStyle name="Calculation 3 2 2 22 2 6" xfId="4115"/>
    <cellStyle name="Calculation 3 2 2 22 3" xfId="4116"/>
    <cellStyle name="Calculation 3 2 2 22 3 2" xfId="47109"/>
    <cellStyle name="Calculation 3 2 2 22 3 3" xfId="47110"/>
    <cellStyle name="Calculation 3 2 2 22 4" xfId="4117"/>
    <cellStyle name="Calculation 3 2 2 22 4 2" xfId="47111"/>
    <cellStyle name="Calculation 3 2 2 22 4 3" xfId="47112"/>
    <cellStyle name="Calculation 3 2 2 22 5" xfId="4118"/>
    <cellStyle name="Calculation 3 2 2 22 5 2" xfId="47113"/>
    <cellStyle name="Calculation 3 2 2 22 5 3" xfId="47114"/>
    <cellStyle name="Calculation 3 2 2 22 6" xfId="4119"/>
    <cellStyle name="Calculation 3 2 2 22 6 2" xfId="47115"/>
    <cellStyle name="Calculation 3 2 2 22 6 3" xfId="47116"/>
    <cellStyle name="Calculation 3 2 2 22 7" xfId="4120"/>
    <cellStyle name="Calculation 3 2 2 22 8" xfId="47117"/>
    <cellStyle name="Calculation 3 2 2 23" xfId="4121"/>
    <cellStyle name="Calculation 3 2 2 23 2" xfId="4122"/>
    <cellStyle name="Calculation 3 2 2 23 2 2" xfId="4123"/>
    <cellStyle name="Calculation 3 2 2 23 2 3" xfId="4124"/>
    <cellStyle name="Calculation 3 2 2 23 2 4" xfId="4125"/>
    <cellStyle name="Calculation 3 2 2 23 2 5" xfId="4126"/>
    <cellStyle name="Calculation 3 2 2 23 2 6" xfId="4127"/>
    <cellStyle name="Calculation 3 2 2 23 3" xfId="4128"/>
    <cellStyle name="Calculation 3 2 2 23 3 2" xfId="47118"/>
    <cellStyle name="Calculation 3 2 2 23 3 3" xfId="47119"/>
    <cellStyle name="Calculation 3 2 2 23 4" xfId="4129"/>
    <cellStyle name="Calculation 3 2 2 23 4 2" xfId="47120"/>
    <cellStyle name="Calculation 3 2 2 23 4 3" xfId="47121"/>
    <cellStyle name="Calculation 3 2 2 23 5" xfId="4130"/>
    <cellStyle name="Calculation 3 2 2 23 5 2" xfId="47122"/>
    <cellStyle name="Calculation 3 2 2 23 5 3" xfId="47123"/>
    <cellStyle name="Calculation 3 2 2 23 6" xfId="4131"/>
    <cellStyle name="Calculation 3 2 2 23 6 2" xfId="47124"/>
    <cellStyle name="Calculation 3 2 2 23 6 3" xfId="47125"/>
    <cellStyle name="Calculation 3 2 2 23 7" xfId="4132"/>
    <cellStyle name="Calculation 3 2 2 23 8" xfId="47126"/>
    <cellStyle name="Calculation 3 2 2 24" xfId="4133"/>
    <cellStyle name="Calculation 3 2 2 24 2" xfId="4134"/>
    <cellStyle name="Calculation 3 2 2 24 2 2" xfId="4135"/>
    <cellStyle name="Calculation 3 2 2 24 2 3" xfId="4136"/>
    <cellStyle name="Calculation 3 2 2 24 2 4" xfId="4137"/>
    <cellStyle name="Calculation 3 2 2 24 2 5" xfId="4138"/>
    <cellStyle name="Calculation 3 2 2 24 2 6" xfId="4139"/>
    <cellStyle name="Calculation 3 2 2 24 3" xfId="4140"/>
    <cellStyle name="Calculation 3 2 2 24 3 2" xfId="47127"/>
    <cellStyle name="Calculation 3 2 2 24 3 3" xfId="47128"/>
    <cellStyle name="Calculation 3 2 2 24 4" xfId="4141"/>
    <cellStyle name="Calculation 3 2 2 24 4 2" xfId="47129"/>
    <cellStyle name="Calculation 3 2 2 24 4 3" xfId="47130"/>
    <cellStyle name="Calculation 3 2 2 24 5" xfId="4142"/>
    <cellStyle name="Calculation 3 2 2 24 5 2" xfId="47131"/>
    <cellStyle name="Calculation 3 2 2 24 5 3" xfId="47132"/>
    <cellStyle name="Calculation 3 2 2 24 6" xfId="4143"/>
    <cellStyle name="Calculation 3 2 2 24 6 2" xfId="47133"/>
    <cellStyle name="Calculation 3 2 2 24 6 3" xfId="47134"/>
    <cellStyle name="Calculation 3 2 2 24 7" xfId="4144"/>
    <cellStyle name="Calculation 3 2 2 24 8" xfId="47135"/>
    <cellStyle name="Calculation 3 2 2 25" xfId="4145"/>
    <cellStyle name="Calculation 3 2 2 25 2" xfId="4146"/>
    <cellStyle name="Calculation 3 2 2 25 2 2" xfId="4147"/>
    <cellStyle name="Calculation 3 2 2 25 2 3" xfId="4148"/>
    <cellStyle name="Calculation 3 2 2 25 2 4" xfId="4149"/>
    <cellStyle name="Calculation 3 2 2 25 2 5" xfId="4150"/>
    <cellStyle name="Calculation 3 2 2 25 2 6" xfId="4151"/>
    <cellStyle name="Calculation 3 2 2 25 3" xfId="4152"/>
    <cellStyle name="Calculation 3 2 2 25 3 2" xfId="47136"/>
    <cellStyle name="Calculation 3 2 2 25 3 3" xfId="47137"/>
    <cellStyle name="Calculation 3 2 2 25 4" xfId="4153"/>
    <cellStyle name="Calculation 3 2 2 25 4 2" xfId="47138"/>
    <cellStyle name="Calculation 3 2 2 25 4 3" xfId="47139"/>
    <cellStyle name="Calculation 3 2 2 25 5" xfId="4154"/>
    <cellStyle name="Calculation 3 2 2 25 5 2" xfId="47140"/>
    <cellStyle name="Calculation 3 2 2 25 5 3" xfId="47141"/>
    <cellStyle name="Calculation 3 2 2 25 6" xfId="4155"/>
    <cellStyle name="Calculation 3 2 2 25 6 2" xfId="47142"/>
    <cellStyle name="Calculation 3 2 2 25 6 3" xfId="47143"/>
    <cellStyle name="Calculation 3 2 2 25 7" xfId="4156"/>
    <cellStyle name="Calculation 3 2 2 25 8" xfId="47144"/>
    <cellStyle name="Calculation 3 2 2 26" xfId="4157"/>
    <cellStyle name="Calculation 3 2 2 26 2" xfId="4158"/>
    <cellStyle name="Calculation 3 2 2 26 2 2" xfId="4159"/>
    <cellStyle name="Calculation 3 2 2 26 2 3" xfId="4160"/>
    <cellStyle name="Calculation 3 2 2 26 2 4" xfId="4161"/>
    <cellStyle name="Calculation 3 2 2 26 2 5" xfId="4162"/>
    <cellStyle name="Calculation 3 2 2 26 2 6" xfId="4163"/>
    <cellStyle name="Calculation 3 2 2 26 3" xfId="4164"/>
    <cellStyle name="Calculation 3 2 2 26 3 2" xfId="47145"/>
    <cellStyle name="Calculation 3 2 2 26 3 3" xfId="47146"/>
    <cellStyle name="Calculation 3 2 2 26 4" xfId="4165"/>
    <cellStyle name="Calculation 3 2 2 26 4 2" xfId="47147"/>
    <cellStyle name="Calculation 3 2 2 26 4 3" xfId="47148"/>
    <cellStyle name="Calculation 3 2 2 26 5" xfId="4166"/>
    <cellStyle name="Calculation 3 2 2 26 5 2" xfId="47149"/>
    <cellStyle name="Calculation 3 2 2 26 5 3" xfId="47150"/>
    <cellStyle name="Calculation 3 2 2 26 6" xfId="4167"/>
    <cellStyle name="Calculation 3 2 2 26 6 2" xfId="47151"/>
    <cellStyle name="Calculation 3 2 2 26 6 3" xfId="47152"/>
    <cellStyle name="Calculation 3 2 2 26 7" xfId="4168"/>
    <cellStyle name="Calculation 3 2 2 26 8" xfId="47153"/>
    <cellStyle name="Calculation 3 2 2 27" xfId="4169"/>
    <cellStyle name="Calculation 3 2 2 27 2" xfId="4170"/>
    <cellStyle name="Calculation 3 2 2 27 2 2" xfId="4171"/>
    <cellStyle name="Calculation 3 2 2 27 2 3" xfId="4172"/>
    <cellStyle name="Calculation 3 2 2 27 2 4" xfId="4173"/>
    <cellStyle name="Calculation 3 2 2 27 2 5" xfId="4174"/>
    <cellStyle name="Calculation 3 2 2 27 2 6" xfId="4175"/>
    <cellStyle name="Calculation 3 2 2 27 3" xfId="4176"/>
    <cellStyle name="Calculation 3 2 2 27 3 2" xfId="47154"/>
    <cellStyle name="Calculation 3 2 2 27 3 3" xfId="47155"/>
    <cellStyle name="Calculation 3 2 2 27 4" xfId="4177"/>
    <cellStyle name="Calculation 3 2 2 27 4 2" xfId="47156"/>
    <cellStyle name="Calculation 3 2 2 27 4 3" xfId="47157"/>
    <cellStyle name="Calculation 3 2 2 27 5" xfId="4178"/>
    <cellStyle name="Calculation 3 2 2 27 5 2" xfId="47158"/>
    <cellStyle name="Calculation 3 2 2 27 5 3" xfId="47159"/>
    <cellStyle name="Calculation 3 2 2 27 6" xfId="4179"/>
    <cellStyle name="Calculation 3 2 2 27 6 2" xfId="47160"/>
    <cellStyle name="Calculation 3 2 2 27 6 3" xfId="47161"/>
    <cellStyle name="Calculation 3 2 2 27 7" xfId="4180"/>
    <cellStyle name="Calculation 3 2 2 27 8" xfId="47162"/>
    <cellStyle name="Calculation 3 2 2 28" xfId="4181"/>
    <cellStyle name="Calculation 3 2 2 28 2" xfId="4182"/>
    <cellStyle name="Calculation 3 2 2 28 2 2" xfId="4183"/>
    <cellStyle name="Calculation 3 2 2 28 2 3" xfId="4184"/>
    <cellStyle name="Calculation 3 2 2 28 2 4" xfId="4185"/>
    <cellStyle name="Calculation 3 2 2 28 2 5" xfId="4186"/>
    <cellStyle name="Calculation 3 2 2 28 2 6" xfId="4187"/>
    <cellStyle name="Calculation 3 2 2 28 3" xfId="4188"/>
    <cellStyle name="Calculation 3 2 2 28 3 2" xfId="47163"/>
    <cellStyle name="Calculation 3 2 2 28 3 3" xfId="47164"/>
    <cellStyle name="Calculation 3 2 2 28 4" xfId="4189"/>
    <cellStyle name="Calculation 3 2 2 28 4 2" xfId="47165"/>
    <cellStyle name="Calculation 3 2 2 28 4 3" xfId="47166"/>
    <cellStyle name="Calculation 3 2 2 28 5" xfId="4190"/>
    <cellStyle name="Calculation 3 2 2 28 5 2" xfId="47167"/>
    <cellStyle name="Calculation 3 2 2 28 5 3" xfId="47168"/>
    <cellStyle name="Calculation 3 2 2 28 6" xfId="4191"/>
    <cellStyle name="Calculation 3 2 2 28 6 2" xfId="47169"/>
    <cellStyle name="Calculation 3 2 2 28 6 3" xfId="47170"/>
    <cellStyle name="Calculation 3 2 2 28 7" xfId="4192"/>
    <cellStyle name="Calculation 3 2 2 28 8" xfId="47171"/>
    <cellStyle name="Calculation 3 2 2 29" xfId="4193"/>
    <cellStyle name="Calculation 3 2 2 29 2" xfId="4194"/>
    <cellStyle name="Calculation 3 2 2 29 2 2" xfId="4195"/>
    <cellStyle name="Calculation 3 2 2 29 2 3" xfId="4196"/>
    <cellStyle name="Calculation 3 2 2 29 2 4" xfId="4197"/>
    <cellStyle name="Calculation 3 2 2 29 2 5" xfId="4198"/>
    <cellStyle name="Calculation 3 2 2 29 2 6" xfId="4199"/>
    <cellStyle name="Calculation 3 2 2 29 3" xfId="4200"/>
    <cellStyle name="Calculation 3 2 2 29 3 2" xfId="47172"/>
    <cellStyle name="Calculation 3 2 2 29 3 3" xfId="47173"/>
    <cellStyle name="Calculation 3 2 2 29 4" xfId="4201"/>
    <cellStyle name="Calculation 3 2 2 29 4 2" xfId="47174"/>
    <cellStyle name="Calculation 3 2 2 29 4 3" xfId="47175"/>
    <cellStyle name="Calculation 3 2 2 29 5" xfId="4202"/>
    <cellStyle name="Calculation 3 2 2 29 5 2" xfId="47176"/>
    <cellStyle name="Calculation 3 2 2 29 5 3" xfId="47177"/>
    <cellStyle name="Calculation 3 2 2 29 6" xfId="4203"/>
    <cellStyle name="Calculation 3 2 2 29 6 2" xfId="47178"/>
    <cellStyle name="Calculation 3 2 2 29 6 3" xfId="47179"/>
    <cellStyle name="Calculation 3 2 2 29 7" xfId="4204"/>
    <cellStyle name="Calculation 3 2 2 29 8" xfId="47180"/>
    <cellStyle name="Calculation 3 2 2 3" xfId="4205"/>
    <cellStyle name="Calculation 3 2 2 3 2" xfId="4206"/>
    <cellStyle name="Calculation 3 2 2 3 2 2" xfId="4207"/>
    <cellStyle name="Calculation 3 2 2 3 2 3" xfId="4208"/>
    <cellStyle name="Calculation 3 2 2 3 2 4" xfId="4209"/>
    <cellStyle name="Calculation 3 2 2 3 2 5" xfId="4210"/>
    <cellStyle name="Calculation 3 2 2 3 2 6" xfId="4211"/>
    <cellStyle name="Calculation 3 2 2 3 3" xfId="4212"/>
    <cellStyle name="Calculation 3 2 2 3 3 2" xfId="47181"/>
    <cellStyle name="Calculation 3 2 2 3 3 3" xfId="47182"/>
    <cellStyle name="Calculation 3 2 2 3 4" xfId="4213"/>
    <cellStyle name="Calculation 3 2 2 3 4 2" xfId="47183"/>
    <cellStyle name="Calculation 3 2 2 3 4 3" xfId="47184"/>
    <cellStyle name="Calculation 3 2 2 3 5" xfId="4214"/>
    <cellStyle name="Calculation 3 2 2 3 5 2" xfId="47185"/>
    <cellStyle name="Calculation 3 2 2 3 5 3" xfId="47186"/>
    <cellStyle name="Calculation 3 2 2 3 6" xfId="4215"/>
    <cellStyle name="Calculation 3 2 2 3 6 2" xfId="47187"/>
    <cellStyle name="Calculation 3 2 2 3 6 3" xfId="47188"/>
    <cellStyle name="Calculation 3 2 2 3 7" xfId="4216"/>
    <cellStyle name="Calculation 3 2 2 3 8" xfId="47189"/>
    <cellStyle name="Calculation 3 2 2 30" xfId="4217"/>
    <cellStyle name="Calculation 3 2 2 30 2" xfId="4218"/>
    <cellStyle name="Calculation 3 2 2 30 2 2" xfId="4219"/>
    <cellStyle name="Calculation 3 2 2 30 2 3" xfId="4220"/>
    <cellStyle name="Calculation 3 2 2 30 2 4" xfId="4221"/>
    <cellStyle name="Calculation 3 2 2 30 2 5" xfId="4222"/>
    <cellStyle name="Calculation 3 2 2 30 2 6" xfId="4223"/>
    <cellStyle name="Calculation 3 2 2 30 3" xfId="4224"/>
    <cellStyle name="Calculation 3 2 2 30 3 2" xfId="47190"/>
    <cellStyle name="Calculation 3 2 2 30 3 3" xfId="47191"/>
    <cellStyle name="Calculation 3 2 2 30 4" xfId="4225"/>
    <cellStyle name="Calculation 3 2 2 30 4 2" xfId="47192"/>
    <cellStyle name="Calculation 3 2 2 30 4 3" xfId="47193"/>
    <cellStyle name="Calculation 3 2 2 30 5" xfId="4226"/>
    <cellStyle name="Calculation 3 2 2 30 5 2" xfId="47194"/>
    <cellStyle name="Calculation 3 2 2 30 5 3" xfId="47195"/>
    <cellStyle name="Calculation 3 2 2 30 6" xfId="4227"/>
    <cellStyle name="Calculation 3 2 2 30 6 2" xfId="47196"/>
    <cellStyle name="Calculation 3 2 2 30 6 3" xfId="47197"/>
    <cellStyle name="Calculation 3 2 2 30 7" xfId="4228"/>
    <cellStyle name="Calculation 3 2 2 30 8" xfId="47198"/>
    <cellStyle name="Calculation 3 2 2 31" xfId="4229"/>
    <cellStyle name="Calculation 3 2 2 31 2" xfId="4230"/>
    <cellStyle name="Calculation 3 2 2 31 2 2" xfId="4231"/>
    <cellStyle name="Calculation 3 2 2 31 2 3" xfId="4232"/>
    <cellStyle name="Calculation 3 2 2 31 2 4" xfId="4233"/>
    <cellStyle name="Calculation 3 2 2 31 2 5" xfId="4234"/>
    <cellStyle name="Calculation 3 2 2 31 2 6" xfId="4235"/>
    <cellStyle name="Calculation 3 2 2 31 3" xfId="4236"/>
    <cellStyle name="Calculation 3 2 2 31 3 2" xfId="47199"/>
    <cellStyle name="Calculation 3 2 2 31 3 3" xfId="47200"/>
    <cellStyle name="Calculation 3 2 2 31 4" xfId="4237"/>
    <cellStyle name="Calculation 3 2 2 31 4 2" xfId="47201"/>
    <cellStyle name="Calculation 3 2 2 31 4 3" xfId="47202"/>
    <cellStyle name="Calculation 3 2 2 31 5" xfId="4238"/>
    <cellStyle name="Calculation 3 2 2 31 5 2" xfId="47203"/>
    <cellStyle name="Calculation 3 2 2 31 5 3" xfId="47204"/>
    <cellStyle name="Calculation 3 2 2 31 6" xfId="4239"/>
    <cellStyle name="Calculation 3 2 2 31 6 2" xfId="47205"/>
    <cellStyle name="Calculation 3 2 2 31 6 3" xfId="47206"/>
    <cellStyle name="Calculation 3 2 2 31 7" xfId="4240"/>
    <cellStyle name="Calculation 3 2 2 31 8" xfId="47207"/>
    <cellStyle name="Calculation 3 2 2 32" xfId="4241"/>
    <cellStyle name="Calculation 3 2 2 32 2" xfId="4242"/>
    <cellStyle name="Calculation 3 2 2 32 2 2" xfId="4243"/>
    <cellStyle name="Calculation 3 2 2 32 2 3" xfId="4244"/>
    <cellStyle name="Calculation 3 2 2 32 2 4" xfId="4245"/>
    <cellStyle name="Calculation 3 2 2 32 2 5" xfId="4246"/>
    <cellStyle name="Calculation 3 2 2 32 2 6" xfId="4247"/>
    <cellStyle name="Calculation 3 2 2 32 3" xfId="4248"/>
    <cellStyle name="Calculation 3 2 2 32 3 2" xfId="47208"/>
    <cellStyle name="Calculation 3 2 2 32 3 3" xfId="47209"/>
    <cellStyle name="Calculation 3 2 2 32 4" xfId="4249"/>
    <cellStyle name="Calculation 3 2 2 32 4 2" xfId="47210"/>
    <cellStyle name="Calculation 3 2 2 32 4 3" xfId="47211"/>
    <cellStyle name="Calculation 3 2 2 32 5" xfId="4250"/>
    <cellStyle name="Calculation 3 2 2 32 5 2" xfId="47212"/>
    <cellStyle name="Calculation 3 2 2 32 5 3" xfId="47213"/>
    <cellStyle name="Calculation 3 2 2 32 6" xfId="4251"/>
    <cellStyle name="Calculation 3 2 2 32 6 2" xfId="47214"/>
    <cellStyle name="Calculation 3 2 2 32 6 3" xfId="47215"/>
    <cellStyle name="Calculation 3 2 2 32 7" xfId="4252"/>
    <cellStyle name="Calculation 3 2 2 32 8" xfId="47216"/>
    <cellStyle name="Calculation 3 2 2 33" xfId="4253"/>
    <cellStyle name="Calculation 3 2 2 33 2" xfId="4254"/>
    <cellStyle name="Calculation 3 2 2 33 2 2" xfId="4255"/>
    <cellStyle name="Calculation 3 2 2 33 2 3" xfId="4256"/>
    <cellStyle name="Calculation 3 2 2 33 2 4" xfId="4257"/>
    <cellStyle name="Calculation 3 2 2 33 2 5" xfId="4258"/>
    <cellStyle name="Calculation 3 2 2 33 2 6" xfId="4259"/>
    <cellStyle name="Calculation 3 2 2 33 3" xfId="4260"/>
    <cellStyle name="Calculation 3 2 2 33 3 2" xfId="47217"/>
    <cellStyle name="Calculation 3 2 2 33 3 3" xfId="47218"/>
    <cellStyle name="Calculation 3 2 2 33 4" xfId="4261"/>
    <cellStyle name="Calculation 3 2 2 33 4 2" xfId="47219"/>
    <cellStyle name="Calculation 3 2 2 33 4 3" xfId="47220"/>
    <cellStyle name="Calculation 3 2 2 33 5" xfId="4262"/>
    <cellStyle name="Calculation 3 2 2 33 5 2" xfId="47221"/>
    <cellStyle name="Calculation 3 2 2 33 5 3" xfId="47222"/>
    <cellStyle name="Calculation 3 2 2 33 6" xfId="4263"/>
    <cellStyle name="Calculation 3 2 2 33 6 2" xfId="47223"/>
    <cellStyle name="Calculation 3 2 2 33 6 3" xfId="47224"/>
    <cellStyle name="Calculation 3 2 2 33 7" xfId="4264"/>
    <cellStyle name="Calculation 3 2 2 33 8" xfId="47225"/>
    <cellStyle name="Calculation 3 2 2 34" xfId="4265"/>
    <cellStyle name="Calculation 3 2 2 34 2" xfId="4266"/>
    <cellStyle name="Calculation 3 2 2 34 2 2" xfId="4267"/>
    <cellStyle name="Calculation 3 2 2 34 2 3" xfId="4268"/>
    <cellStyle name="Calculation 3 2 2 34 2 4" xfId="4269"/>
    <cellStyle name="Calculation 3 2 2 34 2 5" xfId="4270"/>
    <cellStyle name="Calculation 3 2 2 34 2 6" xfId="4271"/>
    <cellStyle name="Calculation 3 2 2 34 3" xfId="4272"/>
    <cellStyle name="Calculation 3 2 2 34 3 2" xfId="47226"/>
    <cellStyle name="Calculation 3 2 2 34 3 3" xfId="47227"/>
    <cellStyle name="Calculation 3 2 2 34 4" xfId="4273"/>
    <cellStyle name="Calculation 3 2 2 34 4 2" xfId="47228"/>
    <cellStyle name="Calculation 3 2 2 34 4 3" xfId="47229"/>
    <cellStyle name="Calculation 3 2 2 34 5" xfId="4274"/>
    <cellStyle name="Calculation 3 2 2 34 5 2" xfId="47230"/>
    <cellStyle name="Calculation 3 2 2 34 5 3" xfId="47231"/>
    <cellStyle name="Calculation 3 2 2 34 6" xfId="4275"/>
    <cellStyle name="Calculation 3 2 2 34 6 2" xfId="47232"/>
    <cellStyle name="Calculation 3 2 2 34 6 3" xfId="47233"/>
    <cellStyle name="Calculation 3 2 2 34 7" xfId="4276"/>
    <cellStyle name="Calculation 3 2 2 34 8" xfId="47234"/>
    <cellStyle name="Calculation 3 2 2 35" xfId="4277"/>
    <cellStyle name="Calculation 3 2 2 35 2" xfId="4278"/>
    <cellStyle name="Calculation 3 2 2 35 3" xfId="4279"/>
    <cellStyle name="Calculation 3 2 2 35 4" xfId="4280"/>
    <cellStyle name="Calculation 3 2 2 35 5" xfId="4281"/>
    <cellStyle name="Calculation 3 2 2 35 6" xfId="4282"/>
    <cellStyle name="Calculation 3 2 2 36" xfId="4283"/>
    <cellStyle name="Calculation 3 2 2 36 2" xfId="47235"/>
    <cellStyle name="Calculation 3 2 2 36 3" xfId="47236"/>
    <cellStyle name="Calculation 3 2 2 37" xfId="4284"/>
    <cellStyle name="Calculation 3 2 2 37 2" xfId="47237"/>
    <cellStyle name="Calculation 3 2 2 37 3" xfId="47238"/>
    <cellStyle name="Calculation 3 2 2 38" xfId="4285"/>
    <cellStyle name="Calculation 3 2 2 38 2" xfId="47239"/>
    <cellStyle name="Calculation 3 2 2 38 3" xfId="47240"/>
    <cellStyle name="Calculation 3 2 2 39" xfId="4286"/>
    <cellStyle name="Calculation 3 2 2 39 2" xfId="47241"/>
    <cellStyle name="Calculation 3 2 2 39 3" xfId="47242"/>
    <cellStyle name="Calculation 3 2 2 4" xfId="4287"/>
    <cellStyle name="Calculation 3 2 2 4 2" xfId="4288"/>
    <cellStyle name="Calculation 3 2 2 4 2 2" xfId="4289"/>
    <cellStyle name="Calculation 3 2 2 4 2 3" xfId="4290"/>
    <cellStyle name="Calculation 3 2 2 4 2 4" xfId="4291"/>
    <cellStyle name="Calculation 3 2 2 4 2 5" xfId="4292"/>
    <cellStyle name="Calculation 3 2 2 4 2 6" xfId="4293"/>
    <cellStyle name="Calculation 3 2 2 4 3" xfId="4294"/>
    <cellStyle name="Calculation 3 2 2 4 3 2" xfId="47243"/>
    <cellStyle name="Calculation 3 2 2 4 3 3" xfId="47244"/>
    <cellStyle name="Calculation 3 2 2 4 4" xfId="4295"/>
    <cellStyle name="Calculation 3 2 2 4 4 2" xfId="47245"/>
    <cellStyle name="Calculation 3 2 2 4 4 3" xfId="47246"/>
    <cellStyle name="Calculation 3 2 2 4 5" xfId="4296"/>
    <cellStyle name="Calculation 3 2 2 4 5 2" xfId="47247"/>
    <cellStyle name="Calculation 3 2 2 4 5 3" xfId="47248"/>
    <cellStyle name="Calculation 3 2 2 4 6" xfId="4297"/>
    <cellStyle name="Calculation 3 2 2 4 6 2" xfId="47249"/>
    <cellStyle name="Calculation 3 2 2 4 6 3" xfId="47250"/>
    <cellStyle name="Calculation 3 2 2 4 7" xfId="4298"/>
    <cellStyle name="Calculation 3 2 2 4 8" xfId="47251"/>
    <cellStyle name="Calculation 3 2 2 40" xfId="4299"/>
    <cellStyle name="Calculation 3 2 2 41" xfId="47252"/>
    <cellStyle name="Calculation 3 2 2 5" xfId="4300"/>
    <cellStyle name="Calculation 3 2 2 5 2" xfId="4301"/>
    <cellStyle name="Calculation 3 2 2 5 2 2" xfId="4302"/>
    <cellStyle name="Calculation 3 2 2 5 2 3" xfId="4303"/>
    <cellStyle name="Calculation 3 2 2 5 2 4" xfId="4304"/>
    <cellStyle name="Calculation 3 2 2 5 2 5" xfId="4305"/>
    <cellStyle name="Calculation 3 2 2 5 2 6" xfId="4306"/>
    <cellStyle name="Calculation 3 2 2 5 3" xfId="4307"/>
    <cellStyle name="Calculation 3 2 2 5 3 2" xfId="47253"/>
    <cellStyle name="Calculation 3 2 2 5 3 3" xfId="47254"/>
    <cellStyle name="Calculation 3 2 2 5 4" xfId="4308"/>
    <cellStyle name="Calculation 3 2 2 5 4 2" xfId="47255"/>
    <cellStyle name="Calculation 3 2 2 5 4 3" xfId="47256"/>
    <cellStyle name="Calculation 3 2 2 5 5" xfId="4309"/>
    <cellStyle name="Calculation 3 2 2 5 5 2" xfId="47257"/>
    <cellStyle name="Calculation 3 2 2 5 5 3" xfId="47258"/>
    <cellStyle name="Calculation 3 2 2 5 6" xfId="4310"/>
    <cellStyle name="Calculation 3 2 2 5 6 2" xfId="47259"/>
    <cellStyle name="Calculation 3 2 2 5 6 3" xfId="47260"/>
    <cellStyle name="Calculation 3 2 2 5 7" xfId="4311"/>
    <cellStyle name="Calculation 3 2 2 5 8" xfId="47261"/>
    <cellStyle name="Calculation 3 2 2 6" xfId="4312"/>
    <cellStyle name="Calculation 3 2 2 6 2" xfId="4313"/>
    <cellStyle name="Calculation 3 2 2 6 2 2" xfId="4314"/>
    <cellStyle name="Calculation 3 2 2 6 2 3" xfId="4315"/>
    <cellStyle name="Calculation 3 2 2 6 2 4" xfId="4316"/>
    <cellStyle name="Calculation 3 2 2 6 2 5" xfId="4317"/>
    <cellStyle name="Calculation 3 2 2 6 2 6" xfId="4318"/>
    <cellStyle name="Calculation 3 2 2 6 3" xfId="4319"/>
    <cellStyle name="Calculation 3 2 2 6 3 2" xfId="47262"/>
    <cellStyle name="Calculation 3 2 2 6 3 3" xfId="47263"/>
    <cellStyle name="Calculation 3 2 2 6 4" xfId="4320"/>
    <cellStyle name="Calculation 3 2 2 6 4 2" xfId="47264"/>
    <cellStyle name="Calculation 3 2 2 6 4 3" xfId="47265"/>
    <cellStyle name="Calculation 3 2 2 6 5" xfId="4321"/>
    <cellStyle name="Calculation 3 2 2 6 5 2" xfId="47266"/>
    <cellStyle name="Calculation 3 2 2 6 5 3" xfId="47267"/>
    <cellStyle name="Calculation 3 2 2 6 6" xfId="4322"/>
    <cellStyle name="Calculation 3 2 2 6 6 2" xfId="47268"/>
    <cellStyle name="Calculation 3 2 2 6 6 3" xfId="47269"/>
    <cellStyle name="Calculation 3 2 2 6 7" xfId="4323"/>
    <cellStyle name="Calculation 3 2 2 6 8" xfId="47270"/>
    <cellStyle name="Calculation 3 2 2 7" xfId="4324"/>
    <cellStyle name="Calculation 3 2 2 7 2" xfId="4325"/>
    <cellStyle name="Calculation 3 2 2 7 2 2" xfId="4326"/>
    <cellStyle name="Calculation 3 2 2 7 2 3" xfId="4327"/>
    <cellStyle name="Calculation 3 2 2 7 2 4" xfId="4328"/>
    <cellStyle name="Calculation 3 2 2 7 2 5" xfId="4329"/>
    <cellStyle name="Calculation 3 2 2 7 2 6" xfId="4330"/>
    <cellStyle name="Calculation 3 2 2 7 3" xfId="4331"/>
    <cellStyle name="Calculation 3 2 2 7 3 2" xfId="47271"/>
    <cellStyle name="Calculation 3 2 2 7 3 3" xfId="47272"/>
    <cellStyle name="Calculation 3 2 2 7 4" xfId="4332"/>
    <cellStyle name="Calculation 3 2 2 7 4 2" xfId="47273"/>
    <cellStyle name="Calculation 3 2 2 7 4 3" xfId="47274"/>
    <cellStyle name="Calculation 3 2 2 7 5" xfId="4333"/>
    <cellStyle name="Calculation 3 2 2 7 5 2" xfId="47275"/>
    <cellStyle name="Calculation 3 2 2 7 5 3" xfId="47276"/>
    <cellStyle name="Calculation 3 2 2 7 6" xfId="4334"/>
    <cellStyle name="Calculation 3 2 2 7 6 2" xfId="47277"/>
    <cellStyle name="Calculation 3 2 2 7 6 3" xfId="47278"/>
    <cellStyle name="Calculation 3 2 2 7 7" xfId="4335"/>
    <cellStyle name="Calculation 3 2 2 7 8" xfId="47279"/>
    <cellStyle name="Calculation 3 2 2 8" xfId="4336"/>
    <cellStyle name="Calculation 3 2 2 8 2" xfId="4337"/>
    <cellStyle name="Calculation 3 2 2 8 2 2" xfId="4338"/>
    <cellStyle name="Calculation 3 2 2 8 2 3" xfId="4339"/>
    <cellStyle name="Calculation 3 2 2 8 2 4" xfId="4340"/>
    <cellStyle name="Calculation 3 2 2 8 2 5" xfId="4341"/>
    <cellStyle name="Calculation 3 2 2 8 2 6" xfId="4342"/>
    <cellStyle name="Calculation 3 2 2 8 3" xfId="4343"/>
    <cellStyle name="Calculation 3 2 2 8 3 2" xfId="47280"/>
    <cellStyle name="Calculation 3 2 2 8 3 3" xfId="47281"/>
    <cellStyle name="Calculation 3 2 2 8 4" xfId="4344"/>
    <cellStyle name="Calculation 3 2 2 8 4 2" xfId="47282"/>
    <cellStyle name="Calculation 3 2 2 8 4 3" xfId="47283"/>
    <cellStyle name="Calculation 3 2 2 8 5" xfId="4345"/>
    <cellStyle name="Calculation 3 2 2 8 5 2" xfId="47284"/>
    <cellStyle name="Calculation 3 2 2 8 5 3" xfId="47285"/>
    <cellStyle name="Calculation 3 2 2 8 6" xfId="4346"/>
    <cellStyle name="Calculation 3 2 2 8 6 2" xfId="47286"/>
    <cellStyle name="Calculation 3 2 2 8 6 3" xfId="47287"/>
    <cellStyle name="Calculation 3 2 2 8 7" xfId="4347"/>
    <cellStyle name="Calculation 3 2 2 8 8" xfId="47288"/>
    <cellStyle name="Calculation 3 2 2 9" xfId="4348"/>
    <cellStyle name="Calculation 3 2 2 9 2" xfId="4349"/>
    <cellStyle name="Calculation 3 2 2 9 2 2" xfId="4350"/>
    <cellStyle name="Calculation 3 2 2 9 2 3" xfId="4351"/>
    <cellStyle name="Calculation 3 2 2 9 2 4" xfId="4352"/>
    <cellStyle name="Calculation 3 2 2 9 2 5" xfId="4353"/>
    <cellStyle name="Calculation 3 2 2 9 2 6" xfId="4354"/>
    <cellStyle name="Calculation 3 2 2 9 3" xfId="4355"/>
    <cellStyle name="Calculation 3 2 2 9 3 2" xfId="47289"/>
    <cellStyle name="Calculation 3 2 2 9 3 3" xfId="47290"/>
    <cellStyle name="Calculation 3 2 2 9 4" xfId="4356"/>
    <cellStyle name="Calculation 3 2 2 9 4 2" xfId="47291"/>
    <cellStyle name="Calculation 3 2 2 9 4 3" xfId="47292"/>
    <cellStyle name="Calculation 3 2 2 9 5" xfId="4357"/>
    <cellStyle name="Calculation 3 2 2 9 5 2" xfId="47293"/>
    <cellStyle name="Calculation 3 2 2 9 5 3" xfId="47294"/>
    <cellStyle name="Calculation 3 2 2 9 6" xfId="4358"/>
    <cellStyle name="Calculation 3 2 2 9 6 2" xfId="47295"/>
    <cellStyle name="Calculation 3 2 2 9 6 3" xfId="47296"/>
    <cellStyle name="Calculation 3 2 2 9 7" xfId="4359"/>
    <cellStyle name="Calculation 3 2 2 9 8" xfId="47297"/>
    <cellStyle name="Calculation 3 2 20" xfId="4360"/>
    <cellStyle name="Calculation 3 2 20 2" xfId="4361"/>
    <cellStyle name="Calculation 3 2 20 2 2" xfId="4362"/>
    <cellStyle name="Calculation 3 2 20 2 3" xfId="4363"/>
    <cellStyle name="Calculation 3 2 20 2 4" xfId="4364"/>
    <cellStyle name="Calculation 3 2 20 2 5" xfId="4365"/>
    <cellStyle name="Calculation 3 2 20 2 6" xfId="4366"/>
    <cellStyle name="Calculation 3 2 20 3" xfId="4367"/>
    <cellStyle name="Calculation 3 2 20 3 2" xfId="47298"/>
    <cellStyle name="Calculation 3 2 20 3 3" xfId="47299"/>
    <cellStyle name="Calculation 3 2 20 4" xfId="4368"/>
    <cellStyle name="Calculation 3 2 20 4 2" xfId="47300"/>
    <cellStyle name="Calculation 3 2 20 4 3" xfId="47301"/>
    <cellStyle name="Calculation 3 2 20 5" xfId="4369"/>
    <cellStyle name="Calculation 3 2 20 5 2" xfId="47302"/>
    <cellStyle name="Calculation 3 2 20 5 3" xfId="47303"/>
    <cellStyle name="Calculation 3 2 20 6" xfId="4370"/>
    <cellStyle name="Calculation 3 2 20 6 2" xfId="47304"/>
    <cellStyle name="Calculation 3 2 20 6 3" xfId="47305"/>
    <cellStyle name="Calculation 3 2 20 7" xfId="4371"/>
    <cellStyle name="Calculation 3 2 20 8" xfId="47306"/>
    <cellStyle name="Calculation 3 2 21" xfId="4372"/>
    <cellStyle name="Calculation 3 2 21 2" xfId="4373"/>
    <cellStyle name="Calculation 3 2 21 2 2" xfId="4374"/>
    <cellStyle name="Calculation 3 2 21 2 3" xfId="4375"/>
    <cellStyle name="Calculation 3 2 21 2 4" xfId="4376"/>
    <cellStyle name="Calculation 3 2 21 2 5" xfId="4377"/>
    <cellStyle name="Calculation 3 2 21 2 6" xfId="4378"/>
    <cellStyle name="Calculation 3 2 21 3" xfId="4379"/>
    <cellStyle name="Calculation 3 2 21 3 2" xfId="47307"/>
    <cellStyle name="Calculation 3 2 21 3 3" xfId="47308"/>
    <cellStyle name="Calculation 3 2 21 4" xfId="4380"/>
    <cellStyle name="Calculation 3 2 21 4 2" xfId="47309"/>
    <cellStyle name="Calculation 3 2 21 4 3" xfId="47310"/>
    <cellStyle name="Calculation 3 2 21 5" xfId="4381"/>
    <cellStyle name="Calculation 3 2 21 5 2" xfId="47311"/>
    <cellStyle name="Calculation 3 2 21 5 3" xfId="47312"/>
    <cellStyle name="Calculation 3 2 21 6" xfId="4382"/>
    <cellStyle name="Calculation 3 2 21 6 2" xfId="47313"/>
    <cellStyle name="Calculation 3 2 21 6 3" xfId="47314"/>
    <cellStyle name="Calculation 3 2 21 7" xfId="4383"/>
    <cellStyle name="Calculation 3 2 21 8" xfId="47315"/>
    <cellStyle name="Calculation 3 2 22" xfId="4384"/>
    <cellStyle name="Calculation 3 2 22 2" xfId="4385"/>
    <cellStyle name="Calculation 3 2 22 2 2" xfId="4386"/>
    <cellStyle name="Calculation 3 2 22 2 3" xfId="4387"/>
    <cellStyle name="Calculation 3 2 22 2 4" xfId="4388"/>
    <cellStyle name="Calculation 3 2 22 2 5" xfId="4389"/>
    <cellStyle name="Calculation 3 2 22 2 6" xfId="4390"/>
    <cellStyle name="Calculation 3 2 22 3" xfId="4391"/>
    <cellStyle name="Calculation 3 2 22 3 2" xfId="47316"/>
    <cellStyle name="Calculation 3 2 22 3 3" xfId="47317"/>
    <cellStyle name="Calculation 3 2 22 4" xfId="4392"/>
    <cellStyle name="Calculation 3 2 22 4 2" xfId="47318"/>
    <cellStyle name="Calculation 3 2 22 4 3" xfId="47319"/>
    <cellStyle name="Calculation 3 2 22 5" xfId="4393"/>
    <cellStyle name="Calculation 3 2 22 5 2" xfId="47320"/>
    <cellStyle name="Calculation 3 2 22 5 3" xfId="47321"/>
    <cellStyle name="Calculation 3 2 22 6" xfId="4394"/>
    <cellStyle name="Calculation 3 2 22 6 2" xfId="47322"/>
    <cellStyle name="Calculation 3 2 22 6 3" xfId="47323"/>
    <cellStyle name="Calculation 3 2 22 7" xfId="4395"/>
    <cellStyle name="Calculation 3 2 22 8" xfId="47324"/>
    <cellStyle name="Calculation 3 2 23" xfId="4396"/>
    <cellStyle name="Calculation 3 2 23 2" xfId="4397"/>
    <cellStyle name="Calculation 3 2 23 2 2" xfId="4398"/>
    <cellStyle name="Calculation 3 2 23 2 3" xfId="4399"/>
    <cellStyle name="Calculation 3 2 23 2 4" xfId="4400"/>
    <cellStyle name="Calculation 3 2 23 2 5" xfId="4401"/>
    <cellStyle name="Calculation 3 2 23 2 6" xfId="4402"/>
    <cellStyle name="Calculation 3 2 23 3" xfId="4403"/>
    <cellStyle name="Calculation 3 2 23 3 2" xfId="47325"/>
    <cellStyle name="Calculation 3 2 23 3 3" xfId="47326"/>
    <cellStyle name="Calculation 3 2 23 4" xfId="4404"/>
    <cellStyle name="Calculation 3 2 23 4 2" xfId="47327"/>
    <cellStyle name="Calculation 3 2 23 4 3" xfId="47328"/>
    <cellStyle name="Calculation 3 2 23 5" xfId="4405"/>
    <cellStyle name="Calculation 3 2 23 5 2" xfId="47329"/>
    <cellStyle name="Calculation 3 2 23 5 3" xfId="47330"/>
    <cellStyle name="Calculation 3 2 23 6" xfId="4406"/>
    <cellStyle name="Calculation 3 2 23 6 2" xfId="47331"/>
    <cellStyle name="Calculation 3 2 23 6 3" xfId="47332"/>
    <cellStyle name="Calculation 3 2 23 7" xfId="4407"/>
    <cellStyle name="Calculation 3 2 23 8" xfId="47333"/>
    <cellStyle name="Calculation 3 2 24" xfId="4408"/>
    <cellStyle name="Calculation 3 2 24 2" xfId="4409"/>
    <cellStyle name="Calculation 3 2 24 2 2" xfId="4410"/>
    <cellStyle name="Calculation 3 2 24 2 3" xfId="4411"/>
    <cellStyle name="Calculation 3 2 24 2 4" xfId="4412"/>
    <cellStyle name="Calculation 3 2 24 2 5" xfId="4413"/>
    <cellStyle name="Calculation 3 2 24 2 6" xfId="4414"/>
    <cellStyle name="Calculation 3 2 24 3" xfId="4415"/>
    <cellStyle name="Calculation 3 2 24 3 2" xfId="47334"/>
    <cellStyle name="Calculation 3 2 24 3 3" xfId="47335"/>
    <cellStyle name="Calculation 3 2 24 4" xfId="4416"/>
    <cellStyle name="Calculation 3 2 24 4 2" xfId="47336"/>
    <cellStyle name="Calculation 3 2 24 4 3" xfId="47337"/>
    <cellStyle name="Calculation 3 2 24 5" xfId="4417"/>
    <cellStyle name="Calculation 3 2 24 5 2" xfId="47338"/>
    <cellStyle name="Calculation 3 2 24 5 3" xfId="47339"/>
    <cellStyle name="Calculation 3 2 24 6" xfId="4418"/>
    <cellStyle name="Calculation 3 2 24 6 2" xfId="47340"/>
    <cellStyle name="Calculation 3 2 24 6 3" xfId="47341"/>
    <cellStyle name="Calculation 3 2 24 7" xfId="4419"/>
    <cellStyle name="Calculation 3 2 24 8" xfId="47342"/>
    <cellStyle name="Calculation 3 2 25" xfId="4420"/>
    <cellStyle name="Calculation 3 2 25 2" xfId="4421"/>
    <cellStyle name="Calculation 3 2 25 2 2" xfId="4422"/>
    <cellStyle name="Calculation 3 2 25 2 3" xfId="4423"/>
    <cellStyle name="Calculation 3 2 25 2 4" xfId="4424"/>
    <cellStyle name="Calculation 3 2 25 2 5" xfId="4425"/>
    <cellStyle name="Calculation 3 2 25 2 6" xfId="4426"/>
    <cellStyle name="Calculation 3 2 25 3" xfId="4427"/>
    <cellStyle name="Calculation 3 2 25 3 2" xfId="47343"/>
    <cellStyle name="Calculation 3 2 25 3 3" xfId="47344"/>
    <cellStyle name="Calculation 3 2 25 4" xfId="4428"/>
    <cellStyle name="Calculation 3 2 25 4 2" xfId="47345"/>
    <cellStyle name="Calculation 3 2 25 4 3" xfId="47346"/>
    <cellStyle name="Calculation 3 2 25 5" xfId="4429"/>
    <cellStyle name="Calculation 3 2 25 5 2" xfId="47347"/>
    <cellStyle name="Calculation 3 2 25 5 3" xfId="47348"/>
    <cellStyle name="Calculation 3 2 25 6" xfId="4430"/>
    <cellStyle name="Calculation 3 2 25 6 2" xfId="47349"/>
    <cellStyle name="Calculation 3 2 25 6 3" xfId="47350"/>
    <cellStyle name="Calculation 3 2 25 7" xfId="4431"/>
    <cellStyle name="Calculation 3 2 25 8" xfId="47351"/>
    <cellStyle name="Calculation 3 2 26" xfId="4432"/>
    <cellStyle name="Calculation 3 2 26 2" xfId="4433"/>
    <cellStyle name="Calculation 3 2 26 2 2" xfId="4434"/>
    <cellStyle name="Calculation 3 2 26 2 3" xfId="4435"/>
    <cellStyle name="Calculation 3 2 26 2 4" xfId="4436"/>
    <cellStyle name="Calculation 3 2 26 2 5" xfId="4437"/>
    <cellStyle name="Calculation 3 2 26 2 6" xfId="4438"/>
    <cellStyle name="Calculation 3 2 26 3" xfId="4439"/>
    <cellStyle name="Calculation 3 2 26 3 2" xfId="47352"/>
    <cellStyle name="Calculation 3 2 26 3 3" xfId="47353"/>
    <cellStyle name="Calculation 3 2 26 4" xfId="4440"/>
    <cellStyle name="Calculation 3 2 26 4 2" xfId="47354"/>
    <cellStyle name="Calculation 3 2 26 4 3" xfId="47355"/>
    <cellStyle name="Calculation 3 2 26 5" xfId="4441"/>
    <cellStyle name="Calculation 3 2 26 5 2" xfId="47356"/>
    <cellStyle name="Calculation 3 2 26 5 3" xfId="47357"/>
    <cellStyle name="Calculation 3 2 26 6" xfId="4442"/>
    <cellStyle name="Calculation 3 2 26 6 2" xfId="47358"/>
    <cellStyle name="Calculation 3 2 26 6 3" xfId="47359"/>
    <cellStyle name="Calculation 3 2 26 7" xfId="4443"/>
    <cellStyle name="Calculation 3 2 26 8" xfId="47360"/>
    <cellStyle name="Calculation 3 2 27" xfId="4444"/>
    <cellStyle name="Calculation 3 2 27 2" xfId="4445"/>
    <cellStyle name="Calculation 3 2 27 2 2" xfId="4446"/>
    <cellStyle name="Calculation 3 2 27 2 3" xfId="4447"/>
    <cellStyle name="Calculation 3 2 27 2 4" xfId="4448"/>
    <cellStyle name="Calculation 3 2 27 2 5" xfId="4449"/>
    <cellStyle name="Calculation 3 2 27 2 6" xfId="4450"/>
    <cellStyle name="Calculation 3 2 27 3" xfId="4451"/>
    <cellStyle name="Calculation 3 2 27 3 2" xfId="47361"/>
    <cellStyle name="Calculation 3 2 27 3 3" xfId="47362"/>
    <cellStyle name="Calculation 3 2 27 4" xfId="4452"/>
    <cellStyle name="Calculation 3 2 27 4 2" xfId="47363"/>
    <cellStyle name="Calculation 3 2 27 4 3" xfId="47364"/>
    <cellStyle name="Calculation 3 2 27 5" xfId="4453"/>
    <cellStyle name="Calculation 3 2 27 5 2" xfId="47365"/>
    <cellStyle name="Calculation 3 2 27 5 3" xfId="47366"/>
    <cellStyle name="Calculation 3 2 27 6" xfId="4454"/>
    <cellStyle name="Calculation 3 2 27 6 2" xfId="47367"/>
    <cellStyle name="Calculation 3 2 27 6 3" xfId="47368"/>
    <cellStyle name="Calculation 3 2 27 7" xfId="4455"/>
    <cellStyle name="Calculation 3 2 27 8" xfId="47369"/>
    <cellStyle name="Calculation 3 2 28" xfId="4456"/>
    <cellStyle name="Calculation 3 2 28 2" xfId="4457"/>
    <cellStyle name="Calculation 3 2 28 2 2" xfId="4458"/>
    <cellStyle name="Calculation 3 2 28 2 3" xfId="4459"/>
    <cellStyle name="Calculation 3 2 28 2 4" xfId="4460"/>
    <cellStyle name="Calculation 3 2 28 2 5" xfId="4461"/>
    <cellStyle name="Calculation 3 2 28 2 6" xfId="4462"/>
    <cellStyle name="Calculation 3 2 28 3" xfId="4463"/>
    <cellStyle name="Calculation 3 2 28 3 2" xfId="47370"/>
    <cellStyle name="Calculation 3 2 28 3 3" xfId="47371"/>
    <cellStyle name="Calculation 3 2 28 4" xfId="4464"/>
    <cellStyle name="Calculation 3 2 28 4 2" xfId="47372"/>
    <cellStyle name="Calculation 3 2 28 4 3" xfId="47373"/>
    <cellStyle name="Calculation 3 2 28 5" xfId="4465"/>
    <cellStyle name="Calculation 3 2 28 5 2" xfId="47374"/>
    <cellStyle name="Calculation 3 2 28 5 3" xfId="47375"/>
    <cellStyle name="Calculation 3 2 28 6" xfId="4466"/>
    <cellStyle name="Calculation 3 2 28 6 2" xfId="47376"/>
    <cellStyle name="Calculation 3 2 28 6 3" xfId="47377"/>
    <cellStyle name="Calculation 3 2 28 7" xfId="4467"/>
    <cellStyle name="Calculation 3 2 28 8" xfId="47378"/>
    <cellStyle name="Calculation 3 2 29" xfId="4468"/>
    <cellStyle name="Calculation 3 2 29 2" xfId="4469"/>
    <cellStyle name="Calculation 3 2 29 2 2" xfId="4470"/>
    <cellStyle name="Calculation 3 2 29 2 3" xfId="4471"/>
    <cellStyle name="Calculation 3 2 29 2 4" xfId="4472"/>
    <cellStyle name="Calculation 3 2 29 2 5" xfId="4473"/>
    <cellStyle name="Calculation 3 2 29 2 6" xfId="4474"/>
    <cellStyle name="Calculation 3 2 29 3" xfId="4475"/>
    <cellStyle name="Calculation 3 2 29 3 2" xfId="47379"/>
    <cellStyle name="Calculation 3 2 29 3 3" xfId="47380"/>
    <cellStyle name="Calculation 3 2 29 4" xfId="4476"/>
    <cellStyle name="Calculation 3 2 29 4 2" xfId="47381"/>
    <cellStyle name="Calculation 3 2 29 4 3" xfId="47382"/>
    <cellStyle name="Calculation 3 2 29 5" xfId="4477"/>
    <cellStyle name="Calculation 3 2 29 5 2" xfId="47383"/>
    <cellStyle name="Calculation 3 2 29 5 3" xfId="47384"/>
    <cellStyle name="Calculation 3 2 29 6" xfId="4478"/>
    <cellStyle name="Calculation 3 2 29 6 2" xfId="47385"/>
    <cellStyle name="Calculation 3 2 29 6 3" xfId="47386"/>
    <cellStyle name="Calculation 3 2 29 7" xfId="4479"/>
    <cellStyle name="Calculation 3 2 29 8" xfId="47387"/>
    <cellStyle name="Calculation 3 2 3" xfId="4480"/>
    <cellStyle name="Calculation 3 2 3 2" xfId="4481"/>
    <cellStyle name="Calculation 3 2 3 2 2" xfId="4482"/>
    <cellStyle name="Calculation 3 2 3 2 3" xfId="4483"/>
    <cellStyle name="Calculation 3 2 3 2 4" xfId="4484"/>
    <cellStyle name="Calculation 3 2 3 2 5" xfId="4485"/>
    <cellStyle name="Calculation 3 2 3 2 6" xfId="4486"/>
    <cellStyle name="Calculation 3 2 3 3" xfId="4487"/>
    <cellStyle name="Calculation 3 2 3 3 2" xfId="47388"/>
    <cellStyle name="Calculation 3 2 3 3 3" xfId="47389"/>
    <cellStyle name="Calculation 3 2 3 4" xfId="4488"/>
    <cellStyle name="Calculation 3 2 3 4 2" xfId="47390"/>
    <cellStyle name="Calculation 3 2 3 4 3" xfId="47391"/>
    <cellStyle name="Calculation 3 2 3 5" xfId="4489"/>
    <cellStyle name="Calculation 3 2 3 5 2" xfId="47392"/>
    <cellStyle name="Calculation 3 2 3 5 3" xfId="47393"/>
    <cellStyle name="Calculation 3 2 3 6" xfId="4490"/>
    <cellStyle name="Calculation 3 2 3 6 2" xfId="47394"/>
    <cellStyle name="Calculation 3 2 3 6 3" xfId="47395"/>
    <cellStyle name="Calculation 3 2 3 7" xfId="4491"/>
    <cellStyle name="Calculation 3 2 3 8" xfId="47396"/>
    <cellStyle name="Calculation 3 2 30" xfId="4492"/>
    <cellStyle name="Calculation 3 2 30 2" xfId="4493"/>
    <cellStyle name="Calculation 3 2 30 2 2" xfId="4494"/>
    <cellStyle name="Calculation 3 2 30 2 3" xfId="4495"/>
    <cellStyle name="Calculation 3 2 30 2 4" xfId="4496"/>
    <cellStyle name="Calculation 3 2 30 2 5" xfId="4497"/>
    <cellStyle name="Calculation 3 2 30 2 6" xfId="4498"/>
    <cellStyle name="Calculation 3 2 30 3" xfId="4499"/>
    <cellStyle name="Calculation 3 2 30 3 2" xfId="47397"/>
    <cellStyle name="Calculation 3 2 30 3 3" xfId="47398"/>
    <cellStyle name="Calculation 3 2 30 4" xfId="4500"/>
    <cellStyle name="Calculation 3 2 30 4 2" xfId="47399"/>
    <cellStyle name="Calculation 3 2 30 4 3" xfId="47400"/>
    <cellStyle name="Calculation 3 2 30 5" xfId="4501"/>
    <cellStyle name="Calculation 3 2 30 5 2" xfId="47401"/>
    <cellStyle name="Calculation 3 2 30 5 3" xfId="47402"/>
    <cellStyle name="Calculation 3 2 30 6" xfId="4502"/>
    <cellStyle name="Calculation 3 2 30 6 2" xfId="47403"/>
    <cellStyle name="Calculation 3 2 30 6 3" xfId="47404"/>
    <cellStyle name="Calculation 3 2 30 7" xfId="4503"/>
    <cellStyle name="Calculation 3 2 30 8" xfId="47405"/>
    <cellStyle name="Calculation 3 2 31" xfId="4504"/>
    <cellStyle name="Calculation 3 2 31 2" xfId="4505"/>
    <cellStyle name="Calculation 3 2 31 2 2" xfId="4506"/>
    <cellStyle name="Calculation 3 2 31 2 3" xfId="4507"/>
    <cellStyle name="Calculation 3 2 31 2 4" xfId="4508"/>
    <cellStyle name="Calculation 3 2 31 2 5" xfId="4509"/>
    <cellStyle name="Calculation 3 2 31 2 6" xfId="4510"/>
    <cellStyle name="Calculation 3 2 31 3" xfId="4511"/>
    <cellStyle name="Calculation 3 2 31 3 2" xfId="47406"/>
    <cellStyle name="Calculation 3 2 31 3 3" xfId="47407"/>
    <cellStyle name="Calculation 3 2 31 4" xfId="4512"/>
    <cellStyle name="Calculation 3 2 31 4 2" xfId="47408"/>
    <cellStyle name="Calculation 3 2 31 4 3" xfId="47409"/>
    <cellStyle name="Calculation 3 2 31 5" xfId="4513"/>
    <cellStyle name="Calculation 3 2 31 5 2" xfId="47410"/>
    <cellStyle name="Calculation 3 2 31 5 3" xfId="47411"/>
    <cellStyle name="Calculation 3 2 31 6" xfId="4514"/>
    <cellStyle name="Calculation 3 2 31 6 2" xfId="47412"/>
    <cellStyle name="Calculation 3 2 31 6 3" xfId="47413"/>
    <cellStyle name="Calculation 3 2 31 7" xfId="4515"/>
    <cellStyle name="Calculation 3 2 31 8" xfId="47414"/>
    <cellStyle name="Calculation 3 2 32" xfId="4516"/>
    <cellStyle name="Calculation 3 2 32 2" xfId="4517"/>
    <cellStyle name="Calculation 3 2 32 2 2" xfId="4518"/>
    <cellStyle name="Calculation 3 2 32 2 3" xfId="4519"/>
    <cellStyle name="Calculation 3 2 32 2 4" xfId="4520"/>
    <cellStyle name="Calculation 3 2 32 2 5" xfId="4521"/>
    <cellStyle name="Calculation 3 2 32 2 6" xfId="4522"/>
    <cellStyle name="Calculation 3 2 32 3" xfId="4523"/>
    <cellStyle name="Calculation 3 2 32 3 2" xfId="47415"/>
    <cellStyle name="Calculation 3 2 32 3 3" xfId="47416"/>
    <cellStyle name="Calculation 3 2 32 4" xfId="4524"/>
    <cellStyle name="Calculation 3 2 32 4 2" xfId="47417"/>
    <cellStyle name="Calculation 3 2 32 4 3" xfId="47418"/>
    <cellStyle name="Calculation 3 2 32 5" xfId="4525"/>
    <cellStyle name="Calculation 3 2 32 5 2" xfId="47419"/>
    <cellStyle name="Calculation 3 2 32 5 3" xfId="47420"/>
    <cellStyle name="Calculation 3 2 32 6" xfId="4526"/>
    <cellStyle name="Calculation 3 2 32 6 2" xfId="47421"/>
    <cellStyle name="Calculation 3 2 32 6 3" xfId="47422"/>
    <cellStyle name="Calculation 3 2 32 7" xfId="4527"/>
    <cellStyle name="Calculation 3 2 32 8" xfId="47423"/>
    <cellStyle name="Calculation 3 2 33" xfId="4528"/>
    <cellStyle name="Calculation 3 2 33 2" xfId="4529"/>
    <cellStyle name="Calculation 3 2 33 2 2" xfId="4530"/>
    <cellStyle name="Calculation 3 2 33 2 3" xfId="4531"/>
    <cellStyle name="Calculation 3 2 33 2 4" xfId="4532"/>
    <cellStyle name="Calculation 3 2 33 2 5" xfId="4533"/>
    <cellStyle name="Calculation 3 2 33 2 6" xfId="4534"/>
    <cellStyle name="Calculation 3 2 33 3" xfId="4535"/>
    <cellStyle name="Calculation 3 2 33 3 2" xfId="47424"/>
    <cellStyle name="Calculation 3 2 33 3 3" xfId="47425"/>
    <cellStyle name="Calculation 3 2 33 4" xfId="4536"/>
    <cellStyle name="Calculation 3 2 33 4 2" xfId="47426"/>
    <cellStyle name="Calculation 3 2 33 4 3" xfId="47427"/>
    <cellStyle name="Calculation 3 2 33 5" xfId="4537"/>
    <cellStyle name="Calculation 3 2 33 5 2" xfId="47428"/>
    <cellStyle name="Calculation 3 2 33 5 3" xfId="47429"/>
    <cellStyle name="Calculation 3 2 33 6" xfId="4538"/>
    <cellStyle name="Calculation 3 2 33 6 2" xfId="47430"/>
    <cellStyle name="Calculation 3 2 33 6 3" xfId="47431"/>
    <cellStyle name="Calculation 3 2 33 7" xfId="4539"/>
    <cellStyle name="Calculation 3 2 33 8" xfId="47432"/>
    <cellStyle name="Calculation 3 2 34" xfId="4540"/>
    <cellStyle name="Calculation 3 2 34 2" xfId="4541"/>
    <cellStyle name="Calculation 3 2 34 2 2" xfId="4542"/>
    <cellStyle name="Calculation 3 2 34 2 3" xfId="4543"/>
    <cellStyle name="Calculation 3 2 34 2 4" xfId="4544"/>
    <cellStyle name="Calculation 3 2 34 2 5" xfId="4545"/>
    <cellStyle name="Calculation 3 2 34 2 6" xfId="4546"/>
    <cellStyle name="Calculation 3 2 34 3" xfId="4547"/>
    <cellStyle name="Calculation 3 2 34 3 2" xfId="47433"/>
    <cellStyle name="Calculation 3 2 34 3 3" xfId="47434"/>
    <cellStyle name="Calculation 3 2 34 4" xfId="4548"/>
    <cellStyle name="Calculation 3 2 34 4 2" xfId="47435"/>
    <cellStyle name="Calculation 3 2 34 4 3" xfId="47436"/>
    <cellStyle name="Calculation 3 2 34 5" xfId="4549"/>
    <cellStyle name="Calculation 3 2 34 5 2" xfId="47437"/>
    <cellStyle name="Calculation 3 2 34 5 3" xfId="47438"/>
    <cellStyle name="Calculation 3 2 34 6" xfId="4550"/>
    <cellStyle name="Calculation 3 2 34 6 2" xfId="47439"/>
    <cellStyle name="Calculation 3 2 34 6 3" xfId="47440"/>
    <cellStyle name="Calculation 3 2 34 7" xfId="4551"/>
    <cellStyle name="Calculation 3 2 34 8" xfId="47441"/>
    <cellStyle name="Calculation 3 2 35" xfId="4552"/>
    <cellStyle name="Calculation 3 2 35 2" xfId="4553"/>
    <cellStyle name="Calculation 3 2 35 2 2" xfId="4554"/>
    <cellStyle name="Calculation 3 2 35 2 3" xfId="4555"/>
    <cellStyle name="Calculation 3 2 35 2 4" xfId="4556"/>
    <cellStyle name="Calculation 3 2 35 2 5" xfId="4557"/>
    <cellStyle name="Calculation 3 2 35 2 6" xfId="4558"/>
    <cellStyle name="Calculation 3 2 35 3" xfId="4559"/>
    <cellStyle name="Calculation 3 2 35 3 2" xfId="47442"/>
    <cellStyle name="Calculation 3 2 35 3 3" xfId="47443"/>
    <cellStyle name="Calculation 3 2 35 4" xfId="4560"/>
    <cellStyle name="Calculation 3 2 35 4 2" xfId="47444"/>
    <cellStyle name="Calculation 3 2 35 4 3" xfId="47445"/>
    <cellStyle name="Calculation 3 2 35 5" xfId="4561"/>
    <cellStyle name="Calculation 3 2 35 5 2" xfId="47446"/>
    <cellStyle name="Calculation 3 2 35 5 3" xfId="47447"/>
    <cellStyle name="Calculation 3 2 35 6" xfId="4562"/>
    <cellStyle name="Calculation 3 2 35 6 2" xfId="47448"/>
    <cellStyle name="Calculation 3 2 35 6 3" xfId="47449"/>
    <cellStyle name="Calculation 3 2 35 7" xfId="4563"/>
    <cellStyle name="Calculation 3 2 35 8" xfId="47450"/>
    <cellStyle name="Calculation 3 2 36" xfId="4564"/>
    <cellStyle name="Calculation 3 2 36 2" xfId="47451"/>
    <cellStyle name="Calculation 3 2 36 3" xfId="47452"/>
    <cellStyle name="Calculation 3 2 37" xfId="4565"/>
    <cellStyle name="Calculation 3 2 37 2" xfId="4566"/>
    <cellStyle name="Calculation 3 2 37 3" xfId="4567"/>
    <cellStyle name="Calculation 3 2 37 4" xfId="4568"/>
    <cellStyle name="Calculation 3 2 37 5" xfId="4569"/>
    <cellStyle name="Calculation 3 2 37 6" xfId="4570"/>
    <cellStyle name="Calculation 3 2 38" xfId="4571"/>
    <cellStyle name="Calculation 3 2 38 2" xfId="47453"/>
    <cellStyle name="Calculation 3 2 38 3" xfId="47454"/>
    <cellStyle name="Calculation 3 2 39" xfId="4572"/>
    <cellStyle name="Calculation 3 2 39 2" xfId="47455"/>
    <cellStyle name="Calculation 3 2 39 3" xfId="47456"/>
    <cellStyle name="Calculation 3 2 4" xfId="4573"/>
    <cellStyle name="Calculation 3 2 4 2" xfId="4574"/>
    <cellStyle name="Calculation 3 2 4 2 2" xfId="4575"/>
    <cellStyle name="Calculation 3 2 4 2 3" xfId="4576"/>
    <cellStyle name="Calculation 3 2 4 2 4" xfId="4577"/>
    <cellStyle name="Calculation 3 2 4 2 5" xfId="4578"/>
    <cellStyle name="Calculation 3 2 4 2 6" xfId="4579"/>
    <cellStyle name="Calculation 3 2 4 3" xfId="4580"/>
    <cellStyle name="Calculation 3 2 4 3 2" xfId="47457"/>
    <cellStyle name="Calculation 3 2 4 3 3" xfId="47458"/>
    <cellStyle name="Calculation 3 2 4 4" xfId="4581"/>
    <cellStyle name="Calculation 3 2 4 4 2" xfId="47459"/>
    <cellStyle name="Calculation 3 2 4 4 3" xfId="47460"/>
    <cellStyle name="Calculation 3 2 4 5" xfId="4582"/>
    <cellStyle name="Calculation 3 2 4 5 2" xfId="47461"/>
    <cellStyle name="Calculation 3 2 4 5 3" xfId="47462"/>
    <cellStyle name="Calculation 3 2 4 6" xfId="4583"/>
    <cellStyle name="Calculation 3 2 4 6 2" xfId="47463"/>
    <cellStyle name="Calculation 3 2 4 6 3" xfId="47464"/>
    <cellStyle name="Calculation 3 2 4 7" xfId="4584"/>
    <cellStyle name="Calculation 3 2 4 8" xfId="47465"/>
    <cellStyle name="Calculation 3 2 40" xfId="4585"/>
    <cellStyle name="Calculation 3 2 40 2" xfId="47466"/>
    <cellStyle name="Calculation 3 2 40 3" xfId="47467"/>
    <cellStyle name="Calculation 3 2 41" xfId="4586"/>
    <cellStyle name="Calculation 3 2 42" xfId="4587"/>
    <cellStyle name="Calculation 3 2 5" xfId="4588"/>
    <cellStyle name="Calculation 3 2 5 2" xfId="4589"/>
    <cellStyle name="Calculation 3 2 5 2 2" xfId="4590"/>
    <cellStyle name="Calculation 3 2 5 2 3" xfId="4591"/>
    <cellStyle name="Calculation 3 2 5 2 4" xfId="4592"/>
    <cellStyle name="Calculation 3 2 5 2 5" xfId="4593"/>
    <cellStyle name="Calculation 3 2 5 2 6" xfId="4594"/>
    <cellStyle name="Calculation 3 2 5 3" xfId="4595"/>
    <cellStyle name="Calculation 3 2 5 3 2" xfId="47468"/>
    <cellStyle name="Calculation 3 2 5 3 3" xfId="47469"/>
    <cellStyle name="Calculation 3 2 5 4" xfId="4596"/>
    <cellStyle name="Calculation 3 2 5 4 2" xfId="47470"/>
    <cellStyle name="Calculation 3 2 5 4 3" xfId="47471"/>
    <cellStyle name="Calculation 3 2 5 5" xfId="4597"/>
    <cellStyle name="Calculation 3 2 5 5 2" xfId="47472"/>
    <cellStyle name="Calculation 3 2 5 5 3" xfId="47473"/>
    <cellStyle name="Calculation 3 2 5 6" xfId="4598"/>
    <cellStyle name="Calculation 3 2 5 6 2" xfId="47474"/>
    <cellStyle name="Calculation 3 2 5 6 3" xfId="47475"/>
    <cellStyle name="Calculation 3 2 5 7" xfId="4599"/>
    <cellStyle name="Calculation 3 2 5 8" xfId="47476"/>
    <cellStyle name="Calculation 3 2 6" xfId="4600"/>
    <cellStyle name="Calculation 3 2 6 2" xfId="4601"/>
    <cellStyle name="Calculation 3 2 6 2 2" xfId="4602"/>
    <cellStyle name="Calculation 3 2 6 2 3" xfId="4603"/>
    <cellStyle name="Calculation 3 2 6 2 4" xfId="4604"/>
    <cellStyle name="Calculation 3 2 6 2 5" xfId="4605"/>
    <cellStyle name="Calculation 3 2 6 2 6" xfId="4606"/>
    <cellStyle name="Calculation 3 2 6 3" xfId="4607"/>
    <cellStyle name="Calculation 3 2 6 3 2" xfId="47477"/>
    <cellStyle name="Calculation 3 2 6 3 3" xfId="47478"/>
    <cellStyle name="Calculation 3 2 6 4" xfId="4608"/>
    <cellStyle name="Calculation 3 2 6 4 2" xfId="47479"/>
    <cellStyle name="Calculation 3 2 6 4 3" xfId="47480"/>
    <cellStyle name="Calculation 3 2 6 5" xfId="4609"/>
    <cellStyle name="Calculation 3 2 6 5 2" xfId="47481"/>
    <cellStyle name="Calculation 3 2 6 5 3" xfId="47482"/>
    <cellStyle name="Calculation 3 2 6 6" xfId="4610"/>
    <cellStyle name="Calculation 3 2 6 6 2" xfId="47483"/>
    <cellStyle name="Calculation 3 2 6 6 3" xfId="47484"/>
    <cellStyle name="Calculation 3 2 6 7" xfId="4611"/>
    <cellStyle name="Calculation 3 2 6 8" xfId="47485"/>
    <cellStyle name="Calculation 3 2 7" xfId="4612"/>
    <cellStyle name="Calculation 3 2 7 2" xfId="4613"/>
    <cellStyle name="Calculation 3 2 7 2 2" xfId="4614"/>
    <cellStyle name="Calculation 3 2 7 2 3" xfId="4615"/>
    <cellStyle name="Calculation 3 2 7 2 4" xfId="4616"/>
    <cellStyle name="Calculation 3 2 7 2 5" xfId="4617"/>
    <cellStyle name="Calculation 3 2 7 2 6" xfId="4618"/>
    <cellStyle name="Calculation 3 2 7 3" xfId="4619"/>
    <cellStyle name="Calculation 3 2 7 3 2" xfId="47486"/>
    <cellStyle name="Calculation 3 2 7 3 3" xfId="47487"/>
    <cellStyle name="Calculation 3 2 7 4" xfId="4620"/>
    <cellStyle name="Calculation 3 2 7 4 2" xfId="47488"/>
    <cellStyle name="Calculation 3 2 7 4 3" xfId="47489"/>
    <cellStyle name="Calculation 3 2 7 5" xfId="4621"/>
    <cellStyle name="Calculation 3 2 7 5 2" xfId="47490"/>
    <cellStyle name="Calculation 3 2 7 5 3" xfId="47491"/>
    <cellStyle name="Calculation 3 2 7 6" xfId="4622"/>
    <cellStyle name="Calculation 3 2 7 6 2" xfId="47492"/>
    <cellStyle name="Calculation 3 2 7 6 3" xfId="47493"/>
    <cellStyle name="Calculation 3 2 7 7" xfId="4623"/>
    <cellStyle name="Calculation 3 2 7 8" xfId="47494"/>
    <cellStyle name="Calculation 3 2 8" xfId="4624"/>
    <cellStyle name="Calculation 3 2 8 2" xfId="4625"/>
    <cellStyle name="Calculation 3 2 8 2 2" xfId="4626"/>
    <cellStyle name="Calculation 3 2 8 2 3" xfId="4627"/>
    <cellStyle name="Calculation 3 2 8 2 4" xfId="4628"/>
    <cellStyle name="Calculation 3 2 8 2 5" xfId="4629"/>
    <cellStyle name="Calculation 3 2 8 2 6" xfId="4630"/>
    <cellStyle name="Calculation 3 2 8 3" xfId="4631"/>
    <cellStyle name="Calculation 3 2 8 3 2" xfId="47495"/>
    <cellStyle name="Calculation 3 2 8 3 3" xfId="47496"/>
    <cellStyle name="Calculation 3 2 8 4" xfId="4632"/>
    <cellStyle name="Calculation 3 2 8 4 2" xfId="47497"/>
    <cellStyle name="Calculation 3 2 8 4 3" xfId="47498"/>
    <cellStyle name="Calculation 3 2 8 5" xfId="4633"/>
    <cellStyle name="Calculation 3 2 8 5 2" xfId="47499"/>
    <cellStyle name="Calculation 3 2 8 5 3" xfId="47500"/>
    <cellStyle name="Calculation 3 2 8 6" xfId="4634"/>
    <cellStyle name="Calculation 3 2 8 6 2" xfId="47501"/>
    <cellStyle name="Calculation 3 2 8 6 3" xfId="47502"/>
    <cellStyle name="Calculation 3 2 8 7" xfId="4635"/>
    <cellStyle name="Calculation 3 2 8 8" xfId="47503"/>
    <cellStyle name="Calculation 3 2 9" xfId="4636"/>
    <cellStyle name="Calculation 3 2 9 2" xfId="4637"/>
    <cellStyle name="Calculation 3 2 9 2 2" xfId="4638"/>
    <cellStyle name="Calculation 3 2 9 2 3" xfId="4639"/>
    <cellStyle name="Calculation 3 2 9 2 4" xfId="4640"/>
    <cellStyle name="Calculation 3 2 9 2 5" xfId="4641"/>
    <cellStyle name="Calculation 3 2 9 2 6" xfId="4642"/>
    <cellStyle name="Calculation 3 2 9 3" xfId="4643"/>
    <cellStyle name="Calculation 3 2 9 3 2" xfId="47504"/>
    <cellStyle name="Calculation 3 2 9 3 3" xfId="47505"/>
    <cellStyle name="Calculation 3 2 9 4" xfId="4644"/>
    <cellStyle name="Calculation 3 2 9 4 2" xfId="47506"/>
    <cellStyle name="Calculation 3 2 9 4 3" xfId="47507"/>
    <cellStyle name="Calculation 3 2 9 5" xfId="4645"/>
    <cellStyle name="Calculation 3 2 9 5 2" xfId="47508"/>
    <cellStyle name="Calculation 3 2 9 5 3" xfId="47509"/>
    <cellStyle name="Calculation 3 2 9 6" xfId="4646"/>
    <cellStyle name="Calculation 3 2 9 6 2" xfId="47510"/>
    <cellStyle name="Calculation 3 2 9 6 3" xfId="47511"/>
    <cellStyle name="Calculation 3 2 9 7" xfId="4647"/>
    <cellStyle name="Calculation 3 2 9 8" xfId="47512"/>
    <cellStyle name="Calculation 3 20" xfId="4648"/>
    <cellStyle name="Calculation 3 20 2" xfId="4649"/>
    <cellStyle name="Calculation 3 20 2 2" xfId="4650"/>
    <cellStyle name="Calculation 3 20 2 3" xfId="4651"/>
    <cellStyle name="Calculation 3 20 2 4" xfId="4652"/>
    <cellStyle name="Calculation 3 20 2 5" xfId="4653"/>
    <cellStyle name="Calculation 3 20 2 6" xfId="4654"/>
    <cellStyle name="Calculation 3 20 3" xfId="4655"/>
    <cellStyle name="Calculation 3 20 3 2" xfId="47513"/>
    <cellStyle name="Calculation 3 20 3 3" xfId="47514"/>
    <cellStyle name="Calculation 3 20 4" xfId="4656"/>
    <cellStyle name="Calculation 3 20 4 2" xfId="47515"/>
    <cellStyle name="Calculation 3 20 4 3" xfId="47516"/>
    <cellStyle name="Calculation 3 20 5" xfId="4657"/>
    <cellStyle name="Calculation 3 20 5 2" xfId="47517"/>
    <cellStyle name="Calculation 3 20 5 3" xfId="47518"/>
    <cellStyle name="Calculation 3 20 6" xfId="4658"/>
    <cellStyle name="Calculation 3 20 6 2" xfId="47519"/>
    <cellStyle name="Calculation 3 20 6 3" xfId="47520"/>
    <cellStyle name="Calculation 3 20 7" xfId="4659"/>
    <cellStyle name="Calculation 3 20 8" xfId="47521"/>
    <cellStyle name="Calculation 3 21" xfId="4660"/>
    <cellStyle name="Calculation 3 21 2" xfId="4661"/>
    <cellStyle name="Calculation 3 21 2 2" xfId="4662"/>
    <cellStyle name="Calculation 3 21 2 3" xfId="4663"/>
    <cellStyle name="Calculation 3 21 2 4" xfId="4664"/>
    <cellStyle name="Calculation 3 21 2 5" xfId="4665"/>
    <cellStyle name="Calculation 3 21 2 6" xfId="4666"/>
    <cellStyle name="Calculation 3 21 3" xfId="4667"/>
    <cellStyle name="Calculation 3 21 3 2" xfId="47522"/>
    <cellStyle name="Calculation 3 21 3 3" xfId="47523"/>
    <cellStyle name="Calculation 3 21 4" xfId="4668"/>
    <cellStyle name="Calculation 3 21 4 2" xfId="47524"/>
    <cellStyle name="Calculation 3 21 4 3" xfId="47525"/>
    <cellStyle name="Calculation 3 21 5" xfId="4669"/>
    <cellStyle name="Calculation 3 21 5 2" xfId="47526"/>
    <cellStyle name="Calculation 3 21 5 3" xfId="47527"/>
    <cellStyle name="Calculation 3 21 6" xfId="4670"/>
    <cellStyle name="Calculation 3 21 6 2" xfId="47528"/>
    <cellStyle name="Calculation 3 21 6 3" xfId="47529"/>
    <cellStyle name="Calculation 3 21 7" xfId="4671"/>
    <cellStyle name="Calculation 3 21 8" xfId="47530"/>
    <cellStyle name="Calculation 3 22" xfId="4672"/>
    <cellStyle name="Calculation 3 22 2" xfId="4673"/>
    <cellStyle name="Calculation 3 22 2 2" xfId="4674"/>
    <cellStyle name="Calculation 3 22 2 3" xfId="4675"/>
    <cellStyle name="Calculation 3 22 2 4" xfId="4676"/>
    <cellStyle name="Calculation 3 22 2 5" xfId="4677"/>
    <cellStyle name="Calculation 3 22 2 6" xfId="4678"/>
    <cellStyle name="Calculation 3 22 3" xfId="4679"/>
    <cellStyle name="Calculation 3 22 3 2" xfId="47531"/>
    <cellStyle name="Calculation 3 22 3 3" xfId="47532"/>
    <cellStyle name="Calculation 3 22 4" xfId="4680"/>
    <cellStyle name="Calculation 3 22 4 2" xfId="47533"/>
    <cellStyle name="Calculation 3 22 4 3" xfId="47534"/>
    <cellStyle name="Calculation 3 22 5" xfId="4681"/>
    <cellStyle name="Calculation 3 22 5 2" xfId="47535"/>
    <cellStyle name="Calculation 3 22 5 3" xfId="47536"/>
    <cellStyle name="Calculation 3 22 6" xfId="4682"/>
    <cellStyle name="Calculation 3 22 6 2" xfId="47537"/>
    <cellStyle name="Calculation 3 22 6 3" xfId="47538"/>
    <cellStyle name="Calculation 3 22 7" xfId="4683"/>
    <cellStyle name="Calculation 3 22 8" xfId="47539"/>
    <cellStyle name="Calculation 3 23" xfId="4684"/>
    <cellStyle name="Calculation 3 23 2" xfId="4685"/>
    <cellStyle name="Calculation 3 23 2 2" xfId="4686"/>
    <cellStyle name="Calculation 3 23 2 3" xfId="4687"/>
    <cellStyle name="Calculation 3 23 2 4" xfId="4688"/>
    <cellStyle name="Calculation 3 23 2 5" xfId="4689"/>
    <cellStyle name="Calculation 3 23 2 6" xfId="4690"/>
    <cellStyle name="Calculation 3 23 3" xfId="4691"/>
    <cellStyle name="Calculation 3 23 3 2" xfId="47540"/>
    <cellStyle name="Calculation 3 23 3 3" xfId="47541"/>
    <cellStyle name="Calculation 3 23 4" xfId="4692"/>
    <cellStyle name="Calculation 3 23 4 2" xfId="47542"/>
    <cellStyle name="Calculation 3 23 4 3" xfId="47543"/>
    <cellStyle name="Calculation 3 23 5" xfId="4693"/>
    <cellStyle name="Calculation 3 23 5 2" xfId="47544"/>
    <cellStyle name="Calculation 3 23 5 3" xfId="47545"/>
    <cellStyle name="Calculation 3 23 6" xfId="4694"/>
    <cellStyle name="Calculation 3 23 6 2" xfId="47546"/>
    <cellStyle name="Calculation 3 23 6 3" xfId="47547"/>
    <cellStyle name="Calculation 3 23 7" xfId="4695"/>
    <cellStyle name="Calculation 3 23 8" xfId="47548"/>
    <cellStyle name="Calculation 3 24" xfId="4696"/>
    <cellStyle name="Calculation 3 24 2" xfId="4697"/>
    <cellStyle name="Calculation 3 24 2 2" xfId="4698"/>
    <cellStyle name="Calculation 3 24 2 3" xfId="4699"/>
    <cellStyle name="Calculation 3 24 2 4" xfId="4700"/>
    <cellStyle name="Calculation 3 24 2 5" xfId="4701"/>
    <cellStyle name="Calculation 3 24 2 6" xfId="4702"/>
    <cellStyle name="Calculation 3 24 3" xfId="4703"/>
    <cellStyle name="Calculation 3 24 3 2" xfId="47549"/>
    <cellStyle name="Calculation 3 24 3 3" xfId="47550"/>
    <cellStyle name="Calculation 3 24 4" xfId="4704"/>
    <cellStyle name="Calculation 3 24 4 2" xfId="47551"/>
    <cellStyle name="Calculation 3 24 4 3" xfId="47552"/>
    <cellStyle name="Calculation 3 24 5" xfId="4705"/>
    <cellStyle name="Calculation 3 24 5 2" xfId="47553"/>
    <cellStyle name="Calculation 3 24 5 3" xfId="47554"/>
    <cellStyle name="Calculation 3 24 6" xfId="4706"/>
    <cellStyle name="Calculation 3 24 6 2" xfId="47555"/>
    <cellStyle name="Calculation 3 24 6 3" xfId="47556"/>
    <cellStyle name="Calculation 3 24 7" xfId="4707"/>
    <cellStyle name="Calculation 3 24 8" xfId="47557"/>
    <cellStyle name="Calculation 3 25" xfId="4708"/>
    <cellStyle name="Calculation 3 25 2" xfId="4709"/>
    <cellStyle name="Calculation 3 25 2 2" xfId="4710"/>
    <cellStyle name="Calculation 3 25 2 3" xfId="4711"/>
    <cellStyle name="Calculation 3 25 2 4" xfId="4712"/>
    <cellStyle name="Calculation 3 25 2 5" xfId="4713"/>
    <cellStyle name="Calculation 3 25 2 6" xfId="4714"/>
    <cellStyle name="Calculation 3 25 3" xfId="4715"/>
    <cellStyle name="Calculation 3 25 3 2" xfId="47558"/>
    <cellStyle name="Calculation 3 25 3 3" xfId="47559"/>
    <cellStyle name="Calculation 3 25 4" xfId="4716"/>
    <cellStyle name="Calculation 3 25 4 2" xfId="47560"/>
    <cellStyle name="Calculation 3 25 4 3" xfId="47561"/>
    <cellStyle name="Calculation 3 25 5" xfId="4717"/>
    <cellStyle name="Calculation 3 25 5 2" xfId="47562"/>
    <cellStyle name="Calculation 3 25 5 3" xfId="47563"/>
    <cellStyle name="Calculation 3 25 6" xfId="4718"/>
    <cellStyle name="Calculation 3 25 6 2" xfId="47564"/>
    <cellStyle name="Calculation 3 25 6 3" xfId="47565"/>
    <cellStyle name="Calculation 3 25 7" xfId="4719"/>
    <cellStyle name="Calculation 3 25 8" xfId="47566"/>
    <cellStyle name="Calculation 3 26" xfId="4720"/>
    <cellStyle name="Calculation 3 26 2" xfId="4721"/>
    <cellStyle name="Calculation 3 26 2 2" xfId="4722"/>
    <cellStyle name="Calculation 3 26 2 3" xfId="4723"/>
    <cellStyle name="Calculation 3 26 2 4" xfId="4724"/>
    <cellStyle name="Calculation 3 26 2 5" xfId="4725"/>
    <cellStyle name="Calculation 3 26 2 6" xfId="4726"/>
    <cellStyle name="Calculation 3 26 3" xfId="4727"/>
    <cellStyle name="Calculation 3 26 3 2" xfId="47567"/>
    <cellStyle name="Calculation 3 26 3 3" xfId="47568"/>
    <cellStyle name="Calculation 3 26 4" xfId="4728"/>
    <cellStyle name="Calculation 3 26 4 2" xfId="47569"/>
    <cellStyle name="Calculation 3 26 4 3" xfId="47570"/>
    <cellStyle name="Calculation 3 26 5" xfId="4729"/>
    <cellStyle name="Calculation 3 26 5 2" xfId="47571"/>
    <cellStyle name="Calculation 3 26 5 3" xfId="47572"/>
    <cellStyle name="Calculation 3 26 6" xfId="4730"/>
    <cellStyle name="Calculation 3 26 6 2" xfId="47573"/>
    <cellStyle name="Calculation 3 26 6 3" xfId="47574"/>
    <cellStyle name="Calculation 3 26 7" xfId="4731"/>
    <cellStyle name="Calculation 3 26 8" xfId="47575"/>
    <cellStyle name="Calculation 3 27" xfId="4732"/>
    <cellStyle name="Calculation 3 27 2" xfId="4733"/>
    <cellStyle name="Calculation 3 27 2 2" xfId="4734"/>
    <cellStyle name="Calculation 3 27 2 3" xfId="4735"/>
    <cellStyle name="Calculation 3 27 2 4" xfId="4736"/>
    <cellStyle name="Calculation 3 27 2 5" xfId="4737"/>
    <cellStyle name="Calculation 3 27 2 6" xfId="4738"/>
    <cellStyle name="Calculation 3 27 3" xfId="4739"/>
    <cellStyle name="Calculation 3 27 3 2" xfId="47576"/>
    <cellStyle name="Calculation 3 27 3 3" xfId="47577"/>
    <cellStyle name="Calculation 3 27 4" xfId="4740"/>
    <cellStyle name="Calculation 3 27 4 2" xfId="47578"/>
    <cellStyle name="Calculation 3 27 4 3" xfId="47579"/>
    <cellStyle name="Calculation 3 27 5" xfId="4741"/>
    <cellStyle name="Calculation 3 27 5 2" xfId="47580"/>
    <cellStyle name="Calculation 3 27 5 3" xfId="47581"/>
    <cellStyle name="Calculation 3 27 6" xfId="4742"/>
    <cellStyle name="Calculation 3 27 6 2" xfId="47582"/>
    <cellStyle name="Calculation 3 27 6 3" xfId="47583"/>
    <cellStyle name="Calculation 3 27 7" xfId="4743"/>
    <cellStyle name="Calculation 3 27 8" xfId="47584"/>
    <cellStyle name="Calculation 3 28" xfId="4744"/>
    <cellStyle name="Calculation 3 28 2" xfId="4745"/>
    <cellStyle name="Calculation 3 28 2 2" xfId="4746"/>
    <cellStyle name="Calculation 3 28 2 3" xfId="4747"/>
    <cellStyle name="Calculation 3 28 2 4" xfId="4748"/>
    <cellStyle name="Calculation 3 28 2 5" xfId="4749"/>
    <cellStyle name="Calculation 3 28 2 6" xfId="4750"/>
    <cellStyle name="Calculation 3 28 3" xfId="4751"/>
    <cellStyle name="Calculation 3 28 3 2" xfId="47585"/>
    <cellStyle name="Calculation 3 28 3 3" xfId="47586"/>
    <cellStyle name="Calculation 3 28 4" xfId="4752"/>
    <cellStyle name="Calculation 3 28 4 2" xfId="47587"/>
    <cellStyle name="Calculation 3 28 4 3" xfId="47588"/>
    <cellStyle name="Calculation 3 28 5" xfId="4753"/>
    <cellStyle name="Calculation 3 28 5 2" xfId="47589"/>
    <cellStyle name="Calculation 3 28 5 3" xfId="47590"/>
    <cellStyle name="Calculation 3 28 6" xfId="4754"/>
    <cellStyle name="Calculation 3 28 6 2" xfId="47591"/>
    <cellStyle name="Calculation 3 28 6 3" xfId="47592"/>
    <cellStyle name="Calculation 3 28 7" xfId="4755"/>
    <cellStyle name="Calculation 3 28 8" xfId="47593"/>
    <cellStyle name="Calculation 3 29" xfId="4756"/>
    <cellStyle name="Calculation 3 29 2" xfId="4757"/>
    <cellStyle name="Calculation 3 29 2 2" xfId="4758"/>
    <cellStyle name="Calculation 3 29 2 3" xfId="4759"/>
    <cellStyle name="Calculation 3 29 2 4" xfId="4760"/>
    <cellStyle name="Calculation 3 29 2 5" xfId="4761"/>
    <cellStyle name="Calculation 3 29 2 6" xfId="4762"/>
    <cellStyle name="Calculation 3 29 3" xfId="4763"/>
    <cellStyle name="Calculation 3 29 3 2" xfId="47594"/>
    <cellStyle name="Calculation 3 29 3 3" xfId="47595"/>
    <cellStyle name="Calculation 3 29 4" xfId="4764"/>
    <cellStyle name="Calculation 3 29 4 2" xfId="47596"/>
    <cellStyle name="Calculation 3 29 4 3" xfId="47597"/>
    <cellStyle name="Calculation 3 29 5" xfId="4765"/>
    <cellStyle name="Calculation 3 29 5 2" xfId="47598"/>
    <cellStyle name="Calculation 3 29 5 3" xfId="47599"/>
    <cellStyle name="Calculation 3 29 6" xfId="4766"/>
    <cellStyle name="Calculation 3 29 6 2" xfId="47600"/>
    <cellStyle name="Calculation 3 29 6 3" xfId="47601"/>
    <cellStyle name="Calculation 3 29 7" xfId="4767"/>
    <cellStyle name="Calculation 3 29 8" xfId="47602"/>
    <cellStyle name="Calculation 3 3" xfId="4768"/>
    <cellStyle name="Calculation 3 3 10" xfId="4769"/>
    <cellStyle name="Calculation 3 3 10 2" xfId="4770"/>
    <cellStyle name="Calculation 3 3 10 2 2" xfId="4771"/>
    <cellStyle name="Calculation 3 3 10 2 3" xfId="4772"/>
    <cellStyle name="Calculation 3 3 10 2 4" xfId="4773"/>
    <cellStyle name="Calculation 3 3 10 2 5" xfId="4774"/>
    <cellStyle name="Calculation 3 3 10 2 6" xfId="4775"/>
    <cellStyle name="Calculation 3 3 10 3" xfId="4776"/>
    <cellStyle name="Calculation 3 3 10 3 2" xfId="47603"/>
    <cellStyle name="Calculation 3 3 10 3 3" xfId="47604"/>
    <cellStyle name="Calculation 3 3 10 4" xfId="4777"/>
    <cellStyle name="Calculation 3 3 10 4 2" xfId="47605"/>
    <cellStyle name="Calculation 3 3 10 4 3" xfId="47606"/>
    <cellStyle name="Calculation 3 3 10 5" xfId="4778"/>
    <cellStyle name="Calculation 3 3 10 5 2" xfId="47607"/>
    <cellStyle name="Calculation 3 3 10 5 3" xfId="47608"/>
    <cellStyle name="Calculation 3 3 10 6" xfId="4779"/>
    <cellStyle name="Calculation 3 3 10 6 2" xfId="47609"/>
    <cellStyle name="Calculation 3 3 10 6 3" xfId="47610"/>
    <cellStyle name="Calculation 3 3 10 7" xfId="4780"/>
    <cellStyle name="Calculation 3 3 10 8" xfId="47611"/>
    <cellStyle name="Calculation 3 3 11" xfId="4781"/>
    <cellStyle name="Calculation 3 3 11 2" xfId="4782"/>
    <cellStyle name="Calculation 3 3 11 2 2" xfId="4783"/>
    <cellStyle name="Calculation 3 3 11 2 3" xfId="4784"/>
    <cellStyle name="Calculation 3 3 11 2 4" xfId="4785"/>
    <cellStyle name="Calculation 3 3 11 2 5" xfId="4786"/>
    <cellStyle name="Calculation 3 3 11 2 6" xfId="4787"/>
    <cellStyle name="Calculation 3 3 11 3" xfId="4788"/>
    <cellStyle name="Calculation 3 3 11 3 2" xfId="47612"/>
    <cellStyle name="Calculation 3 3 11 3 3" xfId="47613"/>
    <cellStyle name="Calculation 3 3 11 4" xfId="4789"/>
    <cellStyle name="Calculation 3 3 11 4 2" xfId="47614"/>
    <cellStyle name="Calculation 3 3 11 4 3" xfId="47615"/>
    <cellStyle name="Calculation 3 3 11 5" xfId="4790"/>
    <cellStyle name="Calculation 3 3 11 5 2" xfId="47616"/>
    <cellStyle name="Calculation 3 3 11 5 3" xfId="47617"/>
    <cellStyle name="Calculation 3 3 11 6" xfId="4791"/>
    <cellStyle name="Calculation 3 3 11 6 2" xfId="47618"/>
    <cellStyle name="Calculation 3 3 11 6 3" xfId="47619"/>
    <cellStyle name="Calculation 3 3 11 7" xfId="4792"/>
    <cellStyle name="Calculation 3 3 11 8" xfId="47620"/>
    <cellStyle name="Calculation 3 3 12" xfId="4793"/>
    <cellStyle name="Calculation 3 3 12 2" xfId="4794"/>
    <cellStyle name="Calculation 3 3 12 2 2" xfId="4795"/>
    <cellStyle name="Calculation 3 3 12 2 3" xfId="4796"/>
    <cellStyle name="Calculation 3 3 12 2 4" xfId="4797"/>
    <cellStyle name="Calculation 3 3 12 2 5" xfId="4798"/>
    <cellStyle name="Calculation 3 3 12 2 6" xfId="4799"/>
    <cellStyle name="Calculation 3 3 12 3" xfId="4800"/>
    <cellStyle name="Calculation 3 3 12 3 2" xfId="47621"/>
    <cellStyle name="Calculation 3 3 12 3 3" xfId="47622"/>
    <cellStyle name="Calculation 3 3 12 4" xfId="4801"/>
    <cellStyle name="Calculation 3 3 12 4 2" xfId="47623"/>
    <cellStyle name="Calculation 3 3 12 4 3" xfId="47624"/>
    <cellStyle name="Calculation 3 3 12 5" xfId="4802"/>
    <cellStyle name="Calculation 3 3 12 5 2" xfId="47625"/>
    <cellStyle name="Calculation 3 3 12 5 3" xfId="47626"/>
    <cellStyle name="Calculation 3 3 12 6" xfId="4803"/>
    <cellStyle name="Calculation 3 3 12 6 2" xfId="47627"/>
    <cellStyle name="Calculation 3 3 12 6 3" xfId="47628"/>
    <cellStyle name="Calculation 3 3 12 7" xfId="4804"/>
    <cellStyle name="Calculation 3 3 12 8" xfId="47629"/>
    <cellStyle name="Calculation 3 3 13" xfId="4805"/>
    <cellStyle name="Calculation 3 3 13 2" xfId="4806"/>
    <cellStyle name="Calculation 3 3 13 2 2" xfId="4807"/>
    <cellStyle name="Calculation 3 3 13 2 3" xfId="4808"/>
    <cellStyle name="Calculation 3 3 13 2 4" xfId="4809"/>
    <cellStyle name="Calculation 3 3 13 2 5" xfId="4810"/>
    <cellStyle name="Calculation 3 3 13 2 6" xfId="4811"/>
    <cellStyle name="Calculation 3 3 13 3" xfId="4812"/>
    <cellStyle name="Calculation 3 3 13 3 2" xfId="47630"/>
    <cellStyle name="Calculation 3 3 13 3 3" xfId="47631"/>
    <cellStyle name="Calculation 3 3 13 4" xfId="4813"/>
    <cellStyle name="Calculation 3 3 13 4 2" xfId="47632"/>
    <cellStyle name="Calculation 3 3 13 4 3" xfId="47633"/>
    <cellStyle name="Calculation 3 3 13 5" xfId="4814"/>
    <cellStyle name="Calculation 3 3 13 5 2" xfId="47634"/>
    <cellStyle name="Calculation 3 3 13 5 3" xfId="47635"/>
    <cellStyle name="Calculation 3 3 13 6" xfId="4815"/>
    <cellStyle name="Calculation 3 3 13 6 2" xfId="47636"/>
    <cellStyle name="Calculation 3 3 13 6 3" xfId="47637"/>
    <cellStyle name="Calculation 3 3 13 7" xfId="4816"/>
    <cellStyle name="Calculation 3 3 13 8" xfId="47638"/>
    <cellStyle name="Calculation 3 3 14" xfId="4817"/>
    <cellStyle name="Calculation 3 3 14 2" xfId="4818"/>
    <cellStyle name="Calculation 3 3 14 2 2" xfId="4819"/>
    <cellStyle name="Calculation 3 3 14 2 3" xfId="4820"/>
    <cellStyle name="Calculation 3 3 14 2 4" xfId="4821"/>
    <cellStyle name="Calculation 3 3 14 2 5" xfId="4822"/>
    <cellStyle name="Calculation 3 3 14 2 6" xfId="4823"/>
    <cellStyle name="Calculation 3 3 14 3" xfId="4824"/>
    <cellStyle name="Calculation 3 3 14 3 2" xfId="47639"/>
    <cellStyle name="Calculation 3 3 14 3 3" xfId="47640"/>
    <cellStyle name="Calculation 3 3 14 4" xfId="4825"/>
    <cellStyle name="Calculation 3 3 14 4 2" xfId="47641"/>
    <cellStyle name="Calculation 3 3 14 4 3" xfId="47642"/>
    <cellStyle name="Calculation 3 3 14 5" xfId="4826"/>
    <cellStyle name="Calculation 3 3 14 5 2" xfId="47643"/>
    <cellStyle name="Calculation 3 3 14 5 3" xfId="47644"/>
    <cellStyle name="Calculation 3 3 14 6" xfId="4827"/>
    <cellStyle name="Calculation 3 3 14 6 2" xfId="47645"/>
    <cellStyle name="Calculation 3 3 14 6 3" xfId="47646"/>
    <cellStyle name="Calculation 3 3 14 7" xfId="4828"/>
    <cellStyle name="Calculation 3 3 14 8" xfId="47647"/>
    <cellStyle name="Calculation 3 3 15" xfId="4829"/>
    <cellStyle name="Calculation 3 3 15 2" xfId="4830"/>
    <cellStyle name="Calculation 3 3 15 2 2" xfId="4831"/>
    <cellStyle name="Calculation 3 3 15 2 3" xfId="4832"/>
    <cellStyle name="Calculation 3 3 15 2 4" xfId="4833"/>
    <cellStyle name="Calculation 3 3 15 2 5" xfId="4834"/>
    <cellStyle name="Calculation 3 3 15 2 6" xfId="4835"/>
    <cellStyle name="Calculation 3 3 15 3" xfId="4836"/>
    <cellStyle name="Calculation 3 3 15 3 2" xfId="47648"/>
    <cellStyle name="Calculation 3 3 15 3 3" xfId="47649"/>
    <cellStyle name="Calculation 3 3 15 4" xfId="4837"/>
    <cellStyle name="Calculation 3 3 15 4 2" xfId="47650"/>
    <cellStyle name="Calculation 3 3 15 4 3" xfId="47651"/>
    <cellStyle name="Calculation 3 3 15 5" xfId="4838"/>
    <cellStyle name="Calculation 3 3 15 5 2" xfId="47652"/>
    <cellStyle name="Calculation 3 3 15 5 3" xfId="47653"/>
    <cellStyle name="Calculation 3 3 15 6" xfId="4839"/>
    <cellStyle name="Calculation 3 3 15 6 2" xfId="47654"/>
    <cellStyle name="Calculation 3 3 15 6 3" xfId="47655"/>
    <cellStyle name="Calculation 3 3 15 7" xfId="4840"/>
    <cellStyle name="Calculation 3 3 15 8" xfId="47656"/>
    <cellStyle name="Calculation 3 3 16" xfId="4841"/>
    <cellStyle name="Calculation 3 3 16 2" xfId="4842"/>
    <cellStyle name="Calculation 3 3 16 2 2" xfId="4843"/>
    <cellStyle name="Calculation 3 3 16 2 3" xfId="4844"/>
    <cellStyle name="Calculation 3 3 16 2 4" xfId="4845"/>
    <cellStyle name="Calculation 3 3 16 2 5" xfId="4846"/>
    <cellStyle name="Calculation 3 3 16 2 6" xfId="4847"/>
    <cellStyle name="Calculation 3 3 16 3" xfId="4848"/>
    <cellStyle name="Calculation 3 3 16 3 2" xfId="47657"/>
    <cellStyle name="Calculation 3 3 16 3 3" xfId="47658"/>
    <cellStyle name="Calculation 3 3 16 4" xfId="4849"/>
    <cellStyle name="Calculation 3 3 16 4 2" xfId="47659"/>
    <cellStyle name="Calculation 3 3 16 4 3" xfId="47660"/>
    <cellStyle name="Calculation 3 3 16 5" xfId="4850"/>
    <cellStyle name="Calculation 3 3 16 5 2" xfId="47661"/>
    <cellStyle name="Calculation 3 3 16 5 3" xfId="47662"/>
    <cellStyle name="Calculation 3 3 16 6" xfId="4851"/>
    <cellStyle name="Calculation 3 3 16 6 2" xfId="47663"/>
    <cellStyle name="Calculation 3 3 16 6 3" xfId="47664"/>
    <cellStyle name="Calculation 3 3 16 7" xfId="4852"/>
    <cellStyle name="Calculation 3 3 16 8" xfId="47665"/>
    <cellStyle name="Calculation 3 3 17" xfId="4853"/>
    <cellStyle name="Calculation 3 3 17 2" xfId="4854"/>
    <cellStyle name="Calculation 3 3 17 2 2" xfId="4855"/>
    <cellStyle name="Calculation 3 3 17 2 3" xfId="4856"/>
    <cellStyle name="Calculation 3 3 17 2 4" xfId="4857"/>
    <cellStyle name="Calculation 3 3 17 2 5" xfId="4858"/>
    <cellStyle name="Calculation 3 3 17 2 6" xfId="4859"/>
    <cellStyle name="Calculation 3 3 17 3" xfId="4860"/>
    <cellStyle name="Calculation 3 3 17 3 2" xfId="47666"/>
    <cellStyle name="Calculation 3 3 17 3 3" xfId="47667"/>
    <cellStyle name="Calculation 3 3 17 4" xfId="4861"/>
    <cellStyle name="Calculation 3 3 17 4 2" xfId="47668"/>
    <cellStyle name="Calculation 3 3 17 4 3" xfId="47669"/>
    <cellStyle name="Calculation 3 3 17 5" xfId="4862"/>
    <cellStyle name="Calculation 3 3 17 5 2" xfId="47670"/>
    <cellStyle name="Calculation 3 3 17 5 3" xfId="47671"/>
    <cellStyle name="Calculation 3 3 17 6" xfId="4863"/>
    <cellStyle name="Calculation 3 3 17 6 2" xfId="47672"/>
    <cellStyle name="Calculation 3 3 17 6 3" xfId="47673"/>
    <cellStyle name="Calculation 3 3 17 7" xfId="4864"/>
    <cellStyle name="Calculation 3 3 17 8" xfId="47674"/>
    <cellStyle name="Calculation 3 3 18" xfId="4865"/>
    <cellStyle name="Calculation 3 3 18 2" xfId="4866"/>
    <cellStyle name="Calculation 3 3 18 2 2" xfId="4867"/>
    <cellStyle name="Calculation 3 3 18 2 3" xfId="4868"/>
    <cellStyle name="Calculation 3 3 18 2 4" xfId="4869"/>
    <cellStyle name="Calculation 3 3 18 2 5" xfId="4870"/>
    <cellStyle name="Calculation 3 3 18 2 6" xfId="4871"/>
    <cellStyle name="Calculation 3 3 18 3" xfId="4872"/>
    <cellStyle name="Calculation 3 3 18 3 2" xfId="47675"/>
    <cellStyle name="Calculation 3 3 18 3 3" xfId="47676"/>
    <cellStyle name="Calculation 3 3 18 4" xfId="4873"/>
    <cellStyle name="Calculation 3 3 18 4 2" xfId="47677"/>
    <cellStyle name="Calculation 3 3 18 4 3" xfId="47678"/>
    <cellStyle name="Calculation 3 3 18 5" xfId="4874"/>
    <cellStyle name="Calculation 3 3 18 5 2" xfId="47679"/>
    <cellStyle name="Calculation 3 3 18 5 3" xfId="47680"/>
    <cellStyle name="Calculation 3 3 18 6" xfId="4875"/>
    <cellStyle name="Calculation 3 3 18 6 2" xfId="47681"/>
    <cellStyle name="Calculation 3 3 18 6 3" xfId="47682"/>
    <cellStyle name="Calculation 3 3 18 7" xfId="4876"/>
    <cellStyle name="Calculation 3 3 18 8" xfId="47683"/>
    <cellStyle name="Calculation 3 3 19" xfId="4877"/>
    <cellStyle name="Calculation 3 3 19 2" xfId="4878"/>
    <cellStyle name="Calculation 3 3 19 2 2" xfId="4879"/>
    <cellStyle name="Calculation 3 3 19 2 3" xfId="4880"/>
    <cellStyle name="Calculation 3 3 19 2 4" xfId="4881"/>
    <cellStyle name="Calculation 3 3 19 2 5" xfId="4882"/>
    <cellStyle name="Calculation 3 3 19 2 6" xfId="4883"/>
    <cellStyle name="Calculation 3 3 19 3" xfId="4884"/>
    <cellStyle name="Calculation 3 3 19 3 2" xfId="47684"/>
    <cellStyle name="Calculation 3 3 19 3 3" xfId="47685"/>
    <cellStyle name="Calculation 3 3 19 4" xfId="4885"/>
    <cellStyle name="Calculation 3 3 19 4 2" xfId="47686"/>
    <cellStyle name="Calculation 3 3 19 4 3" xfId="47687"/>
    <cellStyle name="Calculation 3 3 19 5" xfId="4886"/>
    <cellStyle name="Calculation 3 3 19 5 2" xfId="47688"/>
    <cellStyle name="Calculation 3 3 19 5 3" xfId="47689"/>
    <cellStyle name="Calculation 3 3 19 6" xfId="4887"/>
    <cellStyle name="Calculation 3 3 19 6 2" xfId="47690"/>
    <cellStyle name="Calculation 3 3 19 6 3" xfId="47691"/>
    <cellStyle name="Calculation 3 3 19 7" xfId="4888"/>
    <cellStyle name="Calculation 3 3 19 8" xfId="47692"/>
    <cellStyle name="Calculation 3 3 2" xfId="4889"/>
    <cellStyle name="Calculation 3 3 2 10" xfId="4890"/>
    <cellStyle name="Calculation 3 3 2 10 2" xfId="4891"/>
    <cellStyle name="Calculation 3 3 2 10 2 2" xfId="4892"/>
    <cellStyle name="Calculation 3 3 2 10 2 3" xfId="4893"/>
    <cellStyle name="Calculation 3 3 2 10 2 4" xfId="4894"/>
    <cellStyle name="Calculation 3 3 2 10 2 5" xfId="4895"/>
    <cellStyle name="Calculation 3 3 2 10 2 6" xfId="4896"/>
    <cellStyle name="Calculation 3 3 2 10 3" xfId="4897"/>
    <cellStyle name="Calculation 3 3 2 10 3 2" xfId="47693"/>
    <cellStyle name="Calculation 3 3 2 10 3 3" xfId="47694"/>
    <cellStyle name="Calculation 3 3 2 10 4" xfId="4898"/>
    <cellStyle name="Calculation 3 3 2 10 4 2" xfId="47695"/>
    <cellStyle name="Calculation 3 3 2 10 4 3" xfId="47696"/>
    <cellStyle name="Calculation 3 3 2 10 5" xfId="4899"/>
    <cellStyle name="Calculation 3 3 2 10 5 2" xfId="47697"/>
    <cellStyle name="Calculation 3 3 2 10 5 3" xfId="47698"/>
    <cellStyle name="Calculation 3 3 2 10 6" xfId="4900"/>
    <cellStyle name="Calculation 3 3 2 10 6 2" xfId="47699"/>
    <cellStyle name="Calculation 3 3 2 10 6 3" xfId="47700"/>
    <cellStyle name="Calculation 3 3 2 10 7" xfId="4901"/>
    <cellStyle name="Calculation 3 3 2 10 8" xfId="47701"/>
    <cellStyle name="Calculation 3 3 2 11" xfId="4902"/>
    <cellStyle name="Calculation 3 3 2 11 2" xfId="4903"/>
    <cellStyle name="Calculation 3 3 2 11 2 2" xfId="4904"/>
    <cellStyle name="Calculation 3 3 2 11 2 3" xfId="4905"/>
    <cellStyle name="Calculation 3 3 2 11 2 4" xfId="4906"/>
    <cellStyle name="Calculation 3 3 2 11 2 5" xfId="4907"/>
    <cellStyle name="Calculation 3 3 2 11 2 6" xfId="4908"/>
    <cellStyle name="Calculation 3 3 2 11 3" xfId="4909"/>
    <cellStyle name="Calculation 3 3 2 11 3 2" xfId="47702"/>
    <cellStyle name="Calculation 3 3 2 11 3 3" xfId="47703"/>
    <cellStyle name="Calculation 3 3 2 11 4" xfId="4910"/>
    <cellStyle name="Calculation 3 3 2 11 4 2" xfId="47704"/>
    <cellStyle name="Calculation 3 3 2 11 4 3" xfId="47705"/>
    <cellStyle name="Calculation 3 3 2 11 5" xfId="4911"/>
    <cellStyle name="Calculation 3 3 2 11 5 2" xfId="47706"/>
    <cellStyle name="Calculation 3 3 2 11 5 3" xfId="47707"/>
    <cellStyle name="Calculation 3 3 2 11 6" xfId="4912"/>
    <cellStyle name="Calculation 3 3 2 11 6 2" xfId="47708"/>
    <cellStyle name="Calculation 3 3 2 11 6 3" xfId="47709"/>
    <cellStyle name="Calculation 3 3 2 11 7" xfId="4913"/>
    <cellStyle name="Calculation 3 3 2 11 8" xfId="47710"/>
    <cellStyle name="Calculation 3 3 2 12" xfId="4914"/>
    <cellStyle name="Calculation 3 3 2 12 2" xfId="4915"/>
    <cellStyle name="Calculation 3 3 2 12 2 2" xfId="4916"/>
    <cellStyle name="Calculation 3 3 2 12 2 3" xfId="4917"/>
    <cellStyle name="Calculation 3 3 2 12 2 4" xfId="4918"/>
    <cellStyle name="Calculation 3 3 2 12 2 5" xfId="4919"/>
    <cellStyle name="Calculation 3 3 2 12 2 6" xfId="4920"/>
    <cellStyle name="Calculation 3 3 2 12 3" xfId="4921"/>
    <cellStyle name="Calculation 3 3 2 12 3 2" xfId="47711"/>
    <cellStyle name="Calculation 3 3 2 12 3 3" xfId="47712"/>
    <cellStyle name="Calculation 3 3 2 12 4" xfId="4922"/>
    <cellStyle name="Calculation 3 3 2 12 4 2" xfId="47713"/>
    <cellStyle name="Calculation 3 3 2 12 4 3" xfId="47714"/>
    <cellStyle name="Calculation 3 3 2 12 5" xfId="4923"/>
    <cellStyle name="Calculation 3 3 2 12 5 2" xfId="47715"/>
    <cellStyle name="Calculation 3 3 2 12 5 3" xfId="47716"/>
    <cellStyle name="Calculation 3 3 2 12 6" xfId="4924"/>
    <cellStyle name="Calculation 3 3 2 12 6 2" xfId="47717"/>
    <cellStyle name="Calculation 3 3 2 12 6 3" xfId="47718"/>
    <cellStyle name="Calculation 3 3 2 12 7" xfId="4925"/>
    <cellStyle name="Calculation 3 3 2 12 8" xfId="47719"/>
    <cellStyle name="Calculation 3 3 2 13" xfId="4926"/>
    <cellStyle name="Calculation 3 3 2 13 2" xfId="4927"/>
    <cellStyle name="Calculation 3 3 2 13 2 2" xfId="4928"/>
    <cellStyle name="Calculation 3 3 2 13 2 3" xfId="4929"/>
    <cellStyle name="Calculation 3 3 2 13 2 4" xfId="4930"/>
    <cellStyle name="Calculation 3 3 2 13 2 5" xfId="4931"/>
    <cellStyle name="Calculation 3 3 2 13 2 6" xfId="4932"/>
    <cellStyle name="Calculation 3 3 2 13 3" xfId="4933"/>
    <cellStyle name="Calculation 3 3 2 13 3 2" xfId="47720"/>
    <cellStyle name="Calculation 3 3 2 13 3 3" xfId="47721"/>
    <cellStyle name="Calculation 3 3 2 13 4" xfId="4934"/>
    <cellStyle name="Calculation 3 3 2 13 4 2" xfId="47722"/>
    <cellStyle name="Calculation 3 3 2 13 4 3" xfId="47723"/>
    <cellStyle name="Calculation 3 3 2 13 5" xfId="4935"/>
    <cellStyle name="Calculation 3 3 2 13 5 2" xfId="47724"/>
    <cellStyle name="Calculation 3 3 2 13 5 3" xfId="47725"/>
    <cellStyle name="Calculation 3 3 2 13 6" xfId="4936"/>
    <cellStyle name="Calculation 3 3 2 13 6 2" xfId="47726"/>
    <cellStyle name="Calculation 3 3 2 13 6 3" xfId="47727"/>
    <cellStyle name="Calculation 3 3 2 13 7" xfId="4937"/>
    <cellStyle name="Calculation 3 3 2 13 8" xfId="47728"/>
    <cellStyle name="Calculation 3 3 2 14" xfId="4938"/>
    <cellStyle name="Calculation 3 3 2 14 2" xfId="4939"/>
    <cellStyle name="Calculation 3 3 2 14 2 2" xfId="4940"/>
    <cellStyle name="Calculation 3 3 2 14 2 3" xfId="4941"/>
    <cellStyle name="Calculation 3 3 2 14 2 4" xfId="4942"/>
    <cellStyle name="Calculation 3 3 2 14 2 5" xfId="4943"/>
    <cellStyle name="Calculation 3 3 2 14 2 6" xfId="4944"/>
    <cellStyle name="Calculation 3 3 2 14 3" xfId="4945"/>
    <cellStyle name="Calculation 3 3 2 14 3 2" xfId="47729"/>
    <cellStyle name="Calculation 3 3 2 14 3 3" xfId="47730"/>
    <cellStyle name="Calculation 3 3 2 14 4" xfId="4946"/>
    <cellStyle name="Calculation 3 3 2 14 4 2" xfId="47731"/>
    <cellStyle name="Calculation 3 3 2 14 4 3" xfId="47732"/>
    <cellStyle name="Calculation 3 3 2 14 5" xfId="4947"/>
    <cellStyle name="Calculation 3 3 2 14 5 2" xfId="47733"/>
    <cellStyle name="Calculation 3 3 2 14 5 3" xfId="47734"/>
    <cellStyle name="Calculation 3 3 2 14 6" xfId="4948"/>
    <cellStyle name="Calculation 3 3 2 14 6 2" xfId="47735"/>
    <cellStyle name="Calculation 3 3 2 14 6 3" xfId="47736"/>
    <cellStyle name="Calculation 3 3 2 14 7" xfId="4949"/>
    <cellStyle name="Calculation 3 3 2 14 8" xfId="47737"/>
    <cellStyle name="Calculation 3 3 2 15" xfId="4950"/>
    <cellStyle name="Calculation 3 3 2 15 2" xfId="4951"/>
    <cellStyle name="Calculation 3 3 2 15 2 2" xfId="4952"/>
    <cellStyle name="Calculation 3 3 2 15 2 3" xfId="4953"/>
    <cellStyle name="Calculation 3 3 2 15 2 4" xfId="4954"/>
    <cellStyle name="Calculation 3 3 2 15 2 5" xfId="4955"/>
    <cellStyle name="Calculation 3 3 2 15 2 6" xfId="4956"/>
    <cellStyle name="Calculation 3 3 2 15 3" xfId="4957"/>
    <cellStyle name="Calculation 3 3 2 15 3 2" xfId="47738"/>
    <cellStyle name="Calculation 3 3 2 15 3 3" xfId="47739"/>
    <cellStyle name="Calculation 3 3 2 15 4" xfId="4958"/>
    <cellStyle name="Calculation 3 3 2 15 4 2" xfId="47740"/>
    <cellStyle name="Calculation 3 3 2 15 4 3" xfId="47741"/>
    <cellStyle name="Calculation 3 3 2 15 5" xfId="4959"/>
    <cellStyle name="Calculation 3 3 2 15 5 2" xfId="47742"/>
    <cellStyle name="Calculation 3 3 2 15 5 3" xfId="47743"/>
    <cellStyle name="Calculation 3 3 2 15 6" xfId="4960"/>
    <cellStyle name="Calculation 3 3 2 15 6 2" xfId="47744"/>
    <cellStyle name="Calculation 3 3 2 15 6 3" xfId="47745"/>
    <cellStyle name="Calculation 3 3 2 15 7" xfId="4961"/>
    <cellStyle name="Calculation 3 3 2 15 8" xfId="47746"/>
    <cellStyle name="Calculation 3 3 2 16" xfId="4962"/>
    <cellStyle name="Calculation 3 3 2 16 2" xfId="4963"/>
    <cellStyle name="Calculation 3 3 2 16 2 2" xfId="4964"/>
    <cellStyle name="Calculation 3 3 2 16 2 3" xfId="4965"/>
    <cellStyle name="Calculation 3 3 2 16 2 4" xfId="4966"/>
    <cellStyle name="Calculation 3 3 2 16 2 5" xfId="4967"/>
    <cellStyle name="Calculation 3 3 2 16 2 6" xfId="4968"/>
    <cellStyle name="Calculation 3 3 2 16 3" xfId="4969"/>
    <cellStyle name="Calculation 3 3 2 16 3 2" xfId="47747"/>
    <cellStyle name="Calculation 3 3 2 16 3 3" xfId="47748"/>
    <cellStyle name="Calculation 3 3 2 16 4" xfId="4970"/>
    <cellStyle name="Calculation 3 3 2 16 4 2" xfId="47749"/>
    <cellStyle name="Calculation 3 3 2 16 4 3" xfId="47750"/>
    <cellStyle name="Calculation 3 3 2 16 5" xfId="4971"/>
    <cellStyle name="Calculation 3 3 2 16 5 2" xfId="47751"/>
    <cellStyle name="Calculation 3 3 2 16 5 3" xfId="47752"/>
    <cellStyle name="Calculation 3 3 2 16 6" xfId="4972"/>
    <cellStyle name="Calculation 3 3 2 16 6 2" xfId="47753"/>
    <cellStyle name="Calculation 3 3 2 16 6 3" xfId="47754"/>
    <cellStyle name="Calculation 3 3 2 16 7" xfId="4973"/>
    <cellStyle name="Calculation 3 3 2 16 8" xfId="47755"/>
    <cellStyle name="Calculation 3 3 2 17" xfId="4974"/>
    <cellStyle name="Calculation 3 3 2 17 2" xfId="4975"/>
    <cellStyle name="Calculation 3 3 2 17 2 2" xfId="4976"/>
    <cellStyle name="Calculation 3 3 2 17 2 3" xfId="4977"/>
    <cellStyle name="Calculation 3 3 2 17 2 4" xfId="4978"/>
    <cellStyle name="Calculation 3 3 2 17 2 5" xfId="4979"/>
    <cellStyle name="Calculation 3 3 2 17 2 6" xfId="4980"/>
    <cellStyle name="Calculation 3 3 2 17 3" xfId="4981"/>
    <cellStyle name="Calculation 3 3 2 17 3 2" xfId="47756"/>
    <cellStyle name="Calculation 3 3 2 17 3 3" xfId="47757"/>
    <cellStyle name="Calculation 3 3 2 17 4" xfId="4982"/>
    <cellStyle name="Calculation 3 3 2 17 4 2" xfId="47758"/>
    <cellStyle name="Calculation 3 3 2 17 4 3" xfId="47759"/>
    <cellStyle name="Calculation 3 3 2 17 5" xfId="4983"/>
    <cellStyle name="Calculation 3 3 2 17 5 2" xfId="47760"/>
    <cellStyle name="Calculation 3 3 2 17 5 3" xfId="47761"/>
    <cellStyle name="Calculation 3 3 2 17 6" xfId="4984"/>
    <cellStyle name="Calculation 3 3 2 17 6 2" xfId="47762"/>
    <cellStyle name="Calculation 3 3 2 17 6 3" xfId="47763"/>
    <cellStyle name="Calculation 3 3 2 17 7" xfId="4985"/>
    <cellStyle name="Calculation 3 3 2 17 8" xfId="47764"/>
    <cellStyle name="Calculation 3 3 2 18" xfId="4986"/>
    <cellStyle name="Calculation 3 3 2 18 2" xfId="4987"/>
    <cellStyle name="Calculation 3 3 2 18 2 2" xfId="4988"/>
    <cellStyle name="Calculation 3 3 2 18 2 3" xfId="4989"/>
    <cellStyle name="Calculation 3 3 2 18 2 4" xfId="4990"/>
    <cellStyle name="Calculation 3 3 2 18 2 5" xfId="4991"/>
    <cellStyle name="Calculation 3 3 2 18 2 6" xfId="4992"/>
    <cellStyle name="Calculation 3 3 2 18 3" xfId="4993"/>
    <cellStyle name="Calculation 3 3 2 18 3 2" xfId="47765"/>
    <cellStyle name="Calculation 3 3 2 18 3 3" xfId="47766"/>
    <cellStyle name="Calculation 3 3 2 18 4" xfId="4994"/>
    <cellStyle name="Calculation 3 3 2 18 4 2" xfId="47767"/>
    <cellStyle name="Calculation 3 3 2 18 4 3" xfId="47768"/>
    <cellStyle name="Calculation 3 3 2 18 5" xfId="4995"/>
    <cellStyle name="Calculation 3 3 2 18 5 2" xfId="47769"/>
    <cellStyle name="Calculation 3 3 2 18 5 3" xfId="47770"/>
    <cellStyle name="Calculation 3 3 2 18 6" xfId="4996"/>
    <cellStyle name="Calculation 3 3 2 18 6 2" xfId="47771"/>
    <cellStyle name="Calculation 3 3 2 18 6 3" xfId="47772"/>
    <cellStyle name="Calculation 3 3 2 18 7" xfId="4997"/>
    <cellStyle name="Calculation 3 3 2 18 8" xfId="47773"/>
    <cellStyle name="Calculation 3 3 2 19" xfId="4998"/>
    <cellStyle name="Calculation 3 3 2 19 2" xfId="4999"/>
    <cellStyle name="Calculation 3 3 2 19 2 2" xfId="5000"/>
    <cellStyle name="Calculation 3 3 2 19 2 3" xfId="5001"/>
    <cellStyle name="Calculation 3 3 2 19 2 4" xfId="5002"/>
    <cellStyle name="Calculation 3 3 2 19 2 5" xfId="5003"/>
    <cellStyle name="Calculation 3 3 2 19 2 6" xfId="5004"/>
    <cellStyle name="Calculation 3 3 2 19 3" xfId="5005"/>
    <cellStyle name="Calculation 3 3 2 19 3 2" xfId="47774"/>
    <cellStyle name="Calculation 3 3 2 19 3 3" xfId="47775"/>
    <cellStyle name="Calculation 3 3 2 19 4" xfId="5006"/>
    <cellStyle name="Calculation 3 3 2 19 4 2" xfId="47776"/>
    <cellStyle name="Calculation 3 3 2 19 4 3" xfId="47777"/>
    <cellStyle name="Calculation 3 3 2 19 5" xfId="5007"/>
    <cellStyle name="Calculation 3 3 2 19 5 2" xfId="47778"/>
    <cellStyle name="Calculation 3 3 2 19 5 3" xfId="47779"/>
    <cellStyle name="Calculation 3 3 2 19 6" xfId="5008"/>
    <cellStyle name="Calculation 3 3 2 19 6 2" xfId="47780"/>
    <cellStyle name="Calculation 3 3 2 19 6 3" xfId="47781"/>
    <cellStyle name="Calculation 3 3 2 19 7" xfId="5009"/>
    <cellStyle name="Calculation 3 3 2 19 8" xfId="47782"/>
    <cellStyle name="Calculation 3 3 2 2" xfId="5010"/>
    <cellStyle name="Calculation 3 3 2 2 2" xfId="5011"/>
    <cellStyle name="Calculation 3 3 2 2 2 2" xfId="5012"/>
    <cellStyle name="Calculation 3 3 2 2 2 3" xfId="5013"/>
    <cellStyle name="Calculation 3 3 2 2 2 4" xfId="5014"/>
    <cellStyle name="Calculation 3 3 2 2 2 5" xfId="5015"/>
    <cellStyle name="Calculation 3 3 2 2 2 6" xfId="5016"/>
    <cellStyle name="Calculation 3 3 2 2 3" xfId="5017"/>
    <cellStyle name="Calculation 3 3 2 2 3 2" xfId="47783"/>
    <cellStyle name="Calculation 3 3 2 2 3 3" xfId="47784"/>
    <cellStyle name="Calculation 3 3 2 2 4" xfId="5018"/>
    <cellStyle name="Calculation 3 3 2 2 4 2" xfId="47785"/>
    <cellStyle name="Calculation 3 3 2 2 4 3" xfId="47786"/>
    <cellStyle name="Calculation 3 3 2 2 5" xfId="5019"/>
    <cellStyle name="Calculation 3 3 2 2 5 2" xfId="47787"/>
    <cellStyle name="Calculation 3 3 2 2 5 3" xfId="47788"/>
    <cellStyle name="Calculation 3 3 2 2 6" xfId="5020"/>
    <cellStyle name="Calculation 3 3 2 2 6 2" xfId="47789"/>
    <cellStyle name="Calculation 3 3 2 2 6 3" xfId="47790"/>
    <cellStyle name="Calculation 3 3 2 2 7" xfId="5021"/>
    <cellStyle name="Calculation 3 3 2 2 8" xfId="47791"/>
    <cellStyle name="Calculation 3 3 2 20" xfId="5022"/>
    <cellStyle name="Calculation 3 3 2 20 2" xfId="5023"/>
    <cellStyle name="Calculation 3 3 2 20 2 2" xfId="5024"/>
    <cellStyle name="Calculation 3 3 2 20 2 3" xfId="5025"/>
    <cellStyle name="Calculation 3 3 2 20 2 4" xfId="5026"/>
    <cellStyle name="Calculation 3 3 2 20 2 5" xfId="5027"/>
    <cellStyle name="Calculation 3 3 2 20 2 6" xfId="5028"/>
    <cellStyle name="Calculation 3 3 2 20 3" xfId="5029"/>
    <cellStyle name="Calculation 3 3 2 20 3 2" xfId="47792"/>
    <cellStyle name="Calculation 3 3 2 20 3 3" xfId="47793"/>
    <cellStyle name="Calculation 3 3 2 20 4" xfId="5030"/>
    <cellStyle name="Calculation 3 3 2 20 4 2" xfId="47794"/>
    <cellStyle name="Calculation 3 3 2 20 4 3" xfId="47795"/>
    <cellStyle name="Calculation 3 3 2 20 5" xfId="5031"/>
    <cellStyle name="Calculation 3 3 2 20 5 2" xfId="47796"/>
    <cellStyle name="Calculation 3 3 2 20 5 3" xfId="47797"/>
    <cellStyle name="Calculation 3 3 2 20 6" xfId="5032"/>
    <cellStyle name="Calculation 3 3 2 20 6 2" xfId="47798"/>
    <cellStyle name="Calculation 3 3 2 20 6 3" xfId="47799"/>
    <cellStyle name="Calculation 3 3 2 20 7" xfId="5033"/>
    <cellStyle name="Calculation 3 3 2 20 8" xfId="47800"/>
    <cellStyle name="Calculation 3 3 2 21" xfId="5034"/>
    <cellStyle name="Calculation 3 3 2 21 2" xfId="5035"/>
    <cellStyle name="Calculation 3 3 2 21 2 2" xfId="5036"/>
    <cellStyle name="Calculation 3 3 2 21 2 3" xfId="5037"/>
    <cellStyle name="Calculation 3 3 2 21 2 4" xfId="5038"/>
    <cellStyle name="Calculation 3 3 2 21 2 5" xfId="5039"/>
    <cellStyle name="Calculation 3 3 2 21 2 6" xfId="5040"/>
    <cellStyle name="Calculation 3 3 2 21 3" xfId="5041"/>
    <cellStyle name="Calculation 3 3 2 21 3 2" xfId="47801"/>
    <cellStyle name="Calculation 3 3 2 21 3 3" xfId="47802"/>
    <cellStyle name="Calculation 3 3 2 21 4" xfId="5042"/>
    <cellStyle name="Calculation 3 3 2 21 4 2" xfId="47803"/>
    <cellStyle name="Calculation 3 3 2 21 4 3" xfId="47804"/>
    <cellStyle name="Calculation 3 3 2 21 5" xfId="5043"/>
    <cellStyle name="Calculation 3 3 2 21 5 2" xfId="47805"/>
    <cellStyle name="Calculation 3 3 2 21 5 3" xfId="47806"/>
    <cellStyle name="Calculation 3 3 2 21 6" xfId="5044"/>
    <cellStyle name="Calculation 3 3 2 21 6 2" xfId="47807"/>
    <cellStyle name="Calculation 3 3 2 21 6 3" xfId="47808"/>
    <cellStyle name="Calculation 3 3 2 21 7" xfId="5045"/>
    <cellStyle name="Calculation 3 3 2 21 8" xfId="47809"/>
    <cellStyle name="Calculation 3 3 2 22" xfId="5046"/>
    <cellStyle name="Calculation 3 3 2 22 2" xfId="5047"/>
    <cellStyle name="Calculation 3 3 2 22 2 2" xfId="5048"/>
    <cellStyle name="Calculation 3 3 2 22 2 3" xfId="5049"/>
    <cellStyle name="Calculation 3 3 2 22 2 4" xfId="5050"/>
    <cellStyle name="Calculation 3 3 2 22 2 5" xfId="5051"/>
    <cellStyle name="Calculation 3 3 2 22 2 6" xfId="5052"/>
    <cellStyle name="Calculation 3 3 2 22 3" xfId="5053"/>
    <cellStyle name="Calculation 3 3 2 22 3 2" xfId="47810"/>
    <cellStyle name="Calculation 3 3 2 22 3 3" xfId="47811"/>
    <cellStyle name="Calculation 3 3 2 22 4" xfId="5054"/>
    <cellStyle name="Calculation 3 3 2 22 4 2" xfId="47812"/>
    <cellStyle name="Calculation 3 3 2 22 4 3" xfId="47813"/>
    <cellStyle name="Calculation 3 3 2 22 5" xfId="5055"/>
    <cellStyle name="Calculation 3 3 2 22 5 2" xfId="47814"/>
    <cellStyle name="Calculation 3 3 2 22 5 3" xfId="47815"/>
    <cellStyle name="Calculation 3 3 2 22 6" xfId="5056"/>
    <cellStyle name="Calculation 3 3 2 22 6 2" xfId="47816"/>
    <cellStyle name="Calculation 3 3 2 22 6 3" xfId="47817"/>
    <cellStyle name="Calculation 3 3 2 22 7" xfId="5057"/>
    <cellStyle name="Calculation 3 3 2 22 8" xfId="47818"/>
    <cellStyle name="Calculation 3 3 2 23" xfId="5058"/>
    <cellStyle name="Calculation 3 3 2 23 2" xfId="5059"/>
    <cellStyle name="Calculation 3 3 2 23 2 2" xfId="5060"/>
    <cellStyle name="Calculation 3 3 2 23 2 3" xfId="5061"/>
    <cellStyle name="Calculation 3 3 2 23 2 4" xfId="5062"/>
    <cellStyle name="Calculation 3 3 2 23 2 5" xfId="5063"/>
    <cellStyle name="Calculation 3 3 2 23 2 6" xfId="5064"/>
    <cellStyle name="Calculation 3 3 2 23 3" xfId="5065"/>
    <cellStyle name="Calculation 3 3 2 23 3 2" xfId="47819"/>
    <cellStyle name="Calculation 3 3 2 23 3 3" xfId="47820"/>
    <cellStyle name="Calculation 3 3 2 23 4" xfId="5066"/>
    <cellStyle name="Calculation 3 3 2 23 4 2" xfId="47821"/>
    <cellStyle name="Calculation 3 3 2 23 4 3" xfId="47822"/>
    <cellStyle name="Calculation 3 3 2 23 5" xfId="5067"/>
    <cellStyle name="Calculation 3 3 2 23 5 2" xfId="47823"/>
    <cellStyle name="Calculation 3 3 2 23 5 3" xfId="47824"/>
    <cellStyle name="Calculation 3 3 2 23 6" xfId="5068"/>
    <cellStyle name="Calculation 3 3 2 23 6 2" xfId="47825"/>
    <cellStyle name="Calculation 3 3 2 23 6 3" xfId="47826"/>
    <cellStyle name="Calculation 3 3 2 23 7" xfId="5069"/>
    <cellStyle name="Calculation 3 3 2 23 8" xfId="47827"/>
    <cellStyle name="Calculation 3 3 2 24" xfId="5070"/>
    <cellStyle name="Calculation 3 3 2 24 2" xfId="5071"/>
    <cellStyle name="Calculation 3 3 2 24 2 2" xfId="5072"/>
    <cellStyle name="Calculation 3 3 2 24 2 3" xfId="5073"/>
    <cellStyle name="Calculation 3 3 2 24 2 4" xfId="5074"/>
    <cellStyle name="Calculation 3 3 2 24 2 5" xfId="5075"/>
    <cellStyle name="Calculation 3 3 2 24 2 6" xfId="5076"/>
    <cellStyle name="Calculation 3 3 2 24 3" xfId="5077"/>
    <cellStyle name="Calculation 3 3 2 24 3 2" xfId="47828"/>
    <cellStyle name="Calculation 3 3 2 24 3 3" xfId="47829"/>
    <cellStyle name="Calculation 3 3 2 24 4" xfId="5078"/>
    <cellStyle name="Calculation 3 3 2 24 4 2" xfId="47830"/>
    <cellStyle name="Calculation 3 3 2 24 4 3" xfId="47831"/>
    <cellStyle name="Calculation 3 3 2 24 5" xfId="5079"/>
    <cellStyle name="Calculation 3 3 2 24 5 2" xfId="47832"/>
    <cellStyle name="Calculation 3 3 2 24 5 3" xfId="47833"/>
    <cellStyle name="Calculation 3 3 2 24 6" xfId="5080"/>
    <cellStyle name="Calculation 3 3 2 24 6 2" xfId="47834"/>
    <cellStyle name="Calculation 3 3 2 24 6 3" xfId="47835"/>
    <cellStyle name="Calculation 3 3 2 24 7" xfId="5081"/>
    <cellStyle name="Calculation 3 3 2 24 8" xfId="47836"/>
    <cellStyle name="Calculation 3 3 2 25" xfId="5082"/>
    <cellStyle name="Calculation 3 3 2 25 2" xfId="5083"/>
    <cellStyle name="Calculation 3 3 2 25 2 2" xfId="5084"/>
    <cellStyle name="Calculation 3 3 2 25 2 3" xfId="5085"/>
    <cellStyle name="Calculation 3 3 2 25 2 4" xfId="5086"/>
    <cellStyle name="Calculation 3 3 2 25 2 5" xfId="5087"/>
    <cellStyle name="Calculation 3 3 2 25 2 6" xfId="5088"/>
    <cellStyle name="Calculation 3 3 2 25 3" xfId="5089"/>
    <cellStyle name="Calculation 3 3 2 25 3 2" xfId="47837"/>
    <cellStyle name="Calculation 3 3 2 25 3 3" xfId="47838"/>
    <cellStyle name="Calculation 3 3 2 25 4" xfId="5090"/>
    <cellStyle name="Calculation 3 3 2 25 4 2" xfId="47839"/>
    <cellStyle name="Calculation 3 3 2 25 4 3" xfId="47840"/>
    <cellStyle name="Calculation 3 3 2 25 5" xfId="5091"/>
    <cellStyle name="Calculation 3 3 2 25 5 2" xfId="47841"/>
    <cellStyle name="Calculation 3 3 2 25 5 3" xfId="47842"/>
    <cellStyle name="Calculation 3 3 2 25 6" xfId="5092"/>
    <cellStyle name="Calculation 3 3 2 25 6 2" xfId="47843"/>
    <cellStyle name="Calculation 3 3 2 25 6 3" xfId="47844"/>
    <cellStyle name="Calculation 3 3 2 25 7" xfId="5093"/>
    <cellStyle name="Calculation 3 3 2 25 8" xfId="47845"/>
    <cellStyle name="Calculation 3 3 2 26" xfId="5094"/>
    <cellStyle name="Calculation 3 3 2 26 2" xfId="5095"/>
    <cellStyle name="Calculation 3 3 2 26 2 2" xfId="5096"/>
    <cellStyle name="Calculation 3 3 2 26 2 3" xfId="5097"/>
    <cellStyle name="Calculation 3 3 2 26 2 4" xfId="5098"/>
    <cellStyle name="Calculation 3 3 2 26 2 5" xfId="5099"/>
    <cellStyle name="Calculation 3 3 2 26 2 6" xfId="5100"/>
    <cellStyle name="Calculation 3 3 2 26 3" xfId="5101"/>
    <cellStyle name="Calculation 3 3 2 26 3 2" xfId="47846"/>
    <cellStyle name="Calculation 3 3 2 26 3 3" xfId="47847"/>
    <cellStyle name="Calculation 3 3 2 26 4" xfId="5102"/>
    <cellStyle name="Calculation 3 3 2 26 4 2" xfId="47848"/>
    <cellStyle name="Calculation 3 3 2 26 4 3" xfId="47849"/>
    <cellStyle name="Calculation 3 3 2 26 5" xfId="5103"/>
    <cellStyle name="Calculation 3 3 2 26 5 2" xfId="47850"/>
    <cellStyle name="Calculation 3 3 2 26 5 3" xfId="47851"/>
    <cellStyle name="Calculation 3 3 2 26 6" xfId="5104"/>
    <cellStyle name="Calculation 3 3 2 26 6 2" xfId="47852"/>
    <cellStyle name="Calculation 3 3 2 26 6 3" xfId="47853"/>
    <cellStyle name="Calculation 3 3 2 26 7" xfId="5105"/>
    <cellStyle name="Calculation 3 3 2 26 8" xfId="47854"/>
    <cellStyle name="Calculation 3 3 2 27" xfId="5106"/>
    <cellStyle name="Calculation 3 3 2 27 2" xfId="5107"/>
    <cellStyle name="Calculation 3 3 2 27 2 2" xfId="5108"/>
    <cellStyle name="Calculation 3 3 2 27 2 3" xfId="5109"/>
    <cellStyle name="Calculation 3 3 2 27 2 4" xfId="5110"/>
    <cellStyle name="Calculation 3 3 2 27 2 5" xfId="5111"/>
    <cellStyle name="Calculation 3 3 2 27 2 6" xfId="5112"/>
    <cellStyle name="Calculation 3 3 2 27 3" xfId="5113"/>
    <cellStyle name="Calculation 3 3 2 27 3 2" xfId="47855"/>
    <cellStyle name="Calculation 3 3 2 27 3 3" xfId="47856"/>
    <cellStyle name="Calculation 3 3 2 27 4" xfId="5114"/>
    <cellStyle name="Calculation 3 3 2 27 4 2" xfId="47857"/>
    <cellStyle name="Calculation 3 3 2 27 4 3" xfId="47858"/>
    <cellStyle name="Calculation 3 3 2 27 5" xfId="5115"/>
    <cellStyle name="Calculation 3 3 2 27 5 2" xfId="47859"/>
    <cellStyle name="Calculation 3 3 2 27 5 3" xfId="47860"/>
    <cellStyle name="Calculation 3 3 2 27 6" xfId="5116"/>
    <cellStyle name="Calculation 3 3 2 27 6 2" xfId="47861"/>
    <cellStyle name="Calculation 3 3 2 27 6 3" xfId="47862"/>
    <cellStyle name="Calculation 3 3 2 27 7" xfId="5117"/>
    <cellStyle name="Calculation 3 3 2 27 8" xfId="47863"/>
    <cellStyle name="Calculation 3 3 2 28" xfId="5118"/>
    <cellStyle name="Calculation 3 3 2 28 2" xfId="5119"/>
    <cellStyle name="Calculation 3 3 2 28 2 2" xfId="5120"/>
    <cellStyle name="Calculation 3 3 2 28 2 3" xfId="5121"/>
    <cellStyle name="Calculation 3 3 2 28 2 4" xfId="5122"/>
    <cellStyle name="Calculation 3 3 2 28 2 5" xfId="5123"/>
    <cellStyle name="Calculation 3 3 2 28 2 6" xfId="5124"/>
    <cellStyle name="Calculation 3 3 2 28 3" xfId="5125"/>
    <cellStyle name="Calculation 3 3 2 28 3 2" xfId="47864"/>
    <cellStyle name="Calculation 3 3 2 28 3 3" xfId="47865"/>
    <cellStyle name="Calculation 3 3 2 28 4" xfId="5126"/>
    <cellStyle name="Calculation 3 3 2 28 4 2" xfId="47866"/>
    <cellStyle name="Calculation 3 3 2 28 4 3" xfId="47867"/>
    <cellStyle name="Calculation 3 3 2 28 5" xfId="5127"/>
    <cellStyle name="Calculation 3 3 2 28 5 2" xfId="47868"/>
    <cellStyle name="Calculation 3 3 2 28 5 3" xfId="47869"/>
    <cellStyle name="Calculation 3 3 2 28 6" xfId="5128"/>
    <cellStyle name="Calculation 3 3 2 28 6 2" xfId="47870"/>
    <cellStyle name="Calculation 3 3 2 28 6 3" xfId="47871"/>
    <cellStyle name="Calculation 3 3 2 28 7" xfId="5129"/>
    <cellStyle name="Calculation 3 3 2 28 8" xfId="47872"/>
    <cellStyle name="Calculation 3 3 2 29" xfId="5130"/>
    <cellStyle name="Calculation 3 3 2 29 2" xfId="5131"/>
    <cellStyle name="Calculation 3 3 2 29 2 2" xfId="5132"/>
    <cellStyle name="Calculation 3 3 2 29 2 3" xfId="5133"/>
    <cellStyle name="Calculation 3 3 2 29 2 4" xfId="5134"/>
    <cellStyle name="Calculation 3 3 2 29 2 5" xfId="5135"/>
    <cellStyle name="Calculation 3 3 2 29 2 6" xfId="5136"/>
    <cellStyle name="Calculation 3 3 2 29 3" xfId="5137"/>
    <cellStyle name="Calculation 3 3 2 29 3 2" xfId="47873"/>
    <cellStyle name="Calculation 3 3 2 29 3 3" xfId="47874"/>
    <cellStyle name="Calculation 3 3 2 29 4" xfId="5138"/>
    <cellStyle name="Calculation 3 3 2 29 4 2" xfId="47875"/>
    <cellStyle name="Calculation 3 3 2 29 4 3" xfId="47876"/>
    <cellStyle name="Calculation 3 3 2 29 5" xfId="5139"/>
    <cellStyle name="Calculation 3 3 2 29 5 2" xfId="47877"/>
    <cellStyle name="Calculation 3 3 2 29 5 3" xfId="47878"/>
    <cellStyle name="Calculation 3 3 2 29 6" xfId="5140"/>
    <cellStyle name="Calculation 3 3 2 29 6 2" xfId="47879"/>
    <cellStyle name="Calculation 3 3 2 29 6 3" xfId="47880"/>
    <cellStyle name="Calculation 3 3 2 29 7" xfId="5141"/>
    <cellStyle name="Calculation 3 3 2 29 8" xfId="47881"/>
    <cellStyle name="Calculation 3 3 2 3" xfId="5142"/>
    <cellStyle name="Calculation 3 3 2 3 2" xfId="5143"/>
    <cellStyle name="Calculation 3 3 2 3 2 2" xfId="5144"/>
    <cellStyle name="Calculation 3 3 2 3 2 3" xfId="5145"/>
    <cellStyle name="Calculation 3 3 2 3 2 4" xfId="5146"/>
    <cellStyle name="Calculation 3 3 2 3 2 5" xfId="5147"/>
    <cellStyle name="Calculation 3 3 2 3 2 6" xfId="5148"/>
    <cellStyle name="Calculation 3 3 2 3 3" xfId="5149"/>
    <cellStyle name="Calculation 3 3 2 3 3 2" xfId="47882"/>
    <cellStyle name="Calculation 3 3 2 3 3 3" xfId="47883"/>
    <cellStyle name="Calculation 3 3 2 3 4" xfId="5150"/>
    <cellStyle name="Calculation 3 3 2 3 4 2" xfId="47884"/>
    <cellStyle name="Calculation 3 3 2 3 4 3" xfId="47885"/>
    <cellStyle name="Calculation 3 3 2 3 5" xfId="5151"/>
    <cellStyle name="Calculation 3 3 2 3 5 2" xfId="47886"/>
    <cellStyle name="Calculation 3 3 2 3 5 3" xfId="47887"/>
    <cellStyle name="Calculation 3 3 2 3 6" xfId="5152"/>
    <cellStyle name="Calculation 3 3 2 3 6 2" xfId="47888"/>
    <cellStyle name="Calculation 3 3 2 3 6 3" xfId="47889"/>
    <cellStyle name="Calculation 3 3 2 3 7" xfId="5153"/>
    <cellStyle name="Calculation 3 3 2 3 8" xfId="47890"/>
    <cellStyle name="Calculation 3 3 2 30" xfId="5154"/>
    <cellStyle name="Calculation 3 3 2 30 2" xfId="5155"/>
    <cellStyle name="Calculation 3 3 2 30 2 2" xfId="5156"/>
    <cellStyle name="Calculation 3 3 2 30 2 3" xfId="5157"/>
    <cellStyle name="Calculation 3 3 2 30 2 4" xfId="5158"/>
    <cellStyle name="Calculation 3 3 2 30 2 5" xfId="5159"/>
    <cellStyle name="Calculation 3 3 2 30 2 6" xfId="5160"/>
    <cellStyle name="Calculation 3 3 2 30 3" xfId="5161"/>
    <cellStyle name="Calculation 3 3 2 30 3 2" xfId="47891"/>
    <cellStyle name="Calculation 3 3 2 30 3 3" xfId="47892"/>
    <cellStyle name="Calculation 3 3 2 30 4" xfId="5162"/>
    <cellStyle name="Calculation 3 3 2 30 4 2" xfId="47893"/>
    <cellStyle name="Calculation 3 3 2 30 4 3" xfId="47894"/>
    <cellStyle name="Calculation 3 3 2 30 5" xfId="5163"/>
    <cellStyle name="Calculation 3 3 2 30 5 2" xfId="47895"/>
    <cellStyle name="Calculation 3 3 2 30 5 3" xfId="47896"/>
    <cellStyle name="Calculation 3 3 2 30 6" xfId="5164"/>
    <cellStyle name="Calculation 3 3 2 30 6 2" xfId="47897"/>
    <cellStyle name="Calculation 3 3 2 30 6 3" xfId="47898"/>
    <cellStyle name="Calculation 3 3 2 30 7" xfId="5165"/>
    <cellStyle name="Calculation 3 3 2 30 8" xfId="47899"/>
    <cellStyle name="Calculation 3 3 2 31" xfId="5166"/>
    <cellStyle name="Calculation 3 3 2 31 2" xfId="5167"/>
    <cellStyle name="Calculation 3 3 2 31 2 2" xfId="5168"/>
    <cellStyle name="Calculation 3 3 2 31 2 3" xfId="5169"/>
    <cellStyle name="Calculation 3 3 2 31 2 4" xfId="5170"/>
    <cellStyle name="Calculation 3 3 2 31 2 5" xfId="5171"/>
    <cellStyle name="Calculation 3 3 2 31 2 6" xfId="5172"/>
    <cellStyle name="Calculation 3 3 2 31 3" xfId="5173"/>
    <cellStyle name="Calculation 3 3 2 31 3 2" xfId="47900"/>
    <cellStyle name="Calculation 3 3 2 31 3 3" xfId="47901"/>
    <cellStyle name="Calculation 3 3 2 31 4" xfId="5174"/>
    <cellStyle name="Calculation 3 3 2 31 4 2" xfId="47902"/>
    <cellStyle name="Calculation 3 3 2 31 4 3" xfId="47903"/>
    <cellStyle name="Calculation 3 3 2 31 5" xfId="5175"/>
    <cellStyle name="Calculation 3 3 2 31 5 2" xfId="47904"/>
    <cellStyle name="Calculation 3 3 2 31 5 3" xfId="47905"/>
    <cellStyle name="Calculation 3 3 2 31 6" xfId="5176"/>
    <cellStyle name="Calculation 3 3 2 31 6 2" xfId="47906"/>
    <cellStyle name="Calculation 3 3 2 31 6 3" xfId="47907"/>
    <cellStyle name="Calculation 3 3 2 31 7" xfId="5177"/>
    <cellStyle name="Calculation 3 3 2 31 8" xfId="47908"/>
    <cellStyle name="Calculation 3 3 2 32" xfId="5178"/>
    <cellStyle name="Calculation 3 3 2 32 2" xfId="5179"/>
    <cellStyle name="Calculation 3 3 2 32 2 2" xfId="5180"/>
    <cellStyle name="Calculation 3 3 2 32 2 3" xfId="5181"/>
    <cellStyle name="Calculation 3 3 2 32 2 4" xfId="5182"/>
    <cellStyle name="Calculation 3 3 2 32 2 5" xfId="5183"/>
    <cellStyle name="Calculation 3 3 2 32 2 6" xfId="5184"/>
    <cellStyle name="Calculation 3 3 2 32 3" xfId="5185"/>
    <cellStyle name="Calculation 3 3 2 32 3 2" xfId="47909"/>
    <cellStyle name="Calculation 3 3 2 32 3 3" xfId="47910"/>
    <cellStyle name="Calculation 3 3 2 32 4" xfId="5186"/>
    <cellStyle name="Calculation 3 3 2 32 4 2" xfId="47911"/>
    <cellStyle name="Calculation 3 3 2 32 4 3" xfId="47912"/>
    <cellStyle name="Calculation 3 3 2 32 5" xfId="5187"/>
    <cellStyle name="Calculation 3 3 2 32 5 2" xfId="47913"/>
    <cellStyle name="Calculation 3 3 2 32 5 3" xfId="47914"/>
    <cellStyle name="Calculation 3 3 2 32 6" xfId="5188"/>
    <cellStyle name="Calculation 3 3 2 32 6 2" xfId="47915"/>
    <cellStyle name="Calculation 3 3 2 32 6 3" xfId="47916"/>
    <cellStyle name="Calculation 3 3 2 32 7" xfId="5189"/>
    <cellStyle name="Calculation 3 3 2 32 8" xfId="47917"/>
    <cellStyle name="Calculation 3 3 2 33" xfId="5190"/>
    <cellStyle name="Calculation 3 3 2 33 2" xfId="5191"/>
    <cellStyle name="Calculation 3 3 2 33 2 2" xfId="5192"/>
    <cellStyle name="Calculation 3 3 2 33 2 3" xfId="5193"/>
    <cellStyle name="Calculation 3 3 2 33 2 4" xfId="5194"/>
    <cellStyle name="Calculation 3 3 2 33 2 5" xfId="5195"/>
    <cellStyle name="Calculation 3 3 2 33 2 6" xfId="5196"/>
    <cellStyle name="Calculation 3 3 2 33 3" xfId="5197"/>
    <cellStyle name="Calculation 3 3 2 33 3 2" xfId="47918"/>
    <cellStyle name="Calculation 3 3 2 33 3 3" xfId="47919"/>
    <cellStyle name="Calculation 3 3 2 33 4" xfId="5198"/>
    <cellStyle name="Calculation 3 3 2 33 4 2" xfId="47920"/>
    <cellStyle name="Calculation 3 3 2 33 4 3" xfId="47921"/>
    <cellStyle name="Calculation 3 3 2 33 5" xfId="5199"/>
    <cellStyle name="Calculation 3 3 2 33 5 2" xfId="47922"/>
    <cellStyle name="Calculation 3 3 2 33 5 3" xfId="47923"/>
    <cellStyle name="Calculation 3 3 2 33 6" xfId="5200"/>
    <cellStyle name="Calculation 3 3 2 33 6 2" xfId="47924"/>
    <cellStyle name="Calculation 3 3 2 33 6 3" xfId="47925"/>
    <cellStyle name="Calculation 3 3 2 33 7" xfId="5201"/>
    <cellStyle name="Calculation 3 3 2 33 8" xfId="47926"/>
    <cellStyle name="Calculation 3 3 2 34" xfId="5202"/>
    <cellStyle name="Calculation 3 3 2 34 2" xfId="5203"/>
    <cellStyle name="Calculation 3 3 2 34 2 2" xfId="5204"/>
    <cellStyle name="Calculation 3 3 2 34 2 3" xfId="5205"/>
    <cellStyle name="Calculation 3 3 2 34 2 4" xfId="5206"/>
    <cellStyle name="Calculation 3 3 2 34 2 5" xfId="5207"/>
    <cellStyle name="Calculation 3 3 2 34 2 6" xfId="5208"/>
    <cellStyle name="Calculation 3 3 2 34 3" xfId="5209"/>
    <cellStyle name="Calculation 3 3 2 34 3 2" xfId="47927"/>
    <cellStyle name="Calculation 3 3 2 34 3 3" xfId="47928"/>
    <cellStyle name="Calculation 3 3 2 34 4" xfId="5210"/>
    <cellStyle name="Calculation 3 3 2 34 4 2" xfId="47929"/>
    <cellStyle name="Calculation 3 3 2 34 4 3" xfId="47930"/>
    <cellStyle name="Calculation 3 3 2 34 5" xfId="5211"/>
    <cellStyle name="Calculation 3 3 2 34 5 2" xfId="47931"/>
    <cellStyle name="Calculation 3 3 2 34 5 3" xfId="47932"/>
    <cellStyle name="Calculation 3 3 2 34 6" xfId="47933"/>
    <cellStyle name="Calculation 3 3 2 34 6 2" xfId="47934"/>
    <cellStyle name="Calculation 3 3 2 34 6 3" xfId="47935"/>
    <cellStyle name="Calculation 3 3 2 34 7" xfId="47936"/>
    <cellStyle name="Calculation 3 3 2 34 8" xfId="47937"/>
    <cellStyle name="Calculation 3 3 2 35" xfId="5212"/>
    <cellStyle name="Calculation 3 3 2 35 2" xfId="5213"/>
    <cellStyle name="Calculation 3 3 2 35 3" xfId="5214"/>
    <cellStyle name="Calculation 3 3 2 35 4" xfId="5215"/>
    <cellStyle name="Calculation 3 3 2 35 5" xfId="5216"/>
    <cellStyle name="Calculation 3 3 2 35 6" xfId="5217"/>
    <cellStyle name="Calculation 3 3 2 36" xfId="5218"/>
    <cellStyle name="Calculation 3 3 2 36 2" xfId="47938"/>
    <cellStyle name="Calculation 3 3 2 36 3" xfId="47939"/>
    <cellStyle name="Calculation 3 3 2 37" xfId="5219"/>
    <cellStyle name="Calculation 3 3 2 37 2" xfId="47940"/>
    <cellStyle name="Calculation 3 3 2 37 3" xfId="47941"/>
    <cellStyle name="Calculation 3 3 2 38" xfId="5220"/>
    <cellStyle name="Calculation 3 3 2 38 2" xfId="47942"/>
    <cellStyle name="Calculation 3 3 2 38 3" xfId="47943"/>
    <cellStyle name="Calculation 3 3 2 39" xfId="47944"/>
    <cellStyle name="Calculation 3 3 2 39 2" xfId="47945"/>
    <cellStyle name="Calculation 3 3 2 39 3" xfId="47946"/>
    <cellStyle name="Calculation 3 3 2 4" xfId="5221"/>
    <cellStyle name="Calculation 3 3 2 4 2" xfId="5222"/>
    <cellStyle name="Calculation 3 3 2 4 2 2" xfId="5223"/>
    <cellStyle name="Calculation 3 3 2 4 2 3" xfId="5224"/>
    <cellStyle name="Calculation 3 3 2 4 2 4" xfId="5225"/>
    <cellStyle name="Calculation 3 3 2 4 2 5" xfId="5226"/>
    <cellStyle name="Calculation 3 3 2 4 2 6" xfId="5227"/>
    <cellStyle name="Calculation 3 3 2 4 3" xfId="5228"/>
    <cellStyle name="Calculation 3 3 2 4 3 2" xfId="47947"/>
    <cellStyle name="Calculation 3 3 2 4 3 3" xfId="47948"/>
    <cellStyle name="Calculation 3 3 2 4 4" xfId="5229"/>
    <cellStyle name="Calculation 3 3 2 4 4 2" xfId="47949"/>
    <cellStyle name="Calculation 3 3 2 4 4 3" xfId="47950"/>
    <cellStyle name="Calculation 3 3 2 4 5" xfId="5230"/>
    <cellStyle name="Calculation 3 3 2 4 5 2" xfId="47951"/>
    <cellStyle name="Calculation 3 3 2 4 5 3" xfId="47952"/>
    <cellStyle name="Calculation 3 3 2 4 6" xfId="5231"/>
    <cellStyle name="Calculation 3 3 2 4 6 2" xfId="47953"/>
    <cellStyle name="Calculation 3 3 2 4 6 3" xfId="47954"/>
    <cellStyle name="Calculation 3 3 2 4 7" xfId="5232"/>
    <cellStyle name="Calculation 3 3 2 4 8" xfId="47955"/>
    <cellStyle name="Calculation 3 3 2 40" xfId="47956"/>
    <cellStyle name="Calculation 3 3 2 41" xfId="47957"/>
    <cellStyle name="Calculation 3 3 2 5" xfId="5233"/>
    <cellStyle name="Calculation 3 3 2 5 2" xfId="5234"/>
    <cellStyle name="Calculation 3 3 2 5 2 2" xfId="5235"/>
    <cellStyle name="Calculation 3 3 2 5 2 3" xfId="5236"/>
    <cellStyle name="Calculation 3 3 2 5 2 4" xfId="5237"/>
    <cellStyle name="Calculation 3 3 2 5 2 5" xfId="5238"/>
    <cellStyle name="Calculation 3 3 2 5 2 6" xfId="5239"/>
    <cellStyle name="Calculation 3 3 2 5 3" xfId="5240"/>
    <cellStyle name="Calculation 3 3 2 5 3 2" xfId="47958"/>
    <cellStyle name="Calculation 3 3 2 5 3 3" xfId="47959"/>
    <cellStyle name="Calculation 3 3 2 5 4" xfId="5241"/>
    <cellStyle name="Calculation 3 3 2 5 4 2" xfId="47960"/>
    <cellStyle name="Calculation 3 3 2 5 4 3" xfId="47961"/>
    <cellStyle name="Calculation 3 3 2 5 5" xfId="5242"/>
    <cellStyle name="Calculation 3 3 2 5 5 2" xfId="47962"/>
    <cellStyle name="Calculation 3 3 2 5 5 3" xfId="47963"/>
    <cellStyle name="Calculation 3 3 2 5 6" xfId="5243"/>
    <cellStyle name="Calculation 3 3 2 5 6 2" xfId="47964"/>
    <cellStyle name="Calculation 3 3 2 5 6 3" xfId="47965"/>
    <cellStyle name="Calculation 3 3 2 5 7" xfId="5244"/>
    <cellStyle name="Calculation 3 3 2 5 8" xfId="47966"/>
    <cellStyle name="Calculation 3 3 2 6" xfId="5245"/>
    <cellStyle name="Calculation 3 3 2 6 2" xfId="5246"/>
    <cellStyle name="Calculation 3 3 2 6 2 2" xfId="5247"/>
    <cellStyle name="Calculation 3 3 2 6 2 3" xfId="5248"/>
    <cellStyle name="Calculation 3 3 2 6 2 4" xfId="5249"/>
    <cellStyle name="Calculation 3 3 2 6 2 5" xfId="5250"/>
    <cellStyle name="Calculation 3 3 2 6 2 6" xfId="5251"/>
    <cellStyle name="Calculation 3 3 2 6 3" xfId="5252"/>
    <cellStyle name="Calculation 3 3 2 6 3 2" xfId="47967"/>
    <cellStyle name="Calculation 3 3 2 6 3 3" xfId="47968"/>
    <cellStyle name="Calculation 3 3 2 6 4" xfId="5253"/>
    <cellStyle name="Calculation 3 3 2 6 4 2" xfId="47969"/>
    <cellStyle name="Calculation 3 3 2 6 4 3" xfId="47970"/>
    <cellStyle name="Calculation 3 3 2 6 5" xfId="5254"/>
    <cellStyle name="Calculation 3 3 2 6 5 2" xfId="47971"/>
    <cellStyle name="Calculation 3 3 2 6 5 3" xfId="47972"/>
    <cellStyle name="Calculation 3 3 2 6 6" xfId="5255"/>
    <cellStyle name="Calculation 3 3 2 6 6 2" xfId="47973"/>
    <cellStyle name="Calculation 3 3 2 6 6 3" xfId="47974"/>
    <cellStyle name="Calculation 3 3 2 6 7" xfId="5256"/>
    <cellStyle name="Calculation 3 3 2 6 8" xfId="47975"/>
    <cellStyle name="Calculation 3 3 2 7" xfId="5257"/>
    <cellStyle name="Calculation 3 3 2 7 2" xfId="5258"/>
    <cellStyle name="Calculation 3 3 2 7 2 2" xfId="5259"/>
    <cellStyle name="Calculation 3 3 2 7 2 3" xfId="5260"/>
    <cellStyle name="Calculation 3 3 2 7 2 4" xfId="5261"/>
    <cellStyle name="Calculation 3 3 2 7 2 5" xfId="5262"/>
    <cellStyle name="Calculation 3 3 2 7 2 6" xfId="5263"/>
    <cellStyle name="Calculation 3 3 2 7 3" xfId="5264"/>
    <cellStyle name="Calculation 3 3 2 7 3 2" xfId="47976"/>
    <cellStyle name="Calculation 3 3 2 7 3 3" xfId="47977"/>
    <cellStyle name="Calculation 3 3 2 7 4" xfId="5265"/>
    <cellStyle name="Calculation 3 3 2 7 4 2" xfId="47978"/>
    <cellStyle name="Calculation 3 3 2 7 4 3" xfId="47979"/>
    <cellStyle name="Calculation 3 3 2 7 5" xfId="5266"/>
    <cellStyle name="Calculation 3 3 2 7 5 2" xfId="47980"/>
    <cellStyle name="Calculation 3 3 2 7 5 3" xfId="47981"/>
    <cellStyle name="Calculation 3 3 2 7 6" xfId="5267"/>
    <cellStyle name="Calculation 3 3 2 7 6 2" xfId="47982"/>
    <cellStyle name="Calculation 3 3 2 7 6 3" xfId="47983"/>
    <cellStyle name="Calculation 3 3 2 7 7" xfId="5268"/>
    <cellStyle name="Calculation 3 3 2 7 8" xfId="47984"/>
    <cellStyle name="Calculation 3 3 2 8" xfId="5269"/>
    <cellStyle name="Calculation 3 3 2 8 2" xfId="5270"/>
    <cellStyle name="Calculation 3 3 2 8 2 2" xfId="5271"/>
    <cellStyle name="Calculation 3 3 2 8 2 3" xfId="5272"/>
    <cellStyle name="Calculation 3 3 2 8 2 4" xfId="5273"/>
    <cellStyle name="Calculation 3 3 2 8 2 5" xfId="5274"/>
    <cellStyle name="Calculation 3 3 2 8 2 6" xfId="5275"/>
    <cellStyle name="Calculation 3 3 2 8 3" xfId="5276"/>
    <cellStyle name="Calculation 3 3 2 8 3 2" xfId="47985"/>
    <cellStyle name="Calculation 3 3 2 8 3 3" xfId="47986"/>
    <cellStyle name="Calculation 3 3 2 8 4" xfId="5277"/>
    <cellStyle name="Calculation 3 3 2 8 4 2" xfId="47987"/>
    <cellStyle name="Calculation 3 3 2 8 4 3" xfId="47988"/>
    <cellStyle name="Calculation 3 3 2 8 5" xfId="5278"/>
    <cellStyle name="Calculation 3 3 2 8 5 2" xfId="47989"/>
    <cellStyle name="Calculation 3 3 2 8 5 3" xfId="47990"/>
    <cellStyle name="Calculation 3 3 2 8 6" xfId="5279"/>
    <cellStyle name="Calculation 3 3 2 8 6 2" xfId="47991"/>
    <cellStyle name="Calculation 3 3 2 8 6 3" xfId="47992"/>
    <cellStyle name="Calculation 3 3 2 8 7" xfId="5280"/>
    <cellStyle name="Calculation 3 3 2 8 8" xfId="47993"/>
    <cellStyle name="Calculation 3 3 2 9" xfId="5281"/>
    <cellStyle name="Calculation 3 3 2 9 2" xfId="5282"/>
    <cellStyle name="Calculation 3 3 2 9 2 2" xfId="5283"/>
    <cellStyle name="Calculation 3 3 2 9 2 3" xfId="5284"/>
    <cellStyle name="Calculation 3 3 2 9 2 4" xfId="5285"/>
    <cellStyle name="Calculation 3 3 2 9 2 5" xfId="5286"/>
    <cellStyle name="Calculation 3 3 2 9 2 6" xfId="5287"/>
    <cellStyle name="Calculation 3 3 2 9 3" xfId="5288"/>
    <cellStyle name="Calculation 3 3 2 9 3 2" xfId="47994"/>
    <cellStyle name="Calculation 3 3 2 9 3 3" xfId="47995"/>
    <cellStyle name="Calculation 3 3 2 9 4" xfId="5289"/>
    <cellStyle name="Calculation 3 3 2 9 4 2" xfId="47996"/>
    <cellStyle name="Calculation 3 3 2 9 4 3" xfId="47997"/>
    <cellStyle name="Calculation 3 3 2 9 5" xfId="5290"/>
    <cellStyle name="Calculation 3 3 2 9 5 2" xfId="47998"/>
    <cellStyle name="Calculation 3 3 2 9 5 3" xfId="47999"/>
    <cellStyle name="Calculation 3 3 2 9 6" xfId="5291"/>
    <cellStyle name="Calculation 3 3 2 9 6 2" xfId="48000"/>
    <cellStyle name="Calculation 3 3 2 9 6 3" xfId="48001"/>
    <cellStyle name="Calculation 3 3 2 9 7" xfId="5292"/>
    <cellStyle name="Calculation 3 3 2 9 8" xfId="48002"/>
    <cellStyle name="Calculation 3 3 20" xfId="5293"/>
    <cellStyle name="Calculation 3 3 20 2" xfId="5294"/>
    <cellStyle name="Calculation 3 3 20 2 2" xfId="5295"/>
    <cellStyle name="Calculation 3 3 20 2 3" xfId="5296"/>
    <cellStyle name="Calculation 3 3 20 2 4" xfId="5297"/>
    <cellStyle name="Calculation 3 3 20 2 5" xfId="5298"/>
    <cellStyle name="Calculation 3 3 20 2 6" xfId="5299"/>
    <cellStyle name="Calculation 3 3 20 3" xfId="5300"/>
    <cellStyle name="Calculation 3 3 20 3 2" xfId="48003"/>
    <cellStyle name="Calculation 3 3 20 3 3" xfId="48004"/>
    <cellStyle name="Calculation 3 3 20 4" xfId="5301"/>
    <cellStyle name="Calculation 3 3 20 4 2" xfId="48005"/>
    <cellStyle name="Calculation 3 3 20 4 3" xfId="48006"/>
    <cellStyle name="Calculation 3 3 20 5" xfId="5302"/>
    <cellStyle name="Calculation 3 3 20 5 2" xfId="48007"/>
    <cellStyle name="Calculation 3 3 20 5 3" xfId="48008"/>
    <cellStyle name="Calculation 3 3 20 6" xfId="5303"/>
    <cellStyle name="Calculation 3 3 20 6 2" xfId="48009"/>
    <cellStyle name="Calculation 3 3 20 6 3" xfId="48010"/>
    <cellStyle name="Calculation 3 3 20 7" xfId="5304"/>
    <cellStyle name="Calculation 3 3 20 8" xfId="48011"/>
    <cellStyle name="Calculation 3 3 21" xfId="5305"/>
    <cellStyle name="Calculation 3 3 21 2" xfId="5306"/>
    <cellStyle name="Calculation 3 3 21 2 2" xfId="5307"/>
    <cellStyle name="Calculation 3 3 21 2 3" xfId="5308"/>
    <cellStyle name="Calculation 3 3 21 2 4" xfId="5309"/>
    <cellStyle name="Calculation 3 3 21 2 5" xfId="5310"/>
    <cellStyle name="Calculation 3 3 21 2 6" xfId="5311"/>
    <cellStyle name="Calculation 3 3 21 3" xfId="5312"/>
    <cellStyle name="Calculation 3 3 21 3 2" xfId="48012"/>
    <cellStyle name="Calculation 3 3 21 3 3" xfId="48013"/>
    <cellStyle name="Calculation 3 3 21 4" xfId="5313"/>
    <cellStyle name="Calculation 3 3 21 4 2" xfId="48014"/>
    <cellStyle name="Calculation 3 3 21 4 3" xfId="48015"/>
    <cellStyle name="Calculation 3 3 21 5" xfId="5314"/>
    <cellStyle name="Calculation 3 3 21 5 2" xfId="48016"/>
    <cellStyle name="Calculation 3 3 21 5 3" xfId="48017"/>
    <cellStyle name="Calculation 3 3 21 6" xfId="5315"/>
    <cellStyle name="Calculation 3 3 21 6 2" xfId="48018"/>
    <cellStyle name="Calculation 3 3 21 6 3" xfId="48019"/>
    <cellStyle name="Calculation 3 3 21 7" xfId="5316"/>
    <cellStyle name="Calculation 3 3 21 8" xfId="48020"/>
    <cellStyle name="Calculation 3 3 22" xfId="5317"/>
    <cellStyle name="Calculation 3 3 22 2" xfId="5318"/>
    <cellStyle name="Calculation 3 3 22 2 2" xfId="5319"/>
    <cellStyle name="Calculation 3 3 22 2 3" xfId="5320"/>
    <cellStyle name="Calculation 3 3 22 2 4" xfId="5321"/>
    <cellStyle name="Calculation 3 3 22 2 5" xfId="5322"/>
    <cellStyle name="Calculation 3 3 22 2 6" xfId="5323"/>
    <cellStyle name="Calculation 3 3 22 3" xfId="5324"/>
    <cellStyle name="Calculation 3 3 22 3 2" xfId="48021"/>
    <cellStyle name="Calculation 3 3 22 3 3" xfId="48022"/>
    <cellStyle name="Calculation 3 3 22 4" xfId="5325"/>
    <cellStyle name="Calculation 3 3 22 4 2" xfId="48023"/>
    <cellStyle name="Calculation 3 3 22 4 3" xfId="48024"/>
    <cellStyle name="Calculation 3 3 22 5" xfId="5326"/>
    <cellStyle name="Calculation 3 3 22 5 2" xfId="48025"/>
    <cellStyle name="Calculation 3 3 22 5 3" xfId="48026"/>
    <cellStyle name="Calculation 3 3 22 6" xfId="5327"/>
    <cellStyle name="Calculation 3 3 22 6 2" xfId="48027"/>
    <cellStyle name="Calculation 3 3 22 6 3" xfId="48028"/>
    <cellStyle name="Calculation 3 3 22 7" xfId="5328"/>
    <cellStyle name="Calculation 3 3 22 8" xfId="48029"/>
    <cellStyle name="Calculation 3 3 23" xfId="5329"/>
    <cellStyle name="Calculation 3 3 23 2" xfId="5330"/>
    <cellStyle name="Calculation 3 3 23 2 2" xfId="5331"/>
    <cellStyle name="Calculation 3 3 23 2 3" xfId="5332"/>
    <cellStyle name="Calculation 3 3 23 2 4" xfId="5333"/>
    <cellStyle name="Calculation 3 3 23 2 5" xfId="5334"/>
    <cellStyle name="Calculation 3 3 23 2 6" xfId="5335"/>
    <cellStyle name="Calculation 3 3 23 3" xfId="5336"/>
    <cellStyle name="Calculation 3 3 23 3 2" xfId="48030"/>
    <cellStyle name="Calculation 3 3 23 3 3" xfId="48031"/>
    <cellStyle name="Calculation 3 3 23 4" xfId="5337"/>
    <cellStyle name="Calculation 3 3 23 4 2" xfId="48032"/>
    <cellStyle name="Calculation 3 3 23 4 3" xfId="48033"/>
    <cellStyle name="Calculation 3 3 23 5" xfId="5338"/>
    <cellStyle name="Calculation 3 3 23 5 2" xfId="48034"/>
    <cellStyle name="Calculation 3 3 23 5 3" xfId="48035"/>
    <cellStyle name="Calculation 3 3 23 6" xfId="5339"/>
    <cellStyle name="Calculation 3 3 23 6 2" xfId="48036"/>
    <cellStyle name="Calculation 3 3 23 6 3" xfId="48037"/>
    <cellStyle name="Calculation 3 3 23 7" xfId="5340"/>
    <cellStyle name="Calculation 3 3 23 8" xfId="48038"/>
    <cellStyle name="Calculation 3 3 24" xfId="5341"/>
    <cellStyle name="Calculation 3 3 24 2" xfId="5342"/>
    <cellStyle name="Calculation 3 3 24 2 2" xfId="5343"/>
    <cellStyle name="Calculation 3 3 24 2 3" xfId="5344"/>
    <cellStyle name="Calculation 3 3 24 2 4" xfId="5345"/>
    <cellStyle name="Calculation 3 3 24 2 5" xfId="5346"/>
    <cellStyle name="Calculation 3 3 24 2 6" xfId="5347"/>
    <cellStyle name="Calculation 3 3 24 3" xfId="5348"/>
    <cellStyle name="Calculation 3 3 24 3 2" xfId="48039"/>
    <cellStyle name="Calculation 3 3 24 3 3" xfId="48040"/>
    <cellStyle name="Calculation 3 3 24 4" xfId="5349"/>
    <cellStyle name="Calculation 3 3 24 4 2" xfId="48041"/>
    <cellStyle name="Calculation 3 3 24 4 3" xfId="48042"/>
    <cellStyle name="Calculation 3 3 24 5" xfId="5350"/>
    <cellStyle name="Calculation 3 3 24 5 2" xfId="48043"/>
    <cellStyle name="Calculation 3 3 24 5 3" xfId="48044"/>
    <cellStyle name="Calculation 3 3 24 6" xfId="5351"/>
    <cellStyle name="Calculation 3 3 24 6 2" xfId="48045"/>
    <cellStyle name="Calculation 3 3 24 6 3" xfId="48046"/>
    <cellStyle name="Calculation 3 3 24 7" xfId="5352"/>
    <cellStyle name="Calculation 3 3 24 8" xfId="48047"/>
    <cellStyle name="Calculation 3 3 25" xfId="5353"/>
    <cellStyle name="Calculation 3 3 25 2" xfId="5354"/>
    <cellStyle name="Calculation 3 3 25 2 2" xfId="5355"/>
    <cellStyle name="Calculation 3 3 25 2 3" xfId="5356"/>
    <cellStyle name="Calculation 3 3 25 2 4" xfId="5357"/>
    <cellStyle name="Calculation 3 3 25 2 5" xfId="5358"/>
    <cellStyle name="Calculation 3 3 25 2 6" xfId="5359"/>
    <cellStyle name="Calculation 3 3 25 3" xfId="5360"/>
    <cellStyle name="Calculation 3 3 25 3 2" xfId="48048"/>
    <cellStyle name="Calculation 3 3 25 3 3" xfId="48049"/>
    <cellStyle name="Calculation 3 3 25 4" xfId="5361"/>
    <cellStyle name="Calculation 3 3 25 4 2" xfId="48050"/>
    <cellStyle name="Calculation 3 3 25 4 3" xfId="48051"/>
    <cellStyle name="Calculation 3 3 25 5" xfId="5362"/>
    <cellStyle name="Calculation 3 3 25 5 2" xfId="48052"/>
    <cellStyle name="Calculation 3 3 25 5 3" xfId="48053"/>
    <cellStyle name="Calculation 3 3 25 6" xfId="5363"/>
    <cellStyle name="Calculation 3 3 25 6 2" xfId="48054"/>
    <cellStyle name="Calculation 3 3 25 6 3" xfId="48055"/>
    <cellStyle name="Calculation 3 3 25 7" xfId="5364"/>
    <cellStyle name="Calculation 3 3 25 8" xfId="48056"/>
    <cellStyle name="Calculation 3 3 26" xfId="5365"/>
    <cellStyle name="Calculation 3 3 26 2" xfId="5366"/>
    <cellStyle name="Calculation 3 3 26 2 2" xfId="5367"/>
    <cellStyle name="Calculation 3 3 26 2 3" xfId="5368"/>
    <cellStyle name="Calculation 3 3 26 2 4" xfId="5369"/>
    <cellStyle name="Calculation 3 3 26 2 5" xfId="5370"/>
    <cellStyle name="Calculation 3 3 26 2 6" xfId="5371"/>
    <cellStyle name="Calculation 3 3 26 3" xfId="5372"/>
    <cellStyle name="Calculation 3 3 26 3 2" xfId="48057"/>
    <cellStyle name="Calculation 3 3 26 3 3" xfId="48058"/>
    <cellStyle name="Calculation 3 3 26 4" xfId="5373"/>
    <cellStyle name="Calculation 3 3 26 4 2" xfId="48059"/>
    <cellStyle name="Calculation 3 3 26 4 3" xfId="48060"/>
    <cellStyle name="Calculation 3 3 26 5" xfId="5374"/>
    <cellStyle name="Calculation 3 3 26 5 2" xfId="48061"/>
    <cellStyle name="Calculation 3 3 26 5 3" xfId="48062"/>
    <cellStyle name="Calculation 3 3 26 6" xfId="5375"/>
    <cellStyle name="Calculation 3 3 26 6 2" xfId="48063"/>
    <cellStyle name="Calculation 3 3 26 6 3" xfId="48064"/>
    <cellStyle name="Calculation 3 3 26 7" xfId="5376"/>
    <cellStyle name="Calculation 3 3 26 8" xfId="48065"/>
    <cellStyle name="Calculation 3 3 27" xfId="5377"/>
    <cellStyle name="Calculation 3 3 27 2" xfId="5378"/>
    <cellStyle name="Calculation 3 3 27 2 2" xfId="5379"/>
    <cellStyle name="Calculation 3 3 27 2 3" xfId="5380"/>
    <cellStyle name="Calculation 3 3 27 2 4" xfId="5381"/>
    <cellStyle name="Calculation 3 3 27 2 5" xfId="5382"/>
    <cellStyle name="Calculation 3 3 27 2 6" xfId="5383"/>
    <cellStyle name="Calculation 3 3 27 3" xfId="5384"/>
    <cellStyle name="Calculation 3 3 27 3 2" xfId="48066"/>
    <cellStyle name="Calculation 3 3 27 3 3" xfId="48067"/>
    <cellStyle name="Calculation 3 3 27 4" xfId="5385"/>
    <cellStyle name="Calculation 3 3 27 4 2" xfId="48068"/>
    <cellStyle name="Calculation 3 3 27 4 3" xfId="48069"/>
    <cellStyle name="Calculation 3 3 27 5" xfId="5386"/>
    <cellStyle name="Calculation 3 3 27 5 2" xfId="48070"/>
    <cellStyle name="Calculation 3 3 27 5 3" xfId="48071"/>
    <cellStyle name="Calculation 3 3 27 6" xfId="5387"/>
    <cellStyle name="Calculation 3 3 27 6 2" xfId="48072"/>
    <cellStyle name="Calculation 3 3 27 6 3" xfId="48073"/>
    <cellStyle name="Calculation 3 3 27 7" xfId="5388"/>
    <cellStyle name="Calculation 3 3 27 8" xfId="48074"/>
    <cellStyle name="Calculation 3 3 28" xfId="5389"/>
    <cellStyle name="Calculation 3 3 28 2" xfId="5390"/>
    <cellStyle name="Calculation 3 3 28 2 2" xfId="5391"/>
    <cellStyle name="Calculation 3 3 28 2 3" xfId="5392"/>
    <cellStyle name="Calculation 3 3 28 2 4" xfId="5393"/>
    <cellStyle name="Calculation 3 3 28 2 5" xfId="5394"/>
    <cellStyle name="Calculation 3 3 28 2 6" xfId="5395"/>
    <cellStyle name="Calculation 3 3 28 3" xfId="5396"/>
    <cellStyle name="Calculation 3 3 28 3 2" xfId="48075"/>
    <cellStyle name="Calculation 3 3 28 3 3" xfId="48076"/>
    <cellStyle name="Calculation 3 3 28 4" xfId="5397"/>
    <cellStyle name="Calculation 3 3 28 4 2" xfId="48077"/>
    <cellStyle name="Calculation 3 3 28 4 3" xfId="48078"/>
    <cellStyle name="Calculation 3 3 28 5" xfId="5398"/>
    <cellStyle name="Calculation 3 3 28 5 2" xfId="48079"/>
    <cellStyle name="Calculation 3 3 28 5 3" xfId="48080"/>
    <cellStyle name="Calculation 3 3 28 6" xfId="5399"/>
    <cellStyle name="Calculation 3 3 28 6 2" xfId="48081"/>
    <cellStyle name="Calculation 3 3 28 6 3" xfId="48082"/>
    <cellStyle name="Calculation 3 3 28 7" xfId="5400"/>
    <cellStyle name="Calculation 3 3 28 8" xfId="48083"/>
    <cellStyle name="Calculation 3 3 29" xfId="5401"/>
    <cellStyle name="Calculation 3 3 29 2" xfId="5402"/>
    <cellStyle name="Calculation 3 3 29 2 2" xfId="5403"/>
    <cellStyle name="Calculation 3 3 29 2 3" xfId="5404"/>
    <cellStyle name="Calculation 3 3 29 2 4" xfId="5405"/>
    <cellStyle name="Calculation 3 3 29 2 5" xfId="5406"/>
    <cellStyle name="Calculation 3 3 29 2 6" xfId="5407"/>
    <cellStyle name="Calculation 3 3 29 3" xfId="5408"/>
    <cellStyle name="Calculation 3 3 29 3 2" xfId="48084"/>
    <cellStyle name="Calculation 3 3 29 3 3" xfId="48085"/>
    <cellStyle name="Calculation 3 3 29 4" xfId="5409"/>
    <cellStyle name="Calculation 3 3 29 4 2" xfId="48086"/>
    <cellStyle name="Calculation 3 3 29 4 3" xfId="48087"/>
    <cellStyle name="Calculation 3 3 29 5" xfId="5410"/>
    <cellStyle name="Calculation 3 3 29 5 2" xfId="48088"/>
    <cellStyle name="Calculation 3 3 29 5 3" xfId="48089"/>
    <cellStyle name="Calculation 3 3 29 6" xfId="5411"/>
    <cellStyle name="Calculation 3 3 29 6 2" xfId="48090"/>
    <cellStyle name="Calculation 3 3 29 6 3" xfId="48091"/>
    <cellStyle name="Calculation 3 3 29 7" xfId="5412"/>
    <cellStyle name="Calculation 3 3 29 8" xfId="48092"/>
    <cellStyle name="Calculation 3 3 3" xfId="5413"/>
    <cellStyle name="Calculation 3 3 3 2" xfId="5414"/>
    <cellStyle name="Calculation 3 3 3 2 2" xfId="5415"/>
    <cellStyle name="Calculation 3 3 3 2 3" xfId="5416"/>
    <cellStyle name="Calculation 3 3 3 2 4" xfId="5417"/>
    <cellStyle name="Calculation 3 3 3 2 5" xfId="5418"/>
    <cellStyle name="Calculation 3 3 3 2 6" xfId="5419"/>
    <cellStyle name="Calculation 3 3 3 3" xfId="5420"/>
    <cellStyle name="Calculation 3 3 3 3 2" xfId="48093"/>
    <cellStyle name="Calculation 3 3 3 3 3" xfId="48094"/>
    <cellStyle name="Calculation 3 3 3 4" xfId="5421"/>
    <cellStyle name="Calculation 3 3 3 4 2" xfId="48095"/>
    <cellStyle name="Calculation 3 3 3 4 3" xfId="48096"/>
    <cellStyle name="Calculation 3 3 3 5" xfId="5422"/>
    <cellStyle name="Calculation 3 3 3 5 2" xfId="48097"/>
    <cellStyle name="Calculation 3 3 3 5 3" xfId="48098"/>
    <cellStyle name="Calculation 3 3 3 6" xfId="5423"/>
    <cellStyle name="Calculation 3 3 3 6 2" xfId="48099"/>
    <cellStyle name="Calculation 3 3 3 6 3" xfId="48100"/>
    <cellStyle name="Calculation 3 3 3 7" xfId="5424"/>
    <cellStyle name="Calculation 3 3 3 8" xfId="48101"/>
    <cellStyle name="Calculation 3 3 30" xfId="5425"/>
    <cellStyle name="Calculation 3 3 30 2" xfId="5426"/>
    <cellStyle name="Calculation 3 3 30 2 2" xfId="5427"/>
    <cellStyle name="Calculation 3 3 30 2 3" xfId="5428"/>
    <cellStyle name="Calculation 3 3 30 2 4" xfId="5429"/>
    <cellStyle name="Calculation 3 3 30 2 5" xfId="5430"/>
    <cellStyle name="Calculation 3 3 30 2 6" xfId="5431"/>
    <cellStyle name="Calculation 3 3 30 3" xfId="5432"/>
    <cellStyle name="Calculation 3 3 30 3 2" xfId="48102"/>
    <cellStyle name="Calculation 3 3 30 3 3" xfId="48103"/>
    <cellStyle name="Calculation 3 3 30 4" xfId="5433"/>
    <cellStyle name="Calculation 3 3 30 4 2" xfId="48104"/>
    <cellStyle name="Calculation 3 3 30 4 3" xfId="48105"/>
    <cellStyle name="Calculation 3 3 30 5" xfId="5434"/>
    <cellStyle name="Calculation 3 3 30 5 2" xfId="48106"/>
    <cellStyle name="Calculation 3 3 30 5 3" xfId="48107"/>
    <cellStyle name="Calculation 3 3 30 6" xfId="5435"/>
    <cellStyle name="Calculation 3 3 30 6 2" xfId="48108"/>
    <cellStyle name="Calculation 3 3 30 6 3" xfId="48109"/>
    <cellStyle name="Calculation 3 3 30 7" xfId="5436"/>
    <cellStyle name="Calculation 3 3 30 8" xfId="48110"/>
    <cellStyle name="Calculation 3 3 31" xfId="5437"/>
    <cellStyle name="Calculation 3 3 31 2" xfId="5438"/>
    <cellStyle name="Calculation 3 3 31 2 2" xfId="5439"/>
    <cellStyle name="Calculation 3 3 31 2 3" xfId="5440"/>
    <cellStyle name="Calculation 3 3 31 2 4" xfId="5441"/>
    <cellStyle name="Calculation 3 3 31 2 5" xfId="5442"/>
    <cellStyle name="Calculation 3 3 31 2 6" xfId="5443"/>
    <cellStyle name="Calculation 3 3 31 3" xfId="5444"/>
    <cellStyle name="Calculation 3 3 31 3 2" xfId="48111"/>
    <cellStyle name="Calculation 3 3 31 3 3" xfId="48112"/>
    <cellStyle name="Calculation 3 3 31 4" xfId="5445"/>
    <cellStyle name="Calculation 3 3 31 4 2" xfId="48113"/>
    <cellStyle name="Calculation 3 3 31 4 3" xfId="48114"/>
    <cellStyle name="Calculation 3 3 31 5" xfId="5446"/>
    <cellStyle name="Calculation 3 3 31 5 2" xfId="48115"/>
    <cellStyle name="Calculation 3 3 31 5 3" xfId="48116"/>
    <cellStyle name="Calculation 3 3 31 6" xfId="5447"/>
    <cellStyle name="Calculation 3 3 31 6 2" xfId="48117"/>
    <cellStyle name="Calculation 3 3 31 6 3" xfId="48118"/>
    <cellStyle name="Calculation 3 3 31 7" xfId="5448"/>
    <cellStyle name="Calculation 3 3 31 8" xfId="48119"/>
    <cellStyle name="Calculation 3 3 32" xfId="5449"/>
    <cellStyle name="Calculation 3 3 32 2" xfId="5450"/>
    <cellStyle name="Calculation 3 3 32 2 2" xfId="5451"/>
    <cellStyle name="Calculation 3 3 32 2 3" xfId="5452"/>
    <cellStyle name="Calculation 3 3 32 2 4" xfId="5453"/>
    <cellStyle name="Calculation 3 3 32 2 5" xfId="5454"/>
    <cellStyle name="Calculation 3 3 32 2 6" xfId="5455"/>
    <cellStyle name="Calculation 3 3 32 3" xfId="5456"/>
    <cellStyle name="Calculation 3 3 32 3 2" xfId="48120"/>
    <cellStyle name="Calculation 3 3 32 3 3" xfId="48121"/>
    <cellStyle name="Calculation 3 3 32 4" xfId="5457"/>
    <cellStyle name="Calculation 3 3 32 4 2" xfId="48122"/>
    <cellStyle name="Calculation 3 3 32 4 3" xfId="48123"/>
    <cellStyle name="Calculation 3 3 32 5" xfId="5458"/>
    <cellStyle name="Calculation 3 3 32 5 2" xfId="48124"/>
    <cellStyle name="Calculation 3 3 32 5 3" xfId="48125"/>
    <cellStyle name="Calculation 3 3 32 6" xfId="5459"/>
    <cellStyle name="Calculation 3 3 32 6 2" xfId="48126"/>
    <cellStyle name="Calculation 3 3 32 6 3" xfId="48127"/>
    <cellStyle name="Calculation 3 3 32 7" xfId="5460"/>
    <cellStyle name="Calculation 3 3 32 8" xfId="48128"/>
    <cellStyle name="Calculation 3 3 33" xfId="5461"/>
    <cellStyle name="Calculation 3 3 33 2" xfId="5462"/>
    <cellStyle name="Calculation 3 3 33 2 2" xfId="5463"/>
    <cellStyle name="Calculation 3 3 33 2 3" xfId="5464"/>
    <cellStyle name="Calculation 3 3 33 2 4" xfId="5465"/>
    <cellStyle name="Calculation 3 3 33 2 5" xfId="5466"/>
    <cellStyle name="Calculation 3 3 33 2 6" xfId="5467"/>
    <cellStyle name="Calculation 3 3 33 3" xfId="5468"/>
    <cellStyle name="Calculation 3 3 33 3 2" xfId="48129"/>
    <cellStyle name="Calculation 3 3 33 3 3" xfId="48130"/>
    <cellStyle name="Calculation 3 3 33 4" xfId="5469"/>
    <cellStyle name="Calculation 3 3 33 4 2" xfId="48131"/>
    <cellStyle name="Calculation 3 3 33 4 3" xfId="48132"/>
    <cellStyle name="Calculation 3 3 33 5" xfId="5470"/>
    <cellStyle name="Calculation 3 3 33 5 2" xfId="48133"/>
    <cellStyle name="Calculation 3 3 33 5 3" xfId="48134"/>
    <cellStyle name="Calculation 3 3 33 6" xfId="5471"/>
    <cellStyle name="Calculation 3 3 33 6 2" xfId="48135"/>
    <cellStyle name="Calculation 3 3 33 6 3" xfId="48136"/>
    <cellStyle name="Calculation 3 3 33 7" xfId="5472"/>
    <cellStyle name="Calculation 3 3 33 8" xfId="48137"/>
    <cellStyle name="Calculation 3 3 34" xfId="5473"/>
    <cellStyle name="Calculation 3 3 34 2" xfId="5474"/>
    <cellStyle name="Calculation 3 3 34 2 2" xfId="5475"/>
    <cellStyle name="Calculation 3 3 34 2 3" xfId="5476"/>
    <cellStyle name="Calculation 3 3 34 2 4" xfId="5477"/>
    <cellStyle name="Calculation 3 3 34 2 5" xfId="5478"/>
    <cellStyle name="Calculation 3 3 34 2 6" xfId="5479"/>
    <cellStyle name="Calculation 3 3 34 3" xfId="5480"/>
    <cellStyle name="Calculation 3 3 34 3 2" xfId="48138"/>
    <cellStyle name="Calculation 3 3 34 3 3" xfId="48139"/>
    <cellStyle name="Calculation 3 3 34 4" xfId="5481"/>
    <cellStyle name="Calculation 3 3 34 4 2" xfId="48140"/>
    <cellStyle name="Calculation 3 3 34 4 3" xfId="48141"/>
    <cellStyle name="Calculation 3 3 34 5" xfId="5482"/>
    <cellStyle name="Calculation 3 3 34 5 2" xfId="48142"/>
    <cellStyle name="Calculation 3 3 34 5 3" xfId="48143"/>
    <cellStyle name="Calculation 3 3 34 6" xfId="5483"/>
    <cellStyle name="Calculation 3 3 34 6 2" xfId="48144"/>
    <cellStyle name="Calculation 3 3 34 6 3" xfId="48145"/>
    <cellStyle name="Calculation 3 3 34 7" xfId="5484"/>
    <cellStyle name="Calculation 3 3 34 8" xfId="48146"/>
    <cellStyle name="Calculation 3 3 35" xfId="5485"/>
    <cellStyle name="Calculation 3 3 35 2" xfId="5486"/>
    <cellStyle name="Calculation 3 3 35 2 2" xfId="5487"/>
    <cellStyle name="Calculation 3 3 35 2 3" xfId="5488"/>
    <cellStyle name="Calculation 3 3 35 2 4" xfId="5489"/>
    <cellStyle name="Calculation 3 3 35 2 5" xfId="5490"/>
    <cellStyle name="Calculation 3 3 35 2 6" xfId="5491"/>
    <cellStyle name="Calculation 3 3 35 3" xfId="5492"/>
    <cellStyle name="Calculation 3 3 35 3 2" xfId="48147"/>
    <cellStyle name="Calculation 3 3 35 3 3" xfId="48148"/>
    <cellStyle name="Calculation 3 3 35 4" xfId="5493"/>
    <cellStyle name="Calculation 3 3 35 4 2" xfId="48149"/>
    <cellStyle name="Calculation 3 3 35 4 3" xfId="48150"/>
    <cellStyle name="Calculation 3 3 35 5" xfId="5494"/>
    <cellStyle name="Calculation 3 3 35 5 2" xfId="48151"/>
    <cellStyle name="Calculation 3 3 35 5 3" xfId="48152"/>
    <cellStyle name="Calculation 3 3 35 6" xfId="5495"/>
    <cellStyle name="Calculation 3 3 35 6 2" xfId="48153"/>
    <cellStyle name="Calculation 3 3 35 6 3" xfId="48154"/>
    <cellStyle name="Calculation 3 3 35 7" xfId="48155"/>
    <cellStyle name="Calculation 3 3 35 8" xfId="48156"/>
    <cellStyle name="Calculation 3 3 36" xfId="5496"/>
    <cellStyle name="Calculation 3 3 36 2" xfId="5497"/>
    <cellStyle name="Calculation 3 3 36 3" xfId="5498"/>
    <cellStyle name="Calculation 3 3 36 4" xfId="5499"/>
    <cellStyle name="Calculation 3 3 36 5" xfId="5500"/>
    <cellStyle name="Calculation 3 3 36 6" xfId="5501"/>
    <cellStyle name="Calculation 3 3 37" xfId="5502"/>
    <cellStyle name="Calculation 3 3 37 2" xfId="5503"/>
    <cellStyle name="Calculation 3 3 37 3" xfId="5504"/>
    <cellStyle name="Calculation 3 3 37 4" xfId="5505"/>
    <cellStyle name="Calculation 3 3 37 5" xfId="5506"/>
    <cellStyle name="Calculation 3 3 37 6" xfId="5507"/>
    <cellStyle name="Calculation 3 3 38" xfId="5508"/>
    <cellStyle name="Calculation 3 3 38 2" xfId="48157"/>
    <cellStyle name="Calculation 3 3 38 3" xfId="48158"/>
    <cellStyle name="Calculation 3 3 39" xfId="5509"/>
    <cellStyle name="Calculation 3 3 39 2" xfId="48159"/>
    <cellStyle name="Calculation 3 3 39 3" xfId="48160"/>
    <cellStyle name="Calculation 3 3 4" xfId="5510"/>
    <cellStyle name="Calculation 3 3 4 2" xfId="5511"/>
    <cellStyle name="Calculation 3 3 4 2 2" xfId="5512"/>
    <cellStyle name="Calculation 3 3 4 2 3" xfId="5513"/>
    <cellStyle name="Calculation 3 3 4 2 4" xfId="5514"/>
    <cellStyle name="Calculation 3 3 4 2 5" xfId="5515"/>
    <cellStyle name="Calculation 3 3 4 2 6" xfId="5516"/>
    <cellStyle name="Calculation 3 3 4 3" xfId="5517"/>
    <cellStyle name="Calculation 3 3 4 3 2" xfId="48161"/>
    <cellStyle name="Calculation 3 3 4 3 3" xfId="48162"/>
    <cellStyle name="Calculation 3 3 4 4" xfId="5518"/>
    <cellStyle name="Calculation 3 3 4 4 2" xfId="48163"/>
    <cellStyle name="Calculation 3 3 4 4 3" xfId="48164"/>
    <cellStyle name="Calculation 3 3 4 5" xfId="5519"/>
    <cellStyle name="Calculation 3 3 4 5 2" xfId="48165"/>
    <cellStyle name="Calculation 3 3 4 5 3" xfId="48166"/>
    <cellStyle name="Calculation 3 3 4 6" xfId="5520"/>
    <cellStyle name="Calculation 3 3 4 6 2" xfId="48167"/>
    <cellStyle name="Calculation 3 3 4 6 3" xfId="48168"/>
    <cellStyle name="Calculation 3 3 4 7" xfId="5521"/>
    <cellStyle name="Calculation 3 3 4 8" xfId="48169"/>
    <cellStyle name="Calculation 3 3 40" xfId="48170"/>
    <cellStyle name="Calculation 3 3 40 2" xfId="48171"/>
    <cellStyle name="Calculation 3 3 40 3" xfId="48172"/>
    <cellStyle name="Calculation 3 3 41" xfId="48173"/>
    <cellStyle name="Calculation 3 3 42" xfId="48174"/>
    <cellStyle name="Calculation 3 3 5" xfId="5522"/>
    <cellStyle name="Calculation 3 3 5 2" xfId="5523"/>
    <cellStyle name="Calculation 3 3 5 2 2" xfId="5524"/>
    <cellStyle name="Calculation 3 3 5 2 3" xfId="5525"/>
    <cellStyle name="Calculation 3 3 5 2 4" xfId="5526"/>
    <cellStyle name="Calculation 3 3 5 2 5" xfId="5527"/>
    <cellStyle name="Calculation 3 3 5 2 6" xfId="5528"/>
    <cellStyle name="Calculation 3 3 5 3" xfId="5529"/>
    <cellStyle name="Calculation 3 3 5 3 2" xfId="48175"/>
    <cellStyle name="Calculation 3 3 5 3 3" xfId="48176"/>
    <cellStyle name="Calculation 3 3 5 4" xfId="5530"/>
    <cellStyle name="Calculation 3 3 5 4 2" xfId="48177"/>
    <cellStyle name="Calculation 3 3 5 4 3" xfId="48178"/>
    <cellStyle name="Calculation 3 3 5 5" xfId="5531"/>
    <cellStyle name="Calculation 3 3 5 5 2" xfId="48179"/>
    <cellStyle name="Calculation 3 3 5 5 3" xfId="48180"/>
    <cellStyle name="Calculation 3 3 5 6" xfId="5532"/>
    <cellStyle name="Calculation 3 3 5 6 2" xfId="48181"/>
    <cellStyle name="Calculation 3 3 5 6 3" xfId="48182"/>
    <cellStyle name="Calculation 3 3 5 7" xfId="5533"/>
    <cellStyle name="Calculation 3 3 5 8" xfId="48183"/>
    <cellStyle name="Calculation 3 3 6" xfId="5534"/>
    <cellStyle name="Calculation 3 3 6 2" xfId="5535"/>
    <cellStyle name="Calculation 3 3 6 2 2" xfId="5536"/>
    <cellStyle name="Calculation 3 3 6 2 3" xfId="5537"/>
    <cellStyle name="Calculation 3 3 6 2 4" xfId="5538"/>
    <cellStyle name="Calculation 3 3 6 2 5" xfId="5539"/>
    <cellStyle name="Calculation 3 3 6 2 6" xfId="5540"/>
    <cellStyle name="Calculation 3 3 6 3" xfId="5541"/>
    <cellStyle name="Calculation 3 3 6 3 2" xfId="48184"/>
    <cellStyle name="Calculation 3 3 6 3 3" xfId="48185"/>
    <cellStyle name="Calculation 3 3 6 4" xfId="5542"/>
    <cellStyle name="Calculation 3 3 6 4 2" xfId="48186"/>
    <cellStyle name="Calculation 3 3 6 4 3" xfId="48187"/>
    <cellStyle name="Calculation 3 3 6 5" xfId="5543"/>
    <cellStyle name="Calculation 3 3 6 5 2" xfId="48188"/>
    <cellStyle name="Calculation 3 3 6 5 3" xfId="48189"/>
    <cellStyle name="Calculation 3 3 6 6" xfId="5544"/>
    <cellStyle name="Calculation 3 3 6 6 2" xfId="48190"/>
    <cellStyle name="Calculation 3 3 6 6 3" xfId="48191"/>
    <cellStyle name="Calculation 3 3 6 7" xfId="5545"/>
    <cellStyle name="Calculation 3 3 6 8" xfId="48192"/>
    <cellStyle name="Calculation 3 3 7" xfId="5546"/>
    <cellStyle name="Calculation 3 3 7 2" xfId="5547"/>
    <cellStyle name="Calculation 3 3 7 2 2" xfId="5548"/>
    <cellStyle name="Calculation 3 3 7 2 3" xfId="5549"/>
    <cellStyle name="Calculation 3 3 7 2 4" xfId="5550"/>
    <cellStyle name="Calculation 3 3 7 2 5" xfId="5551"/>
    <cellStyle name="Calculation 3 3 7 2 6" xfId="5552"/>
    <cellStyle name="Calculation 3 3 7 3" xfId="5553"/>
    <cellStyle name="Calculation 3 3 7 3 2" xfId="48193"/>
    <cellStyle name="Calculation 3 3 7 3 3" xfId="48194"/>
    <cellStyle name="Calculation 3 3 7 4" xfId="5554"/>
    <cellStyle name="Calculation 3 3 7 4 2" xfId="48195"/>
    <cellStyle name="Calculation 3 3 7 4 3" xfId="48196"/>
    <cellStyle name="Calculation 3 3 7 5" xfId="5555"/>
    <cellStyle name="Calculation 3 3 7 5 2" xfId="48197"/>
    <cellStyle name="Calculation 3 3 7 5 3" xfId="48198"/>
    <cellStyle name="Calculation 3 3 7 6" xfId="5556"/>
    <cellStyle name="Calculation 3 3 7 6 2" xfId="48199"/>
    <cellStyle name="Calculation 3 3 7 6 3" xfId="48200"/>
    <cellStyle name="Calculation 3 3 7 7" xfId="5557"/>
    <cellStyle name="Calculation 3 3 7 8" xfId="48201"/>
    <cellStyle name="Calculation 3 3 8" xfId="5558"/>
    <cellStyle name="Calculation 3 3 8 2" xfId="5559"/>
    <cellStyle name="Calculation 3 3 8 2 2" xfId="5560"/>
    <cellStyle name="Calculation 3 3 8 2 3" xfId="5561"/>
    <cellStyle name="Calculation 3 3 8 2 4" xfId="5562"/>
    <cellStyle name="Calculation 3 3 8 2 5" xfId="5563"/>
    <cellStyle name="Calculation 3 3 8 2 6" xfId="5564"/>
    <cellStyle name="Calculation 3 3 8 3" xfId="5565"/>
    <cellStyle name="Calculation 3 3 8 3 2" xfId="48202"/>
    <cellStyle name="Calculation 3 3 8 3 3" xfId="48203"/>
    <cellStyle name="Calculation 3 3 8 4" xfId="5566"/>
    <cellStyle name="Calculation 3 3 8 4 2" xfId="48204"/>
    <cellStyle name="Calculation 3 3 8 4 3" xfId="48205"/>
    <cellStyle name="Calculation 3 3 8 5" xfId="5567"/>
    <cellStyle name="Calculation 3 3 8 5 2" xfId="48206"/>
    <cellStyle name="Calculation 3 3 8 5 3" xfId="48207"/>
    <cellStyle name="Calculation 3 3 8 6" xfId="5568"/>
    <cellStyle name="Calculation 3 3 8 6 2" xfId="48208"/>
    <cellStyle name="Calculation 3 3 8 6 3" xfId="48209"/>
    <cellStyle name="Calculation 3 3 8 7" xfId="5569"/>
    <cellStyle name="Calculation 3 3 8 8" xfId="48210"/>
    <cellStyle name="Calculation 3 3 9" xfId="5570"/>
    <cellStyle name="Calculation 3 3 9 2" xfId="5571"/>
    <cellStyle name="Calculation 3 3 9 2 2" xfId="5572"/>
    <cellStyle name="Calculation 3 3 9 2 3" xfId="5573"/>
    <cellStyle name="Calculation 3 3 9 2 4" xfId="5574"/>
    <cellStyle name="Calculation 3 3 9 2 5" xfId="5575"/>
    <cellStyle name="Calculation 3 3 9 2 6" xfId="5576"/>
    <cellStyle name="Calculation 3 3 9 3" xfId="5577"/>
    <cellStyle name="Calculation 3 3 9 3 2" xfId="48211"/>
    <cellStyle name="Calculation 3 3 9 3 3" xfId="48212"/>
    <cellStyle name="Calculation 3 3 9 4" xfId="5578"/>
    <cellStyle name="Calculation 3 3 9 4 2" xfId="48213"/>
    <cellStyle name="Calculation 3 3 9 4 3" xfId="48214"/>
    <cellStyle name="Calculation 3 3 9 5" xfId="5579"/>
    <cellStyle name="Calculation 3 3 9 5 2" xfId="48215"/>
    <cellStyle name="Calculation 3 3 9 5 3" xfId="48216"/>
    <cellStyle name="Calculation 3 3 9 6" xfId="5580"/>
    <cellStyle name="Calculation 3 3 9 6 2" xfId="48217"/>
    <cellStyle name="Calculation 3 3 9 6 3" xfId="48218"/>
    <cellStyle name="Calculation 3 3 9 7" xfId="5581"/>
    <cellStyle name="Calculation 3 3 9 8" xfId="48219"/>
    <cellStyle name="Calculation 3 30" xfId="5582"/>
    <cellStyle name="Calculation 3 30 2" xfId="5583"/>
    <cellStyle name="Calculation 3 30 2 2" xfId="5584"/>
    <cellStyle name="Calculation 3 30 2 3" xfId="5585"/>
    <cellStyle name="Calculation 3 30 2 4" xfId="5586"/>
    <cellStyle name="Calculation 3 30 2 5" xfId="5587"/>
    <cellStyle name="Calculation 3 30 2 6" xfId="5588"/>
    <cellStyle name="Calculation 3 30 3" xfId="5589"/>
    <cellStyle name="Calculation 3 30 3 2" xfId="48220"/>
    <cellStyle name="Calculation 3 30 3 3" xfId="48221"/>
    <cellStyle name="Calculation 3 30 4" xfId="5590"/>
    <cellStyle name="Calculation 3 30 4 2" xfId="48222"/>
    <cellStyle name="Calculation 3 30 4 3" xfId="48223"/>
    <cellStyle name="Calculation 3 30 5" xfId="5591"/>
    <cellStyle name="Calculation 3 30 5 2" xfId="48224"/>
    <cellStyle name="Calculation 3 30 5 3" xfId="48225"/>
    <cellStyle name="Calculation 3 30 6" xfId="5592"/>
    <cellStyle name="Calculation 3 30 6 2" xfId="48226"/>
    <cellStyle name="Calculation 3 30 6 3" xfId="48227"/>
    <cellStyle name="Calculation 3 30 7" xfId="5593"/>
    <cellStyle name="Calculation 3 30 8" xfId="48228"/>
    <cellStyle name="Calculation 3 31" xfId="5594"/>
    <cellStyle name="Calculation 3 31 2" xfId="5595"/>
    <cellStyle name="Calculation 3 31 2 2" xfId="5596"/>
    <cellStyle name="Calculation 3 31 2 3" xfId="5597"/>
    <cellStyle name="Calculation 3 31 2 4" xfId="5598"/>
    <cellStyle name="Calculation 3 31 2 5" xfId="5599"/>
    <cellStyle name="Calculation 3 31 2 6" xfId="5600"/>
    <cellStyle name="Calculation 3 31 3" xfId="5601"/>
    <cellStyle name="Calculation 3 31 3 2" xfId="48229"/>
    <cellStyle name="Calculation 3 31 3 3" xfId="48230"/>
    <cellStyle name="Calculation 3 31 4" xfId="5602"/>
    <cellStyle name="Calculation 3 31 4 2" xfId="48231"/>
    <cellStyle name="Calculation 3 31 4 3" xfId="48232"/>
    <cellStyle name="Calculation 3 31 5" xfId="5603"/>
    <cellStyle name="Calculation 3 31 5 2" xfId="48233"/>
    <cellStyle name="Calculation 3 31 5 3" xfId="48234"/>
    <cellStyle name="Calculation 3 31 6" xfId="5604"/>
    <cellStyle name="Calculation 3 31 6 2" xfId="48235"/>
    <cellStyle name="Calculation 3 31 6 3" xfId="48236"/>
    <cellStyle name="Calculation 3 31 7" xfId="5605"/>
    <cellStyle name="Calculation 3 31 8" xfId="48237"/>
    <cellStyle name="Calculation 3 32" xfId="5606"/>
    <cellStyle name="Calculation 3 32 2" xfId="5607"/>
    <cellStyle name="Calculation 3 32 2 2" xfId="5608"/>
    <cellStyle name="Calculation 3 32 2 3" xfId="5609"/>
    <cellStyle name="Calculation 3 32 2 4" xfId="5610"/>
    <cellStyle name="Calculation 3 32 2 5" xfId="5611"/>
    <cellStyle name="Calculation 3 32 2 6" xfId="5612"/>
    <cellStyle name="Calculation 3 32 3" xfId="5613"/>
    <cellStyle name="Calculation 3 32 3 2" xfId="48238"/>
    <cellStyle name="Calculation 3 32 3 3" xfId="48239"/>
    <cellStyle name="Calculation 3 32 4" xfId="5614"/>
    <cellStyle name="Calculation 3 32 4 2" xfId="48240"/>
    <cellStyle name="Calculation 3 32 4 3" xfId="48241"/>
    <cellStyle name="Calculation 3 32 5" xfId="5615"/>
    <cellStyle name="Calculation 3 32 5 2" xfId="48242"/>
    <cellStyle name="Calculation 3 32 5 3" xfId="48243"/>
    <cellStyle name="Calculation 3 32 6" xfId="5616"/>
    <cellStyle name="Calculation 3 32 6 2" xfId="48244"/>
    <cellStyle name="Calculation 3 32 6 3" xfId="48245"/>
    <cellStyle name="Calculation 3 32 7" xfId="5617"/>
    <cellStyle name="Calculation 3 32 8" xfId="48246"/>
    <cellStyle name="Calculation 3 33" xfId="5618"/>
    <cellStyle name="Calculation 3 33 2" xfId="5619"/>
    <cellStyle name="Calculation 3 33 2 2" xfId="5620"/>
    <cellStyle name="Calculation 3 33 2 3" xfId="5621"/>
    <cellStyle name="Calculation 3 33 2 4" xfId="5622"/>
    <cellStyle name="Calculation 3 33 2 5" xfId="5623"/>
    <cellStyle name="Calculation 3 33 2 6" xfId="5624"/>
    <cellStyle name="Calculation 3 33 3" xfId="5625"/>
    <cellStyle name="Calculation 3 33 3 2" xfId="48247"/>
    <cellStyle name="Calculation 3 33 3 3" xfId="48248"/>
    <cellStyle name="Calculation 3 33 4" xfId="5626"/>
    <cellStyle name="Calculation 3 33 4 2" xfId="48249"/>
    <cellStyle name="Calculation 3 33 4 3" xfId="48250"/>
    <cellStyle name="Calculation 3 33 5" xfId="5627"/>
    <cellStyle name="Calculation 3 33 5 2" xfId="48251"/>
    <cellStyle name="Calculation 3 33 5 3" xfId="48252"/>
    <cellStyle name="Calculation 3 33 6" xfId="5628"/>
    <cellStyle name="Calculation 3 33 6 2" xfId="48253"/>
    <cellStyle name="Calculation 3 33 6 3" xfId="48254"/>
    <cellStyle name="Calculation 3 33 7" xfId="5629"/>
    <cellStyle name="Calculation 3 33 8" xfId="48255"/>
    <cellStyle name="Calculation 3 34" xfId="5630"/>
    <cellStyle name="Calculation 3 34 2" xfId="5631"/>
    <cellStyle name="Calculation 3 34 2 2" xfId="5632"/>
    <cellStyle name="Calculation 3 34 2 3" xfId="5633"/>
    <cellStyle name="Calculation 3 34 2 4" xfId="5634"/>
    <cellStyle name="Calculation 3 34 2 5" xfId="5635"/>
    <cellStyle name="Calculation 3 34 2 6" xfId="5636"/>
    <cellStyle name="Calculation 3 34 3" xfId="5637"/>
    <cellStyle name="Calculation 3 34 3 2" xfId="48256"/>
    <cellStyle name="Calculation 3 34 3 3" xfId="48257"/>
    <cellStyle name="Calculation 3 34 4" xfId="5638"/>
    <cellStyle name="Calculation 3 34 4 2" xfId="48258"/>
    <cellStyle name="Calculation 3 34 4 3" xfId="48259"/>
    <cellStyle name="Calculation 3 34 5" xfId="5639"/>
    <cellStyle name="Calculation 3 34 5 2" xfId="48260"/>
    <cellStyle name="Calculation 3 34 5 3" xfId="48261"/>
    <cellStyle name="Calculation 3 34 6" xfId="5640"/>
    <cellStyle name="Calculation 3 34 6 2" xfId="48262"/>
    <cellStyle name="Calculation 3 34 6 3" xfId="48263"/>
    <cellStyle name="Calculation 3 34 7" xfId="5641"/>
    <cellStyle name="Calculation 3 34 8" xfId="48264"/>
    <cellStyle name="Calculation 3 35" xfId="5642"/>
    <cellStyle name="Calculation 3 35 2" xfId="5643"/>
    <cellStyle name="Calculation 3 35 2 2" xfId="5644"/>
    <cellStyle name="Calculation 3 35 2 3" xfId="5645"/>
    <cellStyle name="Calculation 3 35 2 4" xfId="5646"/>
    <cellStyle name="Calculation 3 35 2 5" xfId="5647"/>
    <cellStyle name="Calculation 3 35 2 6" xfId="5648"/>
    <cellStyle name="Calculation 3 35 3" xfId="5649"/>
    <cellStyle name="Calculation 3 35 3 2" xfId="48265"/>
    <cellStyle name="Calculation 3 35 3 3" xfId="48266"/>
    <cellStyle name="Calculation 3 35 4" xfId="5650"/>
    <cellStyle name="Calculation 3 35 4 2" xfId="48267"/>
    <cellStyle name="Calculation 3 35 4 3" xfId="48268"/>
    <cellStyle name="Calculation 3 35 5" xfId="5651"/>
    <cellStyle name="Calculation 3 35 5 2" xfId="48269"/>
    <cellStyle name="Calculation 3 35 5 3" xfId="48270"/>
    <cellStyle name="Calculation 3 35 6" xfId="5652"/>
    <cellStyle name="Calculation 3 35 6 2" xfId="48271"/>
    <cellStyle name="Calculation 3 35 6 3" xfId="48272"/>
    <cellStyle name="Calculation 3 35 7" xfId="5653"/>
    <cellStyle name="Calculation 3 35 8" xfId="48273"/>
    <cellStyle name="Calculation 3 36" xfId="5654"/>
    <cellStyle name="Calculation 3 36 2" xfId="5655"/>
    <cellStyle name="Calculation 3 36 2 2" xfId="5656"/>
    <cellStyle name="Calculation 3 36 2 3" xfId="5657"/>
    <cellStyle name="Calculation 3 36 2 4" xfId="5658"/>
    <cellStyle name="Calculation 3 36 2 5" xfId="5659"/>
    <cellStyle name="Calculation 3 36 2 6" xfId="5660"/>
    <cellStyle name="Calculation 3 36 3" xfId="5661"/>
    <cellStyle name="Calculation 3 36 3 2" xfId="48274"/>
    <cellStyle name="Calculation 3 36 3 3" xfId="48275"/>
    <cellStyle name="Calculation 3 36 4" xfId="5662"/>
    <cellStyle name="Calculation 3 36 4 2" xfId="48276"/>
    <cellStyle name="Calculation 3 36 4 3" xfId="48277"/>
    <cellStyle name="Calculation 3 36 5" xfId="5663"/>
    <cellStyle name="Calculation 3 36 5 2" xfId="48278"/>
    <cellStyle name="Calculation 3 36 5 3" xfId="48279"/>
    <cellStyle name="Calculation 3 36 6" xfId="5664"/>
    <cellStyle name="Calculation 3 36 6 2" xfId="48280"/>
    <cellStyle name="Calculation 3 36 6 3" xfId="48281"/>
    <cellStyle name="Calculation 3 36 7" xfId="5665"/>
    <cellStyle name="Calculation 3 36 8" xfId="48282"/>
    <cellStyle name="Calculation 3 37" xfId="5666"/>
    <cellStyle name="Calculation 3 37 2" xfId="5667"/>
    <cellStyle name="Calculation 3 37 2 2" xfId="5668"/>
    <cellStyle name="Calculation 3 37 2 3" xfId="5669"/>
    <cellStyle name="Calculation 3 37 2 4" xfId="5670"/>
    <cellStyle name="Calculation 3 37 2 5" xfId="5671"/>
    <cellStyle name="Calculation 3 37 2 6" xfId="5672"/>
    <cellStyle name="Calculation 3 37 3" xfId="5673"/>
    <cellStyle name="Calculation 3 37 3 2" xfId="48283"/>
    <cellStyle name="Calculation 3 37 3 3" xfId="48284"/>
    <cellStyle name="Calculation 3 37 4" xfId="5674"/>
    <cellStyle name="Calculation 3 37 4 2" xfId="48285"/>
    <cellStyle name="Calculation 3 37 4 3" xfId="48286"/>
    <cellStyle name="Calculation 3 37 5" xfId="5675"/>
    <cellStyle name="Calculation 3 37 5 2" xfId="48287"/>
    <cellStyle name="Calculation 3 37 5 3" xfId="48288"/>
    <cellStyle name="Calculation 3 37 6" xfId="5676"/>
    <cellStyle name="Calculation 3 37 6 2" xfId="48289"/>
    <cellStyle name="Calculation 3 37 6 3" xfId="48290"/>
    <cellStyle name="Calculation 3 37 7" xfId="5677"/>
    <cellStyle name="Calculation 3 37 8" xfId="48291"/>
    <cellStyle name="Calculation 3 38" xfId="5678"/>
    <cellStyle name="Calculation 3 38 2" xfId="5679"/>
    <cellStyle name="Calculation 3 38 2 2" xfId="5680"/>
    <cellStyle name="Calculation 3 38 2 3" xfId="5681"/>
    <cellStyle name="Calculation 3 38 2 4" xfId="5682"/>
    <cellStyle name="Calculation 3 38 2 5" xfId="5683"/>
    <cellStyle name="Calculation 3 38 2 6" xfId="5684"/>
    <cellStyle name="Calculation 3 38 3" xfId="5685"/>
    <cellStyle name="Calculation 3 38 3 2" xfId="48292"/>
    <cellStyle name="Calculation 3 38 3 3" xfId="48293"/>
    <cellStyle name="Calculation 3 38 4" xfId="5686"/>
    <cellStyle name="Calculation 3 38 4 2" xfId="48294"/>
    <cellStyle name="Calculation 3 38 4 3" xfId="48295"/>
    <cellStyle name="Calculation 3 38 5" xfId="5687"/>
    <cellStyle name="Calculation 3 38 5 2" xfId="48296"/>
    <cellStyle name="Calculation 3 38 5 3" xfId="48297"/>
    <cellStyle name="Calculation 3 38 6" xfId="5688"/>
    <cellStyle name="Calculation 3 38 6 2" xfId="48298"/>
    <cellStyle name="Calculation 3 38 6 3" xfId="48299"/>
    <cellStyle name="Calculation 3 38 7" xfId="48300"/>
    <cellStyle name="Calculation 3 38 8" xfId="48301"/>
    <cellStyle name="Calculation 3 39" xfId="5689"/>
    <cellStyle name="Calculation 3 39 2" xfId="5690"/>
    <cellStyle name="Calculation 3 39 3" xfId="5691"/>
    <cellStyle name="Calculation 3 39 4" xfId="5692"/>
    <cellStyle name="Calculation 3 39 5" xfId="5693"/>
    <cellStyle name="Calculation 3 39 6" xfId="5694"/>
    <cellStyle name="Calculation 3 4" xfId="5695"/>
    <cellStyle name="Calculation 3 4 10" xfId="5696"/>
    <cellStyle name="Calculation 3 4 10 2" xfId="5697"/>
    <cellStyle name="Calculation 3 4 10 2 2" xfId="5698"/>
    <cellStyle name="Calculation 3 4 10 2 3" xfId="5699"/>
    <cellStyle name="Calculation 3 4 10 2 4" xfId="5700"/>
    <cellStyle name="Calculation 3 4 10 2 5" xfId="5701"/>
    <cellStyle name="Calculation 3 4 10 2 6" xfId="5702"/>
    <cellStyle name="Calculation 3 4 10 3" xfId="5703"/>
    <cellStyle name="Calculation 3 4 10 3 2" xfId="48302"/>
    <cellStyle name="Calculation 3 4 10 3 3" xfId="48303"/>
    <cellStyle name="Calculation 3 4 10 4" xfId="5704"/>
    <cellStyle name="Calculation 3 4 10 4 2" xfId="48304"/>
    <cellStyle name="Calculation 3 4 10 4 3" xfId="48305"/>
    <cellStyle name="Calculation 3 4 10 5" xfId="5705"/>
    <cellStyle name="Calculation 3 4 10 5 2" xfId="48306"/>
    <cellStyle name="Calculation 3 4 10 5 3" xfId="48307"/>
    <cellStyle name="Calculation 3 4 10 6" xfId="5706"/>
    <cellStyle name="Calculation 3 4 10 6 2" xfId="48308"/>
    <cellStyle name="Calculation 3 4 10 6 3" xfId="48309"/>
    <cellStyle name="Calculation 3 4 10 7" xfId="5707"/>
    <cellStyle name="Calculation 3 4 10 8" xfId="48310"/>
    <cellStyle name="Calculation 3 4 11" xfId="5708"/>
    <cellStyle name="Calculation 3 4 11 2" xfId="5709"/>
    <cellStyle name="Calculation 3 4 11 2 2" xfId="5710"/>
    <cellStyle name="Calculation 3 4 11 2 3" xfId="5711"/>
    <cellStyle name="Calculation 3 4 11 2 4" xfId="5712"/>
    <cellStyle name="Calculation 3 4 11 2 5" xfId="5713"/>
    <cellStyle name="Calculation 3 4 11 2 6" xfId="5714"/>
    <cellStyle name="Calculation 3 4 11 3" xfId="5715"/>
    <cellStyle name="Calculation 3 4 11 3 2" xfId="48311"/>
    <cellStyle name="Calculation 3 4 11 3 3" xfId="48312"/>
    <cellStyle name="Calculation 3 4 11 4" xfId="5716"/>
    <cellStyle name="Calculation 3 4 11 4 2" xfId="48313"/>
    <cellStyle name="Calculation 3 4 11 4 3" xfId="48314"/>
    <cellStyle name="Calculation 3 4 11 5" xfId="5717"/>
    <cellStyle name="Calculation 3 4 11 5 2" xfId="48315"/>
    <cellStyle name="Calculation 3 4 11 5 3" xfId="48316"/>
    <cellStyle name="Calculation 3 4 11 6" xfId="5718"/>
    <cellStyle name="Calculation 3 4 11 6 2" xfId="48317"/>
    <cellStyle name="Calculation 3 4 11 6 3" xfId="48318"/>
    <cellStyle name="Calculation 3 4 11 7" xfId="5719"/>
    <cellStyle name="Calculation 3 4 11 8" xfId="48319"/>
    <cellStyle name="Calculation 3 4 12" xfId="5720"/>
    <cellStyle name="Calculation 3 4 12 2" xfId="5721"/>
    <cellStyle name="Calculation 3 4 12 2 2" xfId="5722"/>
    <cellStyle name="Calculation 3 4 12 2 3" xfId="5723"/>
    <cellStyle name="Calculation 3 4 12 2 4" xfId="5724"/>
    <cellStyle name="Calculation 3 4 12 2 5" xfId="5725"/>
    <cellStyle name="Calculation 3 4 12 2 6" xfId="5726"/>
    <cellStyle name="Calculation 3 4 12 3" xfId="5727"/>
    <cellStyle name="Calculation 3 4 12 3 2" xfId="48320"/>
    <cellStyle name="Calculation 3 4 12 3 3" xfId="48321"/>
    <cellStyle name="Calculation 3 4 12 4" xfId="5728"/>
    <cellStyle name="Calculation 3 4 12 4 2" xfId="48322"/>
    <cellStyle name="Calculation 3 4 12 4 3" xfId="48323"/>
    <cellStyle name="Calculation 3 4 12 5" xfId="5729"/>
    <cellStyle name="Calculation 3 4 12 5 2" xfId="48324"/>
    <cellStyle name="Calculation 3 4 12 5 3" xfId="48325"/>
    <cellStyle name="Calculation 3 4 12 6" xfId="5730"/>
    <cellStyle name="Calculation 3 4 12 6 2" xfId="48326"/>
    <cellStyle name="Calculation 3 4 12 6 3" xfId="48327"/>
    <cellStyle name="Calculation 3 4 12 7" xfId="5731"/>
    <cellStyle name="Calculation 3 4 12 8" xfId="48328"/>
    <cellStyle name="Calculation 3 4 13" xfId="5732"/>
    <cellStyle name="Calculation 3 4 13 2" xfId="5733"/>
    <cellStyle name="Calculation 3 4 13 2 2" xfId="5734"/>
    <cellStyle name="Calculation 3 4 13 2 3" xfId="5735"/>
    <cellStyle name="Calculation 3 4 13 2 4" xfId="5736"/>
    <cellStyle name="Calculation 3 4 13 2 5" xfId="5737"/>
    <cellStyle name="Calculation 3 4 13 2 6" xfId="5738"/>
    <cellStyle name="Calculation 3 4 13 3" xfId="5739"/>
    <cellStyle name="Calculation 3 4 13 3 2" xfId="48329"/>
    <cellStyle name="Calculation 3 4 13 3 3" xfId="48330"/>
    <cellStyle name="Calculation 3 4 13 4" xfId="5740"/>
    <cellStyle name="Calculation 3 4 13 4 2" xfId="48331"/>
    <cellStyle name="Calculation 3 4 13 4 3" xfId="48332"/>
    <cellStyle name="Calculation 3 4 13 5" xfId="5741"/>
    <cellStyle name="Calculation 3 4 13 5 2" xfId="48333"/>
    <cellStyle name="Calculation 3 4 13 5 3" xfId="48334"/>
    <cellStyle name="Calculation 3 4 13 6" xfId="5742"/>
    <cellStyle name="Calculation 3 4 13 6 2" xfId="48335"/>
    <cellStyle name="Calculation 3 4 13 6 3" xfId="48336"/>
    <cellStyle name="Calculation 3 4 13 7" xfId="5743"/>
    <cellStyle name="Calculation 3 4 13 8" xfId="48337"/>
    <cellStyle name="Calculation 3 4 14" xfId="5744"/>
    <cellStyle name="Calculation 3 4 14 2" xfId="5745"/>
    <cellStyle name="Calculation 3 4 14 2 2" xfId="5746"/>
    <cellStyle name="Calculation 3 4 14 2 3" xfId="5747"/>
    <cellStyle name="Calculation 3 4 14 2 4" xfId="5748"/>
    <cellStyle name="Calculation 3 4 14 2 5" xfId="5749"/>
    <cellStyle name="Calculation 3 4 14 2 6" xfId="5750"/>
    <cellStyle name="Calculation 3 4 14 3" xfId="5751"/>
    <cellStyle name="Calculation 3 4 14 3 2" xfId="48338"/>
    <cellStyle name="Calculation 3 4 14 3 3" xfId="48339"/>
    <cellStyle name="Calculation 3 4 14 4" xfId="5752"/>
    <cellStyle name="Calculation 3 4 14 4 2" xfId="48340"/>
    <cellStyle name="Calculation 3 4 14 4 3" xfId="48341"/>
    <cellStyle name="Calculation 3 4 14 5" xfId="5753"/>
    <cellStyle name="Calculation 3 4 14 5 2" xfId="48342"/>
    <cellStyle name="Calculation 3 4 14 5 3" xfId="48343"/>
    <cellStyle name="Calculation 3 4 14 6" xfId="5754"/>
    <cellStyle name="Calculation 3 4 14 6 2" xfId="48344"/>
    <cellStyle name="Calculation 3 4 14 6 3" xfId="48345"/>
    <cellStyle name="Calculation 3 4 14 7" xfId="5755"/>
    <cellStyle name="Calculation 3 4 14 8" xfId="48346"/>
    <cellStyle name="Calculation 3 4 15" xfId="5756"/>
    <cellStyle name="Calculation 3 4 15 2" xfId="5757"/>
    <cellStyle name="Calculation 3 4 15 2 2" xfId="5758"/>
    <cellStyle name="Calculation 3 4 15 2 3" xfId="5759"/>
    <cellStyle name="Calculation 3 4 15 2 4" xfId="5760"/>
    <cellStyle name="Calculation 3 4 15 2 5" xfId="5761"/>
    <cellStyle name="Calculation 3 4 15 2 6" xfId="5762"/>
    <cellStyle name="Calculation 3 4 15 3" xfId="5763"/>
    <cellStyle name="Calculation 3 4 15 3 2" xfId="48347"/>
    <cellStyle name="Calculation 3 4 15 3 3" xfId="48348"/>
    <cellStyle name="Calculation 3 4 15 4" xfId="5764"/>
    <cellStyle name="Calculation 3 4 15 4 2" xfId="48349"/>
    <cellStyle name="Calculation 3 4 15 4 3" xfId="48350"/>
    <cellStyle name="Calculation 3 4 15 5" xfId="5765"/>
    <cellStyle name="Calculation 3 4 15 5 2" xfId="48351"/>
    <cellStyle name="Calculation 3 4 15 5 3" xfId="48352"/>
    <cellStyle name="Calculation 3 4 15 6" xfId="5766"/>
    <cellStyle name="Calculation 3 4 15 6 2" xfId="48353"/>
    <cellStyle name="Calculation 3 4 15 6 3" xfId="48354"/>
    <cellStyle name="Calculation 3 4 15 7" xfId="5767"/>
    <cellStyle name="Calculation 3 4 15 8" xfId="48355"/>
    <cellStyle name="Calculation 3 4 16" xfId="5768"/>
    <cellStyle name="Calculation 3 4 16 2" xfId="5769"/>
    <cellStyle name="Calculation 3 4 16 2 2" xfId="5770"/>
    <cellStyle name="Calculation 3 4 16 2 3" xfId="5771"/>
    <cellStyle name="Calculation 3 4 16 2 4" xfId="5772"/>
    <cellStyle name="Calculation 3 4 16 2 5" xfId="5773"/>
    <cellStyle name="Calculation 3 4 16 2 6" xfId="5774"/>
    <cellStyle name="Calculation 3 4 16 3" xfId="5775"/>
    <cellStyle name="Calculation 3 4 16 3 2" xfId="48356"/>
    <cellStyle name="Calculation 3 4 16 3 3" xfId="48357"/>
    <cellStyle name="Calculation 3 4 16 4" xfId="5776"/>
    <cellStyle name="Calculation 3 4 16 4 2" xfId="48358"/>
    <cellStyle name="Calculation 3 4 16 4 3" xfId="48359"/>
    <cellStyle name="Calculation 3 4 16 5" xfId="5777"/>
    <cellStyle name="Calculation 3 4 16 5 2" xfId="48360"/>
    <cellStyle name="Calculation 3 4 16 5 3" xfId="48361"/>
    <cellStyle name="Calculation 3 4 16 6" xfId="5778"/>
    <cellStyle name="Calculation 3 4 16 6 2" xfId="48362"/>
    <cellStyle name="Calculation 3 4 16 6 3" xfId="48363"/>
    <cellStyle name="Calculation 3 4 16 7" xfId="5779"/>
    <cellStyle name="Calculation 3 4 16 8" xfId="48364"/>
    <cellStyle name="Calculation 3 4 17" xfId="5780"/>
    <cellStyle name="Calculation 3 4 17 2" xfId="5781"/>
    <cellStyle name="Calculation 3 4 17 2 2" xfId="5782"/>
    <cellStyle name="Calculation 3 4 17 2 3" xfId="5783"/>
    <cellStyle name="Calculation 3 4 17 2 4" xfId="5784"/>
    <cellStyle name="Calculation 3 4 17 2 5" xfId="5785"/>
    <cellStyle name="Calculation 3 4 17 2 6" xfId="5786"/>
    <cellStyle name="Calculation 3 4 17 3" xfId="5787"/>
    <cellStyle name="Calculation 3 4 17 3 2" xfId="48365"/>
    <cellStyle name="Calculation 3 4 17 3 3" xfId="48366"/>
    <cellStyle name="Calculation 3 4 17 4" xfId="5788"/>
    <cellStyle name="Calculation 3 4 17 4 2" xfId="48367"/>
    <cellStyle name="Calculation 3 4 17 4 3" xfId="48368"/>
    <cellStyle name="Calculation 3 4 17 5" xfId="5789"/>
    <cellStyle name="Calculation 3 4 17 5 2" xfId="48369"/>
    <cellStyle name="Calculation 3 4 17 5 3" xfId="48370"/>
    <cellStyle name="Calculation 3 4 17 6" xfId="5790"/>
    <cellStyle name="Calculation 3 4 17 6 2" xfId="48371"/>
    <cellStyle name="Calculation 3 4 17 6 3" xfId="48372"/>
    <cellStyle name="Calculation 3 4 17 7" xfId="5791"/>
    <cellStyle name="Calculation 3 4 17 8" xfId="48373"/>
    <cellStyle name="Calculation 3 4 18" xfId="5792"/>
    <cellStyle name="Calculation 3 4 18 2" xfId="5793"/>
    <cellStyle name="Calculation 3 4 18 2 2" xfId="5794"/>
    <cellStyle name="Calculation 3 4 18 2 3" xfId="5795"/>
    <cellStyle name="Calculation 3 4 18 2 4" xfId="5796"/>
    <cellStyle name="Calculation 3 4 18 2 5" xfId="5797"/>
    <cellStyle name="Calculation 3 4 18 2 6" xfId="5798"/>
    <cellStyle name="Calculation 3 4 18 3" xfId="5799"/>
    <cellStyle name="Calculation 3 4 18 3 2" xfId="48374"/>
    <cellStyle name="Calculation 3 4 18 3 3" xfId="48375"/>
    <cellStyle name="Calculation 3 4 18 4" xfId="5800"/>
    <cellStyle name="Calculation 3 4 18 4 2" xfId="48376"/>
    <cellStyle name="Calculation 3 4 18 4 3" xfId="48377"/>
    <cellStyle name="Calculation 3 4 18 5" xfId="5801"/>
    <cellStyle name="Calculation 3 4 18 5 2" xfId="48378"/>
    <cellStyle name="Calculation 3 4 18 5 3" xfId="48379"/>
    <cellStyle name="Calculation 3 4 18 6" xfId="5802"/>
    <cellStyle name="Calculation 3 4 18 6 2" xfId="48380"/>
    <cellStyle name="Calculation 3 4 18 6 3" xfId="48381"/>
    <cellStyle name="Calculation 3 4 18 7" xfId="5803"/>
    <cellStyle name="Calculation 3 4 18 8" xfId="48382"/>
    <cellStyle name="Calculation 3 4 19" xfId="5804"/>
    <cellStyle name="Calculation 3 4 19 2" xfId="5805"/>
    <cellStyle name="Calculation 3 4 19 2 2" xfId="5806"/>
    <cellStyle name="Calculation 3 4 19 2 3" xfId="5807"/>
    <cellStyle name="Calculation 3 4 19 2 4" xfId="5808"/>
    <cellStyle name="Calculation 3 4 19 2 5" xfId="5809"/>
    <cellStyle name="Calculation 3 4 19 2 6" xfId="5810"/>
    <cellStyle name="Calculation 3 4 19 3" xfId="5811"/>
    <cellStyle name="Calculation 3 4 19 3 2" xfId="48383"/>
    <cellStyle name="Calculation 3 4 19 3 3" xfId="48384"/>
    <cellStyle name="Calculation 3 4 19 4" xfId="5812"/>
    <cellStyle name="Calculation 3 4 19 4 2" xfId="48385"/>
    <cellStyle name="Calculation 3 4 19 4 3" xfId="48386"/>
    <cellStyle name="Calculation 3 4 19 5" xfId="5813"/>
    <cellStyle name="Calculation 3 4 19 5 2" xfId="48387"/>
    <cellStyle name="Calculation 3 4 19 5 3" xfId="48388"/>
    <cellStyle name="Calculation 3 4 19 6" xfId="5814"/>
    <cellStyle name="Calculation 3 4 19 6 2" xfId="48389"/>
    <cellStyle name="Calculation 3 4 19 6 3" xfId="48390"/>
    <cellStyle name="Calculation 3 4 19 7" xfId="5815"/>
    <cellStyle name="Calculation 3 4 19 8" xfId="48391"/>
    <cellStyle name="Calculation 3 4 2" xfId="5816"/>
    <cellStyle name="Calculation 3 4 2 2" xfId="5817"/>
    <cellStyle name="Calculation 3 4 2 2 2" xfId="5818"/>
    <cellStyle name="Calculation 3 4 2 2 3" xfId="5819"/>
    <cellStyle name="Calculation 3 4 2 2 4" xfId="5820"/>
    <cellStyle name="Calculation 3 4 2 2 5" xfId="5821"/>
    <cellStyle name="Calculation 3 4 2 2 6" xfId="5822"/>
    <cellStyle name="Calculation 3 4 2 3" xfId="5823"/>
    <cellStyle name="Calculation 3 4 2 3 2" xfId="48392"/>
    <cellStyle name="Calculation 3 4 2 3 3" xfId="48393"/>
    <cellStyle name="Calculation 3 4 2 4" xfId="5824"/>
    <cellStyle name="Calculation 3 4 2 4 2" xfId="48394"/>
    <cellStyle name="Calculation 3 4 2 4 3" xfId="48395"/>
    <cellStyle name="Calculation 3 4 2 5" xfId="5825"/>
    <cellStyle name="Calculation 3 4 2 5 2" xfId="48396"/>
    <cellStyle name="Calculation 3 4 2 5 3" xfId="48397"/>
    <cellStyle name="Calculation 3 4 2 6" xfId="5826"/>
    <cellStyle name="Calculation 3 4 2 6 2" xfId="48398"/>
    <cellStyle name="Calculation 3 4 2 6 3" xfId="48399"/>
    <cellStyle name="Calculation 3 4 2 7" xfId="5827"/>
    <cellStyle name="Calculation 3 4 2 8" xfId="48400"/>
    <cellStyle name="Calculation 3 4 20" xfId="5828"/>
    <cellStyle name="Calculation 3 4 20 2" xfId="5829"/>
    <cellStyle name="Calculation 3 4 20 2 2" xfId="5830"/>
    <cellStyle name="Calculation 3 4 20 2 3" xfId="5831"/>
    <cellStyle name="Calculation 3 4 20 2 4" xfId="5832"/>
    <cellStyle name="Calculation 3 4 20 2 5" xfId="5833"/>
    <cellStyle name="Calculation 3 4 20 2 6" xfId="5834"/>
    <cellStyle name="Calculation 3 4 20 3" xfId="5835"/>
    <cellStyle name="Calculation 3 4 20 3 2" xfId="48401"/>
    <cellStyle name="Calculation 3 4 20 3 3" xfId="48402"/>
    <cellStyle name="Calculation 3 4 20 4" xfId="5836"/>
    <cellStyle name="Calculation 3 4 20 4 2" xfId="48403"/>
    <cellStyle name="Calculation 3 4 20 4 3" xfId="48404"/>
    <cellStyle name="Calculation 3 4 20 5" xfId="5837"/>
    <cellStyle name="Calculation 3 4 20 5 2" xfId="48405"/>
    <cellStyle name="Calculation 3 4 20 5 3" xfId="48406"/>
    <cellStyle name="Calculation 3 4 20 6" xfId="5838"/>
    <cellStyle name="Calculation 3 4 20 6 2" xfId="48407"/>
    <cellStyle name="Calculation 3 4 20 6 3" xfId="48408"/>
    <cellStyle name="Calculation 3 4 20 7" xfId="5839"/>
    <cellStyle name="Calculation 3 4 20 8" xfId="48409"/>
    <cellStyle name="Calculation 3 4 21" xfId="5840"/>
    <cellStyle name="Calculation 3 4 21 2" xfId="5841"/>
    <cellStyle name="Calculation 3 4 21 2 2" xfId="5842"/>
    <cellStyle name="Calculation 3 4 21 2 3" xfId="5843"/>
    <cellStyle name="Calculation 3 4 21 2 4" xfId="5844"/>
    <cellStyle name="Calculation 3 4 21 2 5" xfId="5845"/>
    <cellStyle name="Calculation 3 4 21 2 6" xfId="5846"/>
    <cellStyle name="Calculation 3 4 21 3" xfId="5847"/>
    <cellStyle name="Calculation 3 4 21 3 2" xfId="48410"/>
    <cellStyle name="Calculation 3 4 21 3 3" xfId="48411"/>
    <cellStyle name="Calculation 3 4 21 4" xfId="5848"/>
    <cellStyle name="Calculation 3 4 21 4 2" xfId="48412"/>
    <cellStyle name="Calculation 3 4 21 4 3" xfId="48413"/>
    <cellStyle name="Calculation 3 4 21 5" xfId="5849"/>
    <cellStyle name="Calculation 3 4 21 5 2" xfId="48414"/>
    <cellStyle name="Calculation 3 4 21 5 3" xfId="48415"/>
    <cellStyle name="Calculation 3 4 21 6" xfId="5850"/>
    <cellStyle name="Calculation 3 4 21 6 2" xfId="48416"/>
    <cellStyle name="Calculation 3 4 21 6 3" xfId="48417"/>
    <cellStyle name="Calculation 3 4 21 7" xfId="5851"/>
    <cellStyle name="Calculation 3 4 21 8" xfId="48418"/>
    <cellStyle name="Calculation 3 4 22" xfId="5852"/>
    <cellStyle name="Calculation 3 4 22 2" xfId="5853"/>
    <cellStyle name="Calculation 3 4 22 2 2" xfId="5854"/>
    <cellStyle name="Calculation 3 4 22 2 3" xfId="5855"/>
    <cellStyle name="Calculation 3 4 22 2 4" xfId="5856"/>
    <cellStyle name="Calculation 3 4 22 2 5" xfId="5857"/>
    <cellStyle name="Calculation 3 4 22 2 6" xfId="5858"/>
    <cellStyle name="Calculation 3 4 22 3" xfId="5859"/>
    <cellStyle name="Calculation 3 4 22 3 2" xfId="48419"/>
    <cellStyle name="Calculation 3 4 22 3 3" xfId="48420"/>
    <cellStyle name="Calculation 3 4 22 4" xfId="5860"/>
    <cellStyle name="Calculation 3 4 22 4 2" xfId="48421"/>
    <cellStyle name="Calculation 3 4 22 4 3" xfId="48422"/>
    <cellStyle name="Calculation 3 4 22 5" xfId="5861"/>
    <cellStyle name="Calculation 3 4 22 5 2" xfId="48423"/>
    <cellStyle name="Calculation 3 4 22 5 3" xfId="48424"/>
    <cellStyle name="Calculation 3 4 22 6" xfId="5862"/>
    <cellStyle name="Calculation 3 4 22 6 2" xfId="48425"/>
    <cellStyle name="Calculation 3 4 22 6 3" xfId="48426"/>
    <cellStyle name="Calculation 3 4 22 7" xfId="5863"/>
    <cellStyle name="Calculation 3 4 22 8" xfId="48427"/>
    <cellStyle name="Calculation 3 4 23" xfId="5864"/>
    <cellStyle name="Calculation 3 4 23 2" xfId="5865"/>
    <cellStyle name="Calculation 3 4 23 2 2" xfId="5866"/>
    <cellStyle name="Calculation 3 4 23 2 3" xfId="5867"/>
    <cellStyle name="Calculation 3 4 23 2 4" xfId="5868"/>
    <cellStyle name="Calculation 3 4 23 2 5" xfId="5869"/>
    <cellStyle name="Calculation 3 4 23 2 6" xfId="5870"/>
    <cellStyle name="Calculation 3 4 23 3" xfId="5871"/>
    <cellStyle name="Calculation 3 4 23 3 2" xfId="48428"/>
    <cellStyle name="Calculation 3 4 23 3 3" xfId="48429"/>
    <cellStyle name="Calculation 3 4 23 4" xfId="5872"/>
    <cellStyle name="Calculation 3 4 23 4 2" xfId="48430"/>
    <cellStyle name="Calculation 3 4 23 4 3" xfId="48431"/>
    <cellStyle name="Calculation 3 4 23 5" xfId="5873"/>
    <cellStyle name="Calculation 3 4 23 5 2" xfId="48432"/>
    <cellStyle name="Calculation 3 4 23 5 3" xfId="48433"/>
    <cellStyle name="Calculation 3 4 23 6" xfId="5874"/>
    <cellStyle name="Calculation 3 4 23 6 2" xfId="48434"/>
    <cellStyle name="Calculation 3 4 23 6 3" xfId="48435"/>
    <cellStyle name="Calculation 3 4 23 7" xfId="5875"/>
    <cellStyle name="Calculation 3 4 23 8" xfId="48436"/>
    <cellStyle name="Calculation 3 4 24" xfId="5876"/>
    <cellStyle name="Calculation 3 4 24 2" xfId="5877"/>
    <cellStyle name="Calculation 3 4 24 2 2" xfId="5878"/>
    <cellStyle name="Calculation 3 4 24 2 3" xfId="5879"/>
    <cellStyle name="Calculation 3 4 24 2 4" xfId="5880"/>
    <cellStyle name="Calculation 3 4 24 2 5" xfId="5881"/>
    <cellStyle name="Calculation 3 4 24 2 6" xfId="5882"/>
    <cellStyle name="Calculation 3 4 24 3" xfId="5883"/>
    <cellStyle name="Calculation 3 4 24 3 2" xfId="48437"/>
    <cellStyle name="Calculation 3 4 24 3 3" xfId="48438"/>
    <cellStyle name="Calculation 3 4 24 4" xfId="5884"/>
    <cellStyle name="Calculation 3 4 24 4 2" xfId="48439"/>
    <cellStyle name="Calculation 3 4 24 4 3" xfId="48440"/>
    <cellStyle name="Calculation 3 4 24 5" xfId="5885"/>
    <cellStyle name="Calculation 3 4 24 5 2" xfId="48441"/>
    <cellStyle name="Calculation 3 4 24 5 3" xfId="48442"/>
    <cellStyle name="Calculation 3 4 24 6" xfId="5886"/>
    <cellStyle name="Calculation 3 4 24 6 2" xfId="48443"/>
    <cellStyle name="Calculation 3 4 24 6 3" xfId="48444"/>
    <cellStyle name="Calculation 3 4 24 7" xfId="5887"/>
    <cellStyle name="Calculation 3 4 24 8" xfId="48445"/>
    <cellStyle name="Calculation 3 4 25" xfId="5888"/>
    <cellStyle name="Calculation 3 4 25 2" xfId="5889"/>
    <cellStyle name="Calculation 3 4 25 2 2" xfId="5890"/>
    <cellStyle name="Calculation 3 4 25 2 3" xfId="5891"/>
    <cellStyle name="Calculation 3 4 25 2 4" xfId="5892"/>
    <cellStyle name="Calculation 3 4 25 2 5" xfId="5893"/>
    <cellStyle name="Calculation 3 4 25 2 6" xfId="5894"/>
    <cellStyle name="Calculation 3 4 25 3" xfId="5895"/>
    <cellStyle name="Calculation 3 4 25 3 2" xfId="48446"/>
    <cellStyle name="Calculation 3 4 25 3 3" xfId="48447"/>
    <cellStyle name="Calculation 3 4 25 4" xfId="5896"/>
    <cellStyle name="Calculation 3 4 25 4 2" xfId="48448"/>
    <cellStyle name="Calculation 3 4 25 4 3" xfId="48449"/>
    <cellStyle name="Calculation 3 4 25 5" xfId="5897"/>
    <cellStyle name="Calculation 3 4 25 5 2" xfId="48450"/>
    <cellStyle name="Calculation 3 4 25 5 3" xfId="48451"/>
    <cellStyle name="Calculation 3 4 25 6" xfId="5898"/>
    <cellStyle name="Calculation 3 4 25 6 2" xfId="48452"/>
    <cellStyle name="Calculation 3 4 25 6 3" xfId="48453"/>
    <cellStyle name="Calculation 3 4 25 7" xfId="5899"/>
    <cellStyle name="Calculation 3 4 25 8" xfId="48454"/>
    <cellStyle name="Calculation 3 4 26" xfId="5900"/>
    <cellStyle name="Calculation 3 4 26 2" xfId="5901"/>
    <cellStyle name="Calculation 3 4 26 2 2" xfId="5902"/>
    <cellStyle name="Calculation 3 4 26 2 3" xfId="5903"/>
    <cellStyle name="Calculation 3 4 26 2 4" xfId="5904"/>
    <cellStyle name="Calculation 3 4 26 2 5" xfId="5905"/>
    <cellStyle name="Calculation 3 4 26 2 6" xfId="5906"/>
    <cellStyle name="Calculation 3 4 26 3" xfId="5907"/>
    <cellStyle name="Calculation 3 4 26 3 2" xfId="48455"/>
    <cellStyle name="Calculation 3 4 26 3 3" xfId="48456"/>
    <cellStyle name="Calculation 3 4 26 4" xfId="5908"/>
    <cellStyle name="Calculation 3 4 26 4 2" xfId="48457"/>
    <cellStyle name="Calculation 3 4 26 4 3" xfId="48458"/>
    <cellStyle name="Calculation 3 4 26 5" xfId="5909"/>
    <cellStyle name="Calculation 3 4 26 5 2" xfId="48459"/>
    <cellStyle name="Calculation 3 4 26 5 3" xfId="48460"/>
    <cellStyle name="Calculation 3 4 26 6" xfId="5910"/>
    <cellStyle name="Calculation 3 4 26 6 2" xfId="48461"/>
    <cellStyle name="Calculation 3 4 26 6 3" xfId="48462"/>
    <cellStyle name="Calculation 3 4 26 7" xfId="5911"/>
    <cellStyle name="Calculation 3 4 26 8" xfId="48463"/>
    <cellStyle name="Calculation 3 4 27" xfId="5912"/>
    <cellStyle name="Calculation 3 4 27 2" xfId="5913"/>
    <cellStyle name="Calculation 3 4 27 2 2" xfId="5914"/>
    <cellStyle name="Calculation 3 4 27 2 3" xfId="5915"/>
    <cellStyle name="Calculation 3 4 27 2 4" xfId="5916"/>
    <cellStyle name="Calculation 3 4 27 2 5" xfId="5917"/>
    <cellStyle name="Calculation 3 4 27 2 6" xfId="5918"/>
    <cellStyle name="Calculation 3 4 27 3" xfId="5919"/>
    <cellStyle name="Calculation 3 4 27 3 2" xfId="48464"/>
    <cellStyle name="Calculation 3 4 27 3 3" xfId="48465"/>
    <cellStyle name="Calculation 3 4 27 4" xfId="5920"/>
    <cellStyle name="Calculation 3 4 27 4 2" xfId="48466"/>
    <cellStyle name="Calculation 3 4 27 4 3" xfId="48467"/>
    <cellStyle name="Calculation 3 4 27 5" xfId="5921"/>
    <cellStyle name="Calculation 3 4 27 5 2" xfId="48468"/>
    <cellStyle name="Calculation 3 4 27 5 3" xfId="48469"/>
    <cellStyle name="Calculation 3 4 27 6" xfId="5922"/>
    <cellStyle name="Calculation 3 4 27 6 2" xfId="48470"/>
    <cellStyle name="Calculation 3 4 27 6 3" xfId="48471"/>
    <cellStyle name="Calculation 3 4 27 7" xfId="5923"/>
    <cellStyle name="Calculation 3 4 27 8" xfId="48472"/>
    <cellStyle name="Calculation 3 4 28" xfId="5924"/>
    <cellStyle name="Calculation 3 4 28 2" xfId="5925"/>
    <cellStyle name="Calculation 3 4 28 2 2" xfId="5926"/>
    <cellStyle name="Calculation 3 4 28 2 3" xfId="5927"/>
    <cellStyle name="Calculation 3 4 28 2 4" xfId="5928"/>
    <cellStyle name="Calculation 3 4 28 2 5" xfId="5929"/>
    <cellStyle name="Calculation 3 4 28 2 6" xfId="5930"/>
    <cellStyle name="Calculation 3 4 28 3" xfId="5931"/>
    <cellStyle name="Calculation 3 4 28 3 2" xfId="48473"/>
    <cellStyle name="Calculation 3 4 28 3 3" xfId="48474"/>
    <cellStyle name="Calculation 3 4 28 4" xfId="5932"/>
    <cellStyle name="Calculation 3 4 28 4 2" xfId="48475"/>
    <cellStyle name="Calculation 3 4 28 4 3" xfId="48476"/>
    <cellStyle name="Calculation 3 4 28 5" xfId="5933"/>
    <cellStyle name="Calculation 3 4 28 5 2" xfId="48477"/>
    <cellStyle name="Calculation 3 4 28 5 3" xfId="48478"/>
    <cellStyle name="Calculation 3 4 28 6" xfId="5934"/>
    <cellStyle name="Calculation 3 4 28 6 2" xfId="48479"/>
    <cellStyle name="Calculation 3 4 28 6 3" xfId="48480"/>
    <cellStyle name="Calculation 3 4 28 7" xfId="5935"/>
    <cellStyle name="Calculation 3 4 28 8" xfId="48481"/>
    <cellStyle name="Calculation 3 4 29" xfId="5936"/>
    <cellStyle name="Calculation 3 4 29 2" xfId="5937"/>
    <cellStyle name="Calculation 3 4 29 2 2" xfId="5938"/>
    <cellStyle name="Calculation 3 4 29 2 3" xfId="5939"/>
    <cellStyle name="Calculation 3 4 29 2 4" xfId="5940"/>
    <cellStyle name="Calculation 3 4 29 2 5" xfId="5941"/>
    <cellStyle name="Calculation 3 4 29 2 6" xfId="5942"/>
    <cellStyle name="Calculation 3 4 29 3" xfId="5943"/>
    <cellStyle name="Calculation 3 4 29 3 2" xfId="48482"/>
    <cellStyle name="Calculation 3 4 29 3 3" xfId="48483"/>
    <cellStyle name="Calculation 3 4 29 4" xfId="5944"/>
    <cellStyle name="Calculation 3 4 29 4 2" xfId="48484"/>
    <cellStyle name="Calculation 3 4 29 4 3" xfId="48485"/>
    <cellStyle name="Calculation 3 4 29 5" xfId="5945"/>
    <cellStyle name="Calculation 3 4 29 5 2" xfId="48486"/>
    <cellStyle name="Calculation 3 4 29 5 3" xfId="48487"/>
    <cellStyle name="Calculation 3 4 29 6" xfId="5946"/>
    <cellStyle name="Calculation 3 4 29 6 2" xfId="48488"/>
    <cellStyle name="Calculation 3 4 29 6 3" xfId="48489"/>
    <cellStyle name="Calculation 3 4 29 7" xfId="5947"/>
    <cellStyle name="Calculation 3 4 29 8" xfId="48490"/>
    <cellStyle name="Calculation 3 4 3" xfId="5948"/>
    <cellStyle name="Calculation 3 4 3 2" xfId="5949"/>
    <cellStyle name="Calculation 3 4 3 2 2" xfId="5950"/>
    <cellStyle name="Calculation 3 4 3 2 3" xfId="5951"/>
    <cellStyle name="Calculation 3 4 3 2 4" xfId="5952"/>
    <cellStyle name="Calculation 3 4 3 2 5" xfId="5953"/>
    <cellStyle name="Calculation 3 4 3 2 6" xfId="5954"/>
    <cellStyle name="Calculation 3 4 3 3" xfId="5955"/>
    <cellStyle name="Calculation 3 4 3 3 2" xfId="48491"/>
    <cellStyle name="Calculation 3 4 3 3 3" xfId="48492"/>
    <cellStyle name="Calculation 3 4 3 4" xfId="5956"/>
    <cellStyle name="Calculation 3 4 3 4 2" xfId="48493"/>
    <cellStyle name="Calculation 3 4 3 4 3" xfId="48494"/>
    <cellStyle name="Calculation 3 4 3 5" xfId="5957"/>
    <cellStyle name="Calculation 3 4 3 5 2" xfId="48495"/>
    <cellStyle name="Calculation 3 4 3 5 3" xfId="48496"/>
    <cellStyle name="Calculation 3 4 3 6" xfId="5958"/>
    <cellStyle name="Calculation 3 4 3 6 2" xfId="48497"/>
    <cellStyle name="Calculation 3 4 3 6 3" xfId="48498"/>
    <cellStyle name="Calculation 3 4 3 7" xfId="5959"/>
    <cellStyle name="Calculation 3 4 3 8" xfId="48499"/>
    <cellStyle name="Calculation 3 4 30" xfId="5960"/>
    <cellStyle name="Calculation 3 4 30 2" xfId="5961"/>
    <cellStyle name="Calculation 3 4 30 2 2" xfId="5962"/>
    <cellStyle name="Calculation 3 4 30 2 3" xfId="5963"/>
    <cellStyle name="Calculation 3 4 30 2 4" xfId="5964"/>
    <cellStyle name="Calculation 3 4 30 2 5" xfId="5965"/>
    <cellStyle name="Calculation 3 4 30 2 6" xfId="5966"/>
    <cellStyle name="Calculation 3 4 30 3" xfId="5967"/>
    <cellStyle name="Calculation 3 4 30 3 2" xfId="48500"/>
    <cellStyle name="Calculation 3 4 30 3 3" xfId="48501"/>
    <cellStyle name="Calculation 3 4 30 4" xfId="5968"/>
    <cellStyle name="Calculation 3 4 30 4 2" xfId="48502"/>
    <cellStyle name="Calculation 3 4 30 4 3" xfId="48503"/>
    <cellStyle name="Calculation 3 4 30 5" xfId="5969"/>
    <cellStyle name="Calculation 3 4 30 5 2" xfId="48504"/>
    <cellStyle name="Calculation 3 4 30 5 3" xfId="48505"/>
    <cellStyle name="Calculation 3 4 30 6" xfId="5970"/>
    <cellStyle name="Calculation 3 4 30 6 2" xfId="48506"/>
    <cellStyle name="Calculation 3 4 30 6 3" xfId="48507"/>
    <cellStyle name="Calculation 3 4 30 7" xfId="5971"/>
    <cellStyle name="Calculation 3 4 30 8" xfId="48508"/>
    <cellStyle name="Calculation 3 4 31" xfId="5972"/>
    <cellStyle name="Calculation 3 4 31 2" xfId="5973"/>
    <cellStyle name="Calculation 3 4 31 2 2" xfId="5974"/>
    <cellStyle name="Calculation 3 4 31 2 3" xfId="5975"/>
    <cellStyle name="Calculation 3 4 31 2 4" xfId="5976"/>
    <cellStyle name="Calculation 3 4 31 2 5" xfId="5977"/>
    <cellStyle name="Calculation 3 4 31 2 6" xfId="5978"/>
    <cellStyle name="Calculation 3 4 31 3" xfId="5979"/>
    <cellStyle name="Calculation 3 4 31 3 2" xfId="48509"/>
    <cellStyle name="Calculation 3 4 31 3 3" xfId="48510"/>
    <cellStyle name="Calculation 3 4 31 4" xfId="5980"/>
    <cellStyle name="Calculation 3 4 31 4 2" xfId="48511"/>
    <cellStyle name="Calculation 3 4 31 4 3" xfId="48512"/>
    <cellStyle name="Calculation 3 4 31 5" xfId="5981"/>
    <cellStyle name="Calculation 3 4 31 5 2" xfId="48513"/>
    <cellStyle name="Calculation 3 4 31 5 3" xfId="48514"/>
    <cellStyle name="Calculation 3 4 31 6" xfId="5982"/>
    <cellStyle name="Calculation 3 4 31 6 2" xfId="48515"/>
    <cellStyle name="Calculation 3 4 31 6 3" xfId="48516"/>
    <cellStyle name="Calculation 3 4 31 7" xfId="5983"/>
    <cellStyle name="Calculation 3 4 31 8" xfId="48517"/>
    <cellStyle name="Calculation 3 4 32" xfId="5984"/>
    <cellStyle name="Calculation 3 4 32 2" xfId="5985"/>
    <cellStyle name="Calculation 3 4 32 2 2" xfId="5986"/>
    <cellStyle name="Calculation 3 4 32 2 3" xfId="5987"/>
    <cellStyle name="Calculation 3 4 32 2 4" xfId="5988"/>
    <cellStyle name="Calculation 3 4 32 2 5" xfId="5989"/>
    <cellStyle name="Calculation 3 4 32 2 6" xfId="5990"/>
    <cellStyle name="Calculation 3 4 32 3" xfId="5991"/>
    <cellStyle name="Calculation 3 4 32 3 2" xfId="48518"/>
    <cellStyle name="Calculation 3 4 32 3 3" xfId="48519"/>
    <cellStyle name="Calculation 3 4 32 4" xfId="5992"/>
    <cellStyle name="Calculation 3 4 32 4 2" xfId="48520"/>
    <cellStyle name="Calculation 3 4 32 4 3" xfId="48521"/>
    <cellStyle name="Calculation 3 4 32 5" xfId="5993"/>
    <cellStyle name="Calculation 3 4 32 5 2" xfId="48522"/>
    <cellStyle name="Calculation 3 4 32 5 3" xfId="48523"/>
    <cellStyle name="Calculation 3 4 32 6" xfId="5994"/>
    <cellStyle name="Calculation 3 4 32 6 2" xfId="48524"/>
    <cellStyle name="Calculation 3 4 32 6 3" xfId="48525"/>
    <cellStyle name="Calculation 3 4 32 7" xfId="5995"/>
    <cellStyle name="Calculation 3 4 32 8" xfId="48526"/>
    <cellStyle name="Calculation 3 4 33" xfId="5996"/>
    <cellStyle name="Calculation 3 4 33 2" xfId="5997"/>
    <cellStyle name="Calculation 3 4 33 2 2" xfId="5998"/>
    <cellStyle name="Calculation 3 4 33 2 3" xfId="5999"/>
    <cellStyle name="Calculation 3 4 33 2 4" xfId="6000"/>
    <cellStyle name="Calculation 3 4 33 2 5" xfId="6001"/>
    <cellStyle name="Calculation 3 4 33 2 6" xfId="6002"/>
    <cellStyle name="Calculation 3 4 33 3" xfId="6003"/>
    <cellStyle name="Calculation 3 4 33 3 2" xfId="48527"/>
    <cellStyle name="Calculation 3 4 33 3 3" xfId="48528"/>
    <cellStyle name="Calculation 3 4 33 4" xfId="6004"/>
    <cellStyle name="Calculation 3 4 33 4 2" xfId="48529"/>
    <cellStyle name="Calculation 3 4 33 4 3" xfId="48530"/>
    <cellStyle name="Calculation 3 4 33 5" xfId="6005"/>
    <cellStyle name="Calculation 3 4 33 5 2" xfId="48531"/>
    <cellStyle name="Calculation 3 4 33 5 3" xfId="48532"/>
    <cellStyle name="Calculation 3 4 33 6" xfId="6006"/>
    <cellStyle name="Calculation 3 4 33 6 2" xfId="48533"/>
    <cellStyle name="Calculation 3 4 33 6 3" xfId="48534"/>
    <cellStyle name="Calculation 3 4 33 7" xfId="6007"/>
    <cellStyle name="Calculation 3 4 33 8" xfId="48535"/>
    <cellStyle name="Calculation 3 4 34" xfId="6008"/>
    <cellStyle name="Calculation 3 4 34 2" xfId="6009"/>
    <cellStyle name="Calculation 3 4 34 2 2" xfId="6010"/>
    <cellStyle name="Calculation 3 4 34 2 3" xfId="6011"/>
    <cellStyle name="Calculation 3 4 34 2 4" xfId="6012"/>
    <cellStyle name="Calculation 3 4 34 2 5" xfId="6013"/>
    <cellStyle name="Calculation 3 4 34 2 6" xfId="6014"/>
    <cellStyle name="Calculation 3 4 34 3" xfId="6015"/>
    <cellStyle name="Calculation 3 4 34 3 2" xfId="48536"/>
    <cellStyle name="Calculation 3 4 34 3 3" xfId="48537"/>
    <cellStyle name="Calculation 3 4 34 4" xfId="6016"/>
    <cellStyle name="Calculation 3 4 34 4 2" xfId="48538"/>
    <cellStyle name="Calculation 3 4 34 4 3" xfId="48539"/>
    <cellStyle name="Calculation 3 4 34 5" xfId="6017"/>
    <cellStyle name="Calculation 3 4 34 5 2" xfId="48540"/>
    <cellStyle name="Calculation 3 4 34 5 3" xfId="48541"/>
    <cellStyle name="Calculation 3 4 34 6" xfId="6018"/>
    <cellStyle name="Calculation 3 4 34 6 2" xfId="48542"/>
    <cellStyle name="Calculation 3 4 34 6 3" xfId="48543"/>
    <cellStyle name="Calculation 3 4 34 7" xfId="48544"/>
    <cellStyle name="Calculation 3 4 34 8" xfId="48545"/>
    <cellStyle name="Calculation 3 4 35" xfId="6019"/>
    <cellStyle name="Calculation 3 4 35 2" xfId="6020"/>
    <cellStyle name="Calculation 3 4 35 3" xfId="6021"/>
    <cellStyle name="Calculation 3 4 35 4" xfId="6022"/>
    <cellStyle name="Calculation 3 4 35 5" xfId="6023"/>
    <cellStyle name="Calculation 3 4 35 6" xfId="6024"/>
    <cellStyle name="Calculation 3 4 36" xfId="6025"/>
    <cellStyle name="Calculation 3 4 36 2" xfId="6026"/>
    <cellStyle name="Calculation 3 4 36 3" xfId="6027"/>
    <cellStyle name="Calculation 3 4 36 4" xfId="6028"/>
    <cellStyle name="Calculation 3 4 36 5" xfId="6029"/>
    <cellStyle name="Calculation 3 4 36 6" xfId="6030"/>
    <cellStyle name="Calculation 3 4 37" xfId="6031"/>
    <cellStyle name="Calculation 3 4 37 2" xfId="48546"/>
    <cellStyle name="Calculation 3 4 37 3" xfId="48547"/>
    <cellStyle name="Calculation 3 4 38" xfId="6032"/>
    <cellStyle name="Calculation 3 4 38 2" xfId="48548"/>
    <cellStyle name="Calculation 3 4 38 3" xfId="48549"/>
    <cellStyle name="Calculation 3 4 39" xfId="6033"/>
    <cellStyle name="Calculation 3 4 39 2" xfId="48550"/>
    <cellStyle name="Calculation 3 4 39 3" xfId="48551"/>
    <cellStyle name="Calculation 3 4 4" xfId="6034"/>
    <cellStyle name="Calculation 3 4 4 2" xfId="6035"/>
    <cellStyle name="Calculation 3 4 4 2 2" xfId="6036"/>
    <cellStyle name="Calculation 3 4 4 2 3" xfId="6037"/>
    <cellStyle name="Calculation 3 4 4 2 4" xfId="6038"/>
    <cellStyle name="Calculation 3 4 4 2 5" xfId="6039"/>
    <cellStyle name="Calculation 3 4 4 2 6" xfId="6040"/>
    <cellStyle name="Calculation 3 4 4 3" xfId="6041"/>
    <cellStyle name="Calculation 3 4 4 3 2" xfId="48552"/>
    <cellStyle name="Calculation 3 4 4 3 3" xfId="48553"/>
    <cellStyle name="Calculation 3 4 4 4" xfId="6042"/>
    <cellStyle name="Calculation 3 4 4 4 2" xfId="48554"/>
    <cellStyle name="Calculation 3 4 4 4 3" xfId="48555"/>
    <cellStyle name="Calculation 3 4 4 5" xfId="6043"/>
    <cellStyle name="Calculation 3 4 4 5 2" xfId="48556"/>
    <cellStyle name="Calculation 3 4 4 5 3" xfId="48557"/>
    <cellStyle name="Calculation 3 4 4 6" xfId="6044"/>
    <cellStyle name="Calculation 3 4 4 6 2" xfId="48558"/>
    <cellStyle name="Calculation 3 4 4 6 3" xfId="48559"/>
    <cellStyle name="Calculation 3 4 4 7" xfId="6045"/>
    <cellStyle name="Calculation 3 4 4 8" xfId="48560"/>
    <cellStyle name="Calculation 3 4 40" xfId="6046"/>
    <cellStyle name="Calculation 3 4 41" xfId="48561"/>
    <cellStyle name="Calculation 3 4 5" xfId="6047"/>
    <cellStyle name="Calculation 3 4 5 2" xfId="6048"/>
    <cellStyle name="Calculation 3 4 5 2 2" xfId="6049"/>
    <cellStyle name="Calculation 3 4 5 2 3" xfId="6050"/>
    <cellStyle name="Calculation 3 4 5 2 4" xfId="6051"/>
    <cellStyle name="Calculation 3 4 5 2 5" xfId="6052"/>
    <cellStyle name="Calculation 3 4 5 2 6" xfId="6053"/>
    <cellStyle name="Calculation 3 4 5 3" xfId="6054"/>
    <cellStyle name="Calculation 3 4 5 3 2" xfId="48562"/>
    <cellStyle name="Calculation 3 4 5 3 3" xfId="48563"/>
    <cellStyle name="Calculation 3 4 5 4" xfId="6055"/>
    <cellStyle name="Calculation 3 4 5 4 2" xfId="48564"/>
    <cellStyle name="Calculation 3 4 5 4 3" xfId="48565"/>
    <cellStyle name="Calculation 3 4 5 5" xfId="6056"/>
    <cellStyle name="Calculation 3 4 5 5 2" xfId="48566"/>
    <cellStyle name="Calculation 3 4 5 5 3" xfId="48567"/>
    <cellStyle name="Calculation 3 4 5 6" xfId="6057"/>
    <cellStyle name="Calculation 3 4 5 6 2" xfId="48568"/>
    <cellStyle name="Calculation 3 4 5 6 3" xfId="48569"/>
    <cellStyle name="Calculation 3 4 5 7" xfId="6058"/>
    <cellStyle name="Calculation 3 4 5 8" xfId="48570"/>
    <cellStyle name="Calculation 3 4 6" xfId="6059"/>
    <cellStyle name="Calculation 3 4 6 2" xfId="6060"/>
    <cellStyle name="Calculation 3 4 6 2 2" xfId="6061"/>
    <cellStyle name="Calculation 3 4 6 2 3" xfId="6062"/>
    <cellStyle name="Calculation 3 4 6 2 4" xfId="6063"/>
    <cellStyle name="Calculation 3 4 6 2 5" xfId="6064"/>
    <cellStyle name="Calculation 3 4 6 2 6" xfId="6065"/>
    <cellStyle name="Calculation 3 4 6 3" xfId="6066"/>
    <cellStyle name="Calculation 3 4 6 3 2" xfId="48571"/>
    <cellStyle name="Calculation 3 4 6 3 3" xfId="48572"/>
    <cellStyle name="Calculation 3 4 6 4" xfId="6067"/>
    <cellStyle name="Calculation 3 4 6 4 2" xfId="48573"/>
    <cellStyle name="Calculation 3 4 6 4 3" xfId="48574"/>
    <cellStyle name="Calculation 3 4 6 5" xfId="6068"/>
    <cellStyle name="Calculation 3 4 6 5 2" xfId="48575"/>
    <cellStyle name="Calculation 3 4 6 5 3" xfId="48576"/>
    <cellStyle name="Calculation 3 4 6 6" xfId="6069"/>
    <cellStyle name="Calculation 3 4 6 6 2" xfId="48577"/>
    <cellStyle name="Calculation 3 4 6 6 3" xfId="48578"/>
    <cellStyle name="Calculation 3 4 6 7" xfId="6070"/>
    <cellStyle name="Calculation 3 4 6 8" xfId="48579"/>
    <cellStyle name="Calculation 3 4 7" xfId="6071"/>
    <cellStyle name="Calculation 3 4 7 2" xfId="6072"/>
    <cellStyle name="Calculation 3 4 7 2 2" xfId="6073"/>
    <cellStyle name="Calculation 3 4 7 2 3" xfId="6074"/>
    <cellStyle name="Calculation 3 4 7 2 4" xfId="6075"/>
    <cellStyle name="Calculation 3 4 7 2 5" xfId="6076"/>
    <cellStyle name="Calculation 3 4 7 2 6" xfId="6077"/>
    <cellStyle name="Calculation 3 4 7 3" xfId="6078"/>
    <cellStyle name="Calculation 3 4 7 3 2" xfId="48580"/>
    <cellStyle name="Calculation 3 4 7 3 3" xfId="48581"/>
    <cellStyle name="Calculation 3 4 7 4" xfId="6079"/>
    <cellStyle name="Calculation 3 4 7 4 2" xfId="48582"/>
    <cellStyle name="Calculation 3 4 7 4 3" xfId="48583"/>
    <cellStyle name="Calculation 3 4 7 5" xfId="6080"/>
    <cellStyle name="Calculation 3 4 7 5 2" xfId="48584"/>
    <cellStyle name="Calculation 3 4 7 5 3" xfId="48585"/>
    <cellStyle name="Calculation 3 4 7 6" xfId="6081"/>
    <cellStyle name="Calculation 3 4 7 6 2" xfId="48586"/>
    <cellStyle name="Calculation 3 4 7 6 3" xfId="48587"/>
    <cellStyle name="Calculation 3 4 7 7" xfId="6082"/>
    <cellStyle name="Calculation 3 4 7 8" xfId="48588"/>
    <cellStyle name="Calculation 3 4 8" xfId="6083"/>
    <cellStyle name="Calculation 3 4 8 2" xfId="6084"/>
    <cellStyle name="Calculation 3 4 8 2 2" xfId="6085"/>
    <cellStyle name="Calculation 3 4 8 2 3" xfId="6086"/>
    <cellStyle name="Calculation 3 4 8 2 4" xfId="6087"/>
    <cellStyle name="Calculation 3 4 8 2 5" xfId="6088"/>
    <cellStyle name="Calculation 3 4 8 2 6" xfId="6089"/>
    <cellStyle name="Calculation 3 4 8 3" xfId="6090"/>
    <cellStyle name="Calculation 3 4 8 3 2" xfId="48589"/>
    <cellStyle name="Calculation 3 4 8 3 3" xfId="48590"/>
    <cellStyle name="Calculation 3 4 8 4" xfId="6091"/>
    <cellStyle name="Calculation 3 4 8 4 2" xfId="48591"/>
    <cellStyle name="Calculation 3 4 8 4 3" xfId="48592"/>
    <cellStyle name="Calculation 3 4 8 5" xfId="6092"/>
    <cellStyle name="Calculation 3 4 8 5 2" xfId="48593"/>
    <cellStyle name="Calculation 3 4 8 5 3" xfId="48594"/>
    <cellStyle name="Calculation 3 4 8 6" xfId="6093"/>
    <cellStyle name="Calculation 3 4 8 6 2" xfId="48595"/>
    <cellStyle name="Calculation 3 4 8 6 3" xfId="48596"/>
    <cellStyle name="Calculation 3 4 8 7" xfId="6094"/>
    <cellStyle name="Calculation 3 4 8 8" xfId="48597"/>
    <cellStyle name="Calculation 3 4 9" xfId="6095"/>
    <cellStyle name="Calculation 3 4 9 2" xfId="6096"/>
    <cellStyle name="Calculation 3 4 9 2 2" xfId="6097"/>
    <cellStyle name="Calculation 3 4 9 2 3" xfId="6098"/>
    <cellStyle name="Calculation 3 4 9 2 4" xfId="6099"/>
    <cellStyle name="Calculation 3 4 9 2 5" xfId="6100"/>
    <cellStyle name="Calculation 3 4 9 2 6" xfId="6101"/>
    <cellStyle name="Calculation 3 4 9 3" xfId="6102"/>
    <cellStyle name="Calculation 3 4 9 3 2" xfId="48598"/>
    <cellStyle name="Calculation 3 4 9 3 3" xfId="48599"/>
    <cellStyle name="Calculation 3 4 9 4" xfId="6103"/>
    <cellStyle name="Calculation 3 4 9 4 2" xfId="48600"/>
    <cellStyle name="Calculation 3 4 9 4 3" xfId="48601"/>
    <cellStyle name="Calculation 3 4 9 5" xfId="6104"/>
    <cellStyle name="Calculation 3 4 9 5 2" xfId="48602"/>
    <cellStyle name="Calculation 3 4 9 5 3" xfId="48603"/>
    <cellStyle name="Calculation 3 4 9 6" xfId="6105"/>
    <cellStyle name="Calculation 3 4 9 6 2" xfId="48604"/>
    <cellStyle name="Calculation 3 4 9 6 3" xfId="48605"/>
    <cellStyle name="Calculation 3 4 9 7" xfId="6106"/>
    <cellStyle name="Calculation 3 4 9 8" xfId="48606"/>
    <cellStyle name="Calculation 3 40" xfId="6107"/>
    <cellStyle name="Calculation 3 40 2" xfId="48607"/>
    <cellStyle name="Calculation 3 40 3" xfId="48608"/>
    <cellStyle name="Calculation 3 41" xfId="6108"/>
    <cellStyle name="Calculation 3 41 2" xfId="6109"/>
    <cellStyle name="Calculation 3 41 3" xfId="6110"/>
    <cellStyle name="Calculation 3 41 4" xfId="6111"/>
    <cellStyle name="Calculation 3 41 5" xfId="6112"/>
    <cellStyle name="Calculation 3 41 6" xfId="6113"/>
    <cellStyle name="Calculation 3 5" xfId="6114"/>
    <cellStyle name="Calculation 3 5 10" xfId="6115"/>
    <cellStyle name="Calculation 3 5 10 2" xfId="6116"/>
    <cellStyle name="Calculation 3 5 10 2 2" xfId="6117"/>
    <cellStyle name="Calculation 3 5 10 2 3" xfId="6118"/>
    <cellStyle name="Calculation 3 5 10 2 4" xfId="6119"/>
    <cellStyle name="Calculation 3 5 10 2 5" xfId="6120"/>
    <cellStyle name="Calculation 3 5 10 2 6" xfId="6121"/>
    <cellStyle name="Calculation 3 5 10 3" xfId="6122"/>
    <cellStyle name="Calculation 3 5 10 3 2" xfId="48609"/>
    <cellStyle name="Calculation 3 5 10 3 3" xfId="48610"/>
    <cellStyle name="Calculation 3 5 10 4" xfId="6123"/>
    <cellStyle name="Calculation 3 5 10 4 2" xfId="48611"/>
    <cellStyle name="Calculation 3 5 10 4 3" xfId="48612"/>
    <cellStyle name="Calculation 3 5 10 5" xfId="6124"/>
    <cellStyle name="Calculation 3 5 10 5 2" xfId="48613"/>
    <cellStyle name="Calculation 3 5 10 5 3" xfId="48614"/>
    <cellStyle name="Calculation 3 5 10 6" xfId="6125"/>
    <cellStyle name="Calculation 3 5 10 6 2" xfId="48615"/>
    <cellStyle name="Calculation 3 5 10 6 3" xfId="48616"/>
    <cellStyle name="Calculation 3 5 10 7" xfId="6126"/>
    <cellStyle name="Calculation 3 5 10 8" xfId="48617"/>
    <cellStyle name="Calculation 3 5 11" xfId="6127"/>
    <cellStyle name="Calculation 3 5 11 2" xfId="6128"/>
    <cellStyle name="Calculation 3 5 11 2 2" xfId="6129"/>
    <cellStyle name="Calculation 3 5 11 2 3" xfId="6130"/>
    <cellStyle name="Calculation 3 5 11 2 4" xfId="6131"/>
    <cellStyle name="Calculation 3 5 11 2 5" xfId="6132"/>
    <cellStyle name="Calculation 3 5 11 2 6" xfId="6133"/>
    <cellStyle name="Calculation 3 5 11 3" xfId="6134"/>
    <cellStyle name="Calculation 3 5 11 3 2" xfId="48618"/>
    <cellStyle name="Calculation 3 5 11 3 3" xfId="48619"/>
    <cellStyle name="Calculation 3 5 11 4" xfId="6135"/>
    <cellStyle name="Calculation 3 5 11 4 2" xfId="48620"/>
    <cellStyle name="Calculation 3 5 11 4 3" xfId="48621"/>
    <cellStyle name="Calculation 3 5 11 5" xfId="6136"/>
    <cellStyle name="Calculation 3 5 11 5 2" xfId="48622"/>
    <cellStyle name="Calculation 3 5 11 5 3" xfId="48623"/>
    <cellStyle name="Calculation 3 5 11 6" xfId="6137"/>
    <cellStyle name="Calculation 3 5 11 6 2" xfId="48624"/>
    <cellStyle name="Calculation 3 5 11 6 3" xfId="48625"/>
    <cellStyle name="Calculation 3 5 11 7" xfId="6138"/>
    <cellStyle name="Calculation 3 5 11 8" xfId="48626"/>
    <cellStyle name="Calculation 3 5 12" xfId="6139"/>
    <cellStyle name="Calculation 3 5 12 2" xfId="6140"/>
    <cellStyle name="Calculation 3 5 12 2 2" xfId="6141"/>
    <cellStyle name="Calculation 3 5 12 2 3" xfId="6142"/>
    <cellStyle name="Calculation 3 5 12 2 4" xfId="6143"/>
    <cellStyle name="Calculation 3 5 12 2 5" xfId="6144"/>
    <cellStyle name="Calculation 3 5 12 2 6" xfId="6145"/>
    <cellStyle name="Calculation 3 5 12 3" xfId="6146"/>
    <cellStyle name="Calculation 3 5 12 3 2" xfId="48627"/>
    <cellStyle name="Calculation 3 5 12 3 3" xfId="48628"/>
    <cellStyle name="Calculation 3 5 12 4" xfId="6147"/>
    <cellStyle name="Calculation 3 5 12 4 2" xfId="48629"/>
    <cellStyle name="Calculation 3 5 12 4 3" xfId="48630"/>
    <cellStyle name="Calculation 3 5 12 5" xfId="6148"/>
    <cellStyle name="Calculation 3 5 12 5 2" xfId="48631"/>
    <cellStyle name="Calculation 3 5 12 5 3" xfId="48632"/>
    <cellStyle name="Calculation 3 5 12 6" xfId="6149"/>
    <cellStyle name="Calculation 3 5 12 6 2" xfId="48633"/>
    <cellStyle name="Calculation 3 5 12 6 3" xfId="48634"/>
    <cellStyle name="Calculation 3 5 12 7" xfId="6150"/>
    <cellStyle name="Calculation 3 5 12 8" xfId="48635"/>
    <cellStyle name="Calculation 3 5 13" xfId="6151"/>
    <cellStyle name="Calculation 3 5 13 2" xfId="6152"/>
    <cellStyle name="Calculation 3 5 13 2 2" xfId="6153"/>
    <cellStyle name="Calculation 3 5 13 2 3" xfId="6154"/>
    <cellStyle name="Calculation 3 5 13 2 4" xfId="6155"/>
    <cellStyle name="Calculation 3 5 13 2 5" xfId="6156"/>
    <cellStyle name="Calculation 3 5 13 2 6" xfId="6157"/>
    <cellStyle name="Calculation 3 5 13 3" xfId="6158"/>
    <cellStyle name="Calculation 3 5 13 3 2" xfId="48636"/>
    <cellStyle name="Calculation 3 5 13 3 3" xfId="48637"/>
    <cellStyle name="Calculation 3 5 13 4" xfId="6159"/>
    <cellStyle name="Calculation 3 5 13 4 2" xfId="48638"/>
    <cellStyle name="Calculation 3 5 13 4 3" xfId="48639"/>
    <cellStyle name="Calculation 3 5 13 5" xfId="6160"/>
    <cellStyle name="Calculation 3 5 13 5 2" xfId="48640"/>
    <cellStyle name="Calculation 3 5 13 5 3" xfId="48641"/>
    <cellStyle name="Calculation 3 5 13 6" xfId="6161"/>
    <cellStyle name="Calculation 3 5 13 6 2" xfId="48642"/>
    <cellStyle name="Calculation 3 5 13 6 3" xfId="48643"/>
    <cellStyle name="Calculation 3 5 13 7" xfId="6162"/>
    <cellStyle name="Calculation 3 5 13 8" xfId="48644"/>
    <cellStyle name="Calculation 3 5 14" xfId="6163"/>
    <cellStyle name="Calculation 3 5 14 2" xfId="6164"/>
    <cellStyle name="Calculation 3 5 14 2 2" xfId="6165"/>
    <cellStyle name="Calculation 3 5 14 2 3" xfId="6166"/>
    <cellStyle name="Calculation 3 5 14 2 4" xfId="6167"/>
    <cellStyle name="Calculation 3 5 14 2 5" xfId="6168"/>
    <cellStyle name="Calculation 3 5 14 2 6" xfId="6169"/>
    <cellStyle name="Calculation 3 5 14 3" xfId="6170"/>
    <cellStyle name="Calculation 3 5 14 3 2" xfId="48645"/>
    <cellStyle name="Calculation 3 5 14 3 3" xfId="48646"/>
    <cellStyle name="Calculation 3 5 14 4" xfId="6171"/>
    <cellStyle name="Calculation 3 5 14 4 2" xfId="48647"/>
    <cellStyle name="Calculation 3 5 14 4 3" xfId="48648"/>
    <cellStyle name="Calculation 3 5 14 5" xfId="6172"/>
    <cellStyle name="Calculation 3 5 14 5 2" xfId="48649"/>
    <cellStyle name="Calculation 3 5 14 5 3" xfId="48650"/>
    <cellStyle name="Calculation 3 5 14 6" xfId="6173"/>
    <cellStyle name="Calculation 3 5 14 6 2" xfId="48651"/>
    <cellStyle name="Calculation 3 5 14 6 3" xfId="48652"/>
    <cellStyle name="Calculation 3 5 14 7" xfId="6174"/>
    <cellStyle name="Calculation 3 5 14 8" xfId="48653"/>
    <cellStyle name="Calculation 3 5 15" xfId="6175"/>
    <cellStyle name="Calculation 3 5 15 2" xfId="6176"/>
    <cellStyle name="Calculation 3 5 15 2 2" xfId="6177"/>
    <cellStyle name="Calculation 3 5 15 2 3" xfId="6178"/>
    <cellStyle name="Calculation 3 5 15 2 4" xfId="6179"/>
    <cellStyle name="Calculation 3 5 15 2 5" xfId="6180"/>
    <cellStyle name="Calculation 3 5 15 2 6" xfId="6181"/>
    <cellStyle name="Calculation 3 5 15 3" xfId="6182"/>
    <cellStyle name="Calculation 3 5 15 3 2" xfId="48654"/>
    <cellStyle name="Calculation 3 5 15 3 3" xfId="48655"/>
    <cellStyle name="Calculation 3 5 15 4" xfId="6183"/>
    <cellStyle name="Calculation 3 5 15 4 2" xfId="48656"/>
    <cellStyle name="Calculation 3 5 15 4 3" xfId="48657"/>
    <cellStyle name="Calculation 3 5 15 5" xfId="6184"/>
    <cellStyle name="Calculation 3 5 15 5 2" xfId="48658"/>
    <cellStyle name="Calculation 3 5 15 5 3" xfId="48659"/>
    <cellStyle name="Calculation 3 5 15 6" xfId="6185"/>
    <cellStyle name="Calculation 3 5 15 6 2" xfId="48660"/>
    <cellStyle name="Calculation 3 5 15 6 3" xfId="48661"/>
    <cellStyle name="Calculation 3 5 15 7" xfId="6186"/>
    <cellStyle name="Calculation 3 5 15 8" xfId="48662"/>
    <cellStyle name="Calculation 3 5 16" xfId="6187"/>
    <cellStyle name="Calculation 3 5 16 2" xfId="6188"/>
    <cellStyle name="Calculation 3 5 16 2 2" xfId="6189"/>
    <cellStyle name="Calculation 3 5 16 2 3" xfId="6190"/>
    <cellStyle name="Calculation 3 5 16 2 4" xfId="6191"/>
    <cellStyle name="Calculation 3 5 16 2 5" xfId="6192"/>
    <cellStyle name="Calculation 3 5 16 2 6" xfId="6193"/>
    <cellStyle name="Calculation 3 5 16 3" xfId="6194"/>
    <cellStyle name="Calculation 3 5 16 3 2" xfId="48663"/>
    <cellStyle name="Calculation 3 5 16 3 3" xfId="48664"/>
    <cellStyle name="Calculation 3 5 16 4" xfId="6195"/>
    <cellStyle name="Calculation 3 5 16 4 2" xfId="48665"/>
    <cellStyle name="Calculation 3 5 16 4 3" xfId="48666"/>
    <cellStyle name="Calculation 3 5 16 5" xfId="6196"/>
    <cellStyle name="Calculation 3 5 16 5 2" xfId="48667"/>
    <cellStyle name="Calculation 3 5 16 5 3" xfId="48668"/>
    <cellStyle name="Calculation 3 5 16 6" xfId="6197"/>
    <cellStyle name="Calculation 3 5 16 6 2" xfId="48669"/>
    <cellStyle name="Calculation 3 5 16 6 3" xfId="48670"/>
    <cellStyle name="Calculation 3 5 16 7" xfId="6198"/>
    <cellStyle name="Calculation 3 5 16 8" xfId="48671"/>
    <cellStyle name="Calculation 3 5 17" xfId="6199"/>
    <cellStyle name="Calculation 3 5 17 2" xfId="6200"/>
    <cellStyle name="Calculation 3 5 17 2 2" xfId="6201"/>
    <cellStyle name="Calculation 3 5 17 2 3" xfId="6202"/>
    <cellStyle name="Calculation 3 5 17 2 4" xfId="6203"/>
    <cellStyle name="Calculation 3 5 17 2 5" xfId="6204"/>
    <cellStyle name="Calculation 3 5 17 2 6" xfId="6205"/>
    <cellStyle name="Calculation 3 5 17 3" xfId="6206"/>
    <cellStyle name="Calculation 3 5 17 3 2" xfId="48672"/>
    <cellStyle name="Calculation 3 5 17 3 3" xfId="48673"/>
    <cellStyle name="Calculation 3 5 17 4" xfId="6207"/>
    <cellStyle name="Calculation 3 5 17 4 2" xfId="48674"/>
    <cellStyle name="Calculation 3 5 17 4 3" xfId="48675"/>
    <cellStyle name="Calculation 3 5 17 5" xfId="6208"/>
    <cellStyle name="Calculation 3 5 17 5 2" xfId="48676"/>
    <cellStyle name="Calculation 3 5 17 5 3" xfId="48677"/>
    <cellStyle name="Calculation 3 5 17 6" xfId="6209"/>
    <cellStyle name="Calculation 3 5 17 6 2" xfId="48678"/>
    <cellStyle name="Calculation 3 5 17 6 3" xfId="48679"/>
    <cellStyle name="Calculation 3 5 17 7" xfId="6210"/>
    <cellStyle name="Calculation 3 5 17 8" xfId="48680"/>
    <cellStyle name="Calculation 3 5 18" xfId="6211"/>
    <cellStyle name="Calculation 3 5 18 2" xfId="6212"/>
    <cellStyle name="Calculation 3 5 18 2 2" xfId="6213"/>
    <cellStyle name="Calculation 3 5 18 2 3" xfId="6214"/>
    <cellStyle name="Calculation 3 5 18 2 4" xfId="6215"/>
    <cellStyle name="Calculation 3 5 18 2 5" xfId="6216"/>
    <cellStyle name="Calculation 3 5 18 2 6" xfId="6217"/>
    <cellStyle name="Calculation 3 5 18 3" xfId="6218"/>
    <cellStyle name="Calculation 3 5 18 3 2" xfId="48681"/>
    <cellStyle name="Calculation 3 5 18 3 3" xfId="48682"/>
    <cellStyle name="Calculation 3 5 18 4" xfId="6219"/>
    <cellStyle name="Calculation 3 5 18 4 2" xfId="48683"/>
    <cellStyle name="Calculation 3 5 18 4 3" xfId="48684"/>
    <cellStyle name="Calculation 3 5 18 5" xfId="6220"/>
    <cellStyle name="Calculation 3 5 18 5 2" xfId="48685"/>
    <cellStyle name="Calculation 3 5 18 5 3" xfId="48686"/>
    <cellStyle name="Calculation 3 5 18 6" xfId="6221"/>
    <cellStyle name="Calculation 3 5 18 6 2" xfId="48687"/>
    <cellStyle name="Calculation 3 5 18 6 3" xfId="48688"/>
    <cellStyle name="Calculation 3 5 18 7" xfId="6222"/>
    <cellStyle name="Calculation 3 5 18 8" xfId="48689"/>
    <cellStyle name="Calculation 3 5 19" xfId="6223"/>
    <cellStyle name="Calculation 3 5 19 2" xfId="6224"/>
    <cellStyle name="Calculation 3 5 19 2 2" xfId="6225"/>
    <cellStyle name="Calculation 3 5 19 2 3" xfId="6226"/>
    <cellStyle name="Calculation 3 5 19 2 4" xfId="6227"/>
    <cellStyle name="Calculation 3 5 19 2 5" xfId="6228"/>
    <cellStyle name="Calculation 3 5 19 2 6" xfId="6229"/>
    <cellStyle name="Calculation 3 5 19 3" xfId="6230"/>
    <cellStyle name="Calculation 3 5 19 3 2" xfId="48690"/>
    <cellStyle name="Calculation 3 5 19 3 3" xfId="48691"/>
    <cellStyle name="Calculation 3 5 19 4" xfId="6231"/>
    <cellStyle name="Calculation 3 5 19 4 2" xfId="48692"/>
    <cellStyle name="Calculation 3 5 19 4 3" xfId="48693"/>
    <cellStyle name="Calculation 3 5 19 5" xfId="6232"/>
    <cellStyle name="Calculation 3 5 19 5 2" xfId="48694"/>
    <cellStyle name="Calculation 3 5 19 5 3" xfId="48695"/>
    <cellStyle name="Calculation 3 5 19 6" xfId="6233"/>
    <cellStyle name="Calculation 3 5 19 6 2" xfId="48696"/>
    <cellStyle name="Calculation 3 5 19 6 3" xfId="48697"/>
    <cellStyle name="Calculation 3 5 19 7" xfId="6234"/>
    <cellStyle name="Calculation 3 5 19 8" xfId="48698"/>
    <cellStyle name="Calculation 3 5 2" xfId="6235"/>
    <cellStyle name="Calculation 3 5 2 2" xfId="6236"/>
    <cellStyle name="Calculation 3 5 2 2 2" xfId="6237"/>
    <cellStyle name="Calculation 3 5 2 2 3" xfId="6238"/>
    <cellStyle name="Calculation 3 5 2 2 4" xfId="6239"/>
    <cellStyle name="Calculation 3 5 2 2 5" xfId="6240"/>
    <cellStyle name="Calculation 3 5 2 2 6" xfId="6241"/>
    <cellStyle name="Calculation 3 5 2 3" xfId="6242"/>
    <cellStyle name="Calculation 3 5 2 3 2" xfId="48699"/>
    <cellStyle name="Calculation 3 5 2 3 3" xfId="48700"/>
    <cellStyle name="Calculation 3 5 2 4" xfId="6243"/>
    <cellStyle name="Calculation 3 5 2 4 2" xfId="48701"/>
    <cellStyle name="Calculation 3 5 2 4 3" xfId="48702"/>
    <cellStyle name="Calculation 3 5 2 5" xfId="6244"/>
    <cellStyle name="Calculation 3 5 2 5 2" xfId="48703"/>
    <cellStyle name="Calculation 3 5 2 5 3" xfId="48704"/>
    <cellStyle name="Calculation 3 5 2 6" xfId="6245"/>
    <cellStyle name="Calculation 3 5 2 6 2" xfId="48705"/>
    <cellStyle name="Calculation 3 5 2 6 3" xfId="48706"/>
    <cellStyle name="Calculation 3 5 2 7" xfId="6246"/>
    <cellStyle name="Calculation 3 5 2 8" xfId="48707"/>
    <cellStyle name="Calculation 3 5 20" xfId="6247"/>
    <cellStyle name="Calculation 3 5 20 2" xfId="6248"/>
    <cellStyle name="Calculation 3 5 20 2 2" xfId="6249"/>
    <cellStyle name="Calculation 3 5 20 2 3" xfId="6250"/>
    <cellStyle name="Calculation 3 5 20 2 4" xfId="6251"/>
    <cellStyle name="Calculation 3 5 20 2 5" xfId="6252"/>
    <cellStyle name="Calculation 3 5 20 2 6" xfId="6253"/>
    <cellStyle name="Calculation 3 5 20 3" xfId="6254"/>
    <cellStyle name="Calculation 3 5 20 3 2" xfId="48708"/>
    <cellStyle name="Calculation 3 5 20 3 3" xfId="48709"/>
    <cellStyle name="Calculation 3 5 20 4" xfId="6255"/>
    <cellStyle name="Calculation 3 5 20 4 2" xfId="48710"/>
    <cellStyle name="Calculation 3 5 20 4 3" xfId="48711"/>
    <cellStyle name="Calculation 3 5 20 5" xfId="6256"/>
    <cellStyle name="Calculation 3 5 20 5 2" xfId="48712"/>
    <cellStyle name="Calculation 3 5 20 5 3" xfId="48713"/>
    <cellStyle name="Calculation 3 5 20 6" xfId="6257"/>
    <cellStyle name="Calculation 3 5 20 6 2" xfId="48714"/>
    <cellStyle name="Calculation 3 5 20 6 3" xfId="48715"/>
    <cellStyle name="Calculation 3 5 20 7" xfId="6258"/>
    <cellStyle name="Calculation 3 5 20 8" xfId="48716"/>
    <cellStyle name="Calculation 3 5 21" xfId="6259"/>
    <cellStyle name="Calculation 3 5 21 2" xfId="6260"/>
    <cellStyle name="Calculation 3 5 21 2 2" xfId="6261"/>
    <cellStyle name="Calculation 3 5 21 2 3" xfId="6262"/>
    <cellStyle name="Calculation 3 5 21 2 4" xfId="6263"/>
    <cellStyle name="Calculation 3 5 21 2 5" xfId="6264"/>
    <cellStyle name="Calculation 3 5 21 2 6" xfId="6265"/>
    <cellStyle name="Calculation 3 5 21 3" xfId="6266"/>
    <cellStyle name="Calculation 3 5 21 3 2" xfId="48717"/>
    <cellStyle name="Calculation 3 5 21 3 3" xfId="48718"/>
    <cellStyle name="Calculation 3 5 21 4" xfId="6267"/>
    <cellStyle name="Calculation 3 5 21 4 2" xfId="48719"/>
    <cellStyle name="Calculation 3 5 21 4 3" xfId="48720"/>
    <cellStyle name="Calculation 3 5 21 5" xfId="6268"/>
    <cellStyle name="Calculation 3 5 21 5 2" xfId="48721"/>
    <cellStyle name="Calculation 3 5 21 5 3" xfId="48722"/>
    <cellStyle name="Calculation 3 5 21 6" xfId="6269"/>
    <cellStyle name="Calculation 3 5 21 6 2" xfId="48723"/>
    <cellStyle name="Calculation 3 5 21 6 3" xfId="48724"/>
    <cellStyle name="Calculation 3 5 21 7" xfId="6270"/>
    <cellStyle name="Calculation 3 5 21 8" xfId="48725"/>
    <cellStyle name="Calculation 3 5 22" xfId="6271"/>
    <cellStyle name="Calculation 3 5 22 2" xfId="6272"/>
    <cellStyle name="Calculation 3 5 22 2 2" xfId="6273"/>
    <cellStyle name="Calculation 3 5 22 2 3" xfId="6274"/>
    <cellStyle name="Calculation 3 5 22 2 4" xfId="6275"/>
    <cellStyle name="Calculation 3 5 22 2 5" xfId="6276"/>
    <cellStyle name="Calculation 3 5 22 2 6" xfId="6277"/>
    <cellStyle name="Calculation 3 5 22 3" xfId="6278"/>
    <cellStyle name="Calculation 3 5 22 3 2" xfId="48726"/>
    <cellStyle name="Calculation 3 5 22 3 3" xfId="48727"/>
    <cellStyle name="Calculation 3 5 22 4" xfId="6279"/>
    <cellStyle name="Calculation 3 5 22 4 2" xfId="48728"/>
    <cellStyle name="Calculation 3 5 22 4 3" xfId="48729"/>
    <cellStyle name="Calculation 3 5 22 5" xfId="6280"/>
    <cellStyle name="Calculation 3 5 22 5 2" xfId="48730"/>
    <cellStyle name="Calculation 3 5 22 5 3" xfId="48731"/>
    <cellStyle name="Calculation 3 5 22 6" xfId="6281"/>
    <cellStyle name="Calculation 3 5 22 6 2" xfId="48732"/>
    <cellStyle name="Calculation 3 5 22 6 3" xfId="48733"/>
    <cellStyle name="Calculation 3 5 22 7" xfId="6282"/>
    <cellStyle name="Calculation 3 5 22 8" xfId="48734"/>
    <cellStyle name="Calculation 3 5 23" xfId="6283"/>
    <cellStyle name="Calculation 3 5 23 2" xfId="6284"/>
    <cellStyle name="Calculation 3 5 23 2 2" xfId="6285"/>
    <cellStyle name="Calculation 3 5 23 2 3" xfId="6286"/>
    <cellStyle name="Calculation 3 5 23 2 4" xfId="6287"/>
    <cellStyle name="Calculation 3 5 23 2 5" xfId="6288"/>
    <cellStyle name="Calculation 3 5 23 2 6" xfId="6289"/>
    <cellStyle name="Calculation 3 5 23 3" xfId="6290"/>
    <cellStyle name="Calculation 3 5 23 3 2" xfId="48735"/>
    <cellStyle name="Calculation 3 5 23 3 3" xfId="48736"/>
    <cellStyle name="Calculation 3 5 23 4" xfId="6291"/>
    <cellStyle name="Calculation 3 5 23 4 2" xfId="48737"/>
    <cellStyle name="Calculation 3 5 23 4 3" xfId="48738"/>
    <cellStyle name="Calculation 3 5 23 5" xfId="6292"/>
    <cellStyle name="Calculation 3 5 23 5 2" xfId="48739"/>
    <cellStyle name="Calculation 3 5 23 5 3" xfId="48740"/>
    <cellStyle name="Calculation 3 5 23 6" xfId="6293"/>
    <cellStyle name="Calculation 3 5 23 6 2" xfId="48741"/>
    <cellStyle name="Calculation 3 5 23 6 3" xfId="48742"/>
    <cellStyle name="Calculation 3 5 23 7" xfId="6294"/>
    <cellStyle name="Calculation 3 5 23 8" xfId="48743"/>
    <cellStyle name="Calculation 3 5 24" xfId="6295"/>
    <cellStyle name="Calculation 3 5 24 2" xfId="6296"/>
    <cellStyle name="Calculation 3 5 24 2 2" xfId="6297"/>
    <cellStyle name="Calculation 3 5 24 2 3" xfId="6298"/>
    <cellStyle name="Calculation 3 5 24 2 4" xfId="6299"/>
    <cellStyle name="Calculation 3 5 24 2 5" xfId="6300"/>
    <cellStyle name="Calculation 3 5 24 2 6" xfId="6301"/>
    <cellStyle name="Calculation 3 5 24 3" xfId="6302"/>
    <cellStyle name="Calculation 3 5 24 3 2" xfId="48744"/>
    <cellStyle name="Calculation 3 5 24 3 3" xfId="48745"/>
    <cellStyle name="Calculation 3 5 24 4" xfId="6303"/>
    <cellStyle name="Calculation 3 5 24 4 2" xfId="48746"/>
    <cellStyle name="Calculation 3 5 24 4 3" xfId="48747"/>
    <cellStyle name="Calculation 3 5 24 5" xfId="6304"/>
    <cellStyle name="Calculation 3 5 24 5 2" xfId="48748"/>
    <cellStyle name="Calculation 3 5 24 5 3" xfId="48749"/>
    <cellStyle name="Calculation 3 5 24 6" xfId="6305"/>
    <cellStyle name="Calculation 3 5 24 6 2" xfId="48750"/>
    <cellStyle name="Calculation 3 5 24 6 3" xfId="48751"/>
    <cellStyle name="Calculation 3 5 24 7" xfId="6306"/>
    <cellStyle name="Calculation 3 5 24 8" xfId="48752"/>
    <cellStyle name="Calculation 3 5 25" xfId="6307"/>
    <cellStyle name="Calculation 3 5 25 2" xfId="6308"/>
    <cellStyle name="Calculation 3 5 25 2 2" xfId="6309"/>
    <cellStyle name="Calculation 3 5 25 2 3" xfId="6310"/>
    <cellStyle name="Calculation 3 5 25 2 4" xfId="6311"/>
    <cellStyle name="Calculation 3 5 25 2 5" xfId="6312"/>
    <cellStyle name="Calculation 3 5 25 2 6" xfId="6313"/>
    <cellStyle name="Calculation 3 5 25 3" xfId="6314"/>
    <cellStyle name="Calculation 3 5 25 3 2" xfId="48753"/>
    <cellStyle name="Calculation 3 5 25 3 3" xfId="48754"/>
    <cellStyle name="Calculation 3 5 25 4" xfId="6315"/>
    <cellStyle name="Calculation 3 5 25 4 2" xfId="48755"/>
    <cellStyle name="Calculation 3 5 25 4 3" xfId="48756"/>
    <cellStyle name="Calculation 3 5 25 5" xfId="6316"/>
    <cellStyle name="Calculation 3 5 25 5 2" xfId="48757"/>
    <cellStyle name="Calculation 3 5 25 5 3" xfId="48758"/>
    <cellStyle name="Calculation 3 5 25 6" xfId="6317"/>
    <cellStyle name="Calculation 3 5 25 6 2" xfId="48759"/>
    <cellStyle name="Calculation 3 5 25 6 3" xfId="48760"/>
    <cellStyle name="Calculation 3 5 25 7" xfId="6318"/>
    <cellStyle name="Calculation 3 5 25 8" xfId="48761"/>
    <cellStyle name="Calculation 3 5 26" xfId="6319"/>
    <cellStyle name="Calculation 3 5 26 2" xfId="6320"/>
    <cellStyle name="Calculation 3 5 26 2 2" xfId="6321"/>
    <cellStyle name="Calculation 3 5 26 2 3" xfId="6322"/>
    <cellStyle name="Calculation 3 5 26 2 4" xfId="6323"/>
    <cellStyle name="Calculation 3 5 26 2 5" xfId="6324"/>
    <cellStyle name="Calculation 3 5 26 2 6" xfId="6325"/>
    <cellStyle name="Calculation 3 5 26 3" xfId="6326"/>
    <cellStyle name="Calculation 3 5 26 3 2" xfId="48762"/>
    <cellStyle name="Calculation 3 5 26 3 3" xfId="48763"/>
    <cellStyle name="Calculation 3 5 26 4" xfId="6327"/>
    <cellStyle name="Calculation 3 5 26 4 2" xfId="48764"/>
    <cellStyle name="Calculation 3 5 26 4 3" xfId="48765"/>
    <cellStyle name="Calculation 3 5 26 5" xfId="6328"/>
    <cellStyle name="Calculation 3 5 26 5 2" xfId="48766"/>
    <cellStyle name="Calculation 3 5 26 5 3" xfId="48767"/>
    <cellStyle name="Calculation 3 5 26 6" xfId="6329"/>
    <cellStyle name="Calculation 3 5 26 6 2" xfId="48768"/>
    <cellStyle name="Calculation 3 5 26 6 3" xfId="48769"/>
    <cellStyle name="Calculation 3 5 26 7" xfId="6330"/>
    <cellStyle name="Calculation 3 5 26 8" xfId="48770"/>
    <cellStyle name="Calculation 3 5 27" xfId="6331"/>
    <cellStyle name="Calculation 3 5 27 2" xfId="6332"/>
    <cellStyle name="Calculation 3 5 27 2 2" xfId="6333"/>
    <cellStyle name="Calculation 3 5 27 2 3" xfId="6334"/>
    <cellStyle name="Calculation 3 5 27 2 4" xfId="6335"/>
    <cellStyle name="Calculation 3 5 27 2 5" xfId="6336"/>
    <cellStyle name="Calculation 3 5 27 2 6" xfId="6337"/>
    <cellStyle name="Calculation 3 5 27 3" xfId="6338"/>
    <cellStyle name="Calculation 3 5 27 3 2" xfId="48771"/>
    <cellStyle name="Calculation 3 5 27 3 3" xfId="48772"/>
    <cellStyle name="Calculation 3 5 27 4" xfId="6339"/>
    <cellStyle name="Calculation 3 5 27 4 2" xfId="48773"/>
    <cellStyle name="Calculation 3 5 27 4 3" xfId="48774"/>
    <cellStyle name="Calculation 3 5 27 5" xfId="6340"/>
    <cellStyle name="Calculation 3 5 27 5 2" xfId="48775"/>
    <cellStyle name="Calculation 3 5 27 5 3" xfId="48776"/>
    <cellStyle name="Calculation 3 5 27 6" xfId="6341"/>
    <cellStyle name="Calculation 3 5 27 6 2" xfId="48777"/>
    <cellStyle name="Calculation 3 5 27 6 3" xfId="48778"/>
    <cellStyle name="Calculation 3 5 27 7" xfId="6342"/>
    <cellStyle name="Calculation 3 5 27 8" xfId="48779"/>
    <cellStyle name="Calculation 3 5 28" xfId="6343"/>
    <cellStyle name="Calculation 3 5 28 2" xfId="6344"/>
    <cellStyle name="Calculation 3 5 28 2 2" xfId="6345"/>
    <cellStyle name="Calculation 3 5 28 2 3" xfId="6346"/>
    <cellStyle name="Calculation 3 5 28 2 4" xfId="6347"/>
    <cellStyle name="Calculation 3 5 28 2 5" xfId="6348"/>
    <cellStyle name="Calculation 3 5 28 2 6" xfId="6349"/>
    <cellStyle name="Calculation 3 5 28 3" xfId="6350"/>
    <cellStyle name="Calculation 3 5 28 3 2" xfId="48780"/>
    <cellStyle name="Calculation 3 5 28 3 3" xfId="48781"/>
    <cellStyle name="Calculation 3 5 28 4" xfId="6351"/>
    <cellStyle name="Calculation 3 5 28 4 2" xfId="48782"/>
    <cellStyle name="Calculation 3 5 28 4 3" xfId="48783"/>
    <cellStyle name="Calculation 3 5 28 5" xfId="6352"/>
    <cellStyle name="Calculation 3 5 28 5 2" xfId="48784"/>
    <cellStyle name="Calculation 3 5 28 5 3" xfId="48785"/>
    <cellStyle name="Calculation 3 5 28 6" xfId="6353"/>
    <cellStyle name="Calculation 3 5 28 6 2" xfId="48786"/>
    <cellStyle name="Calculation 3 5 28 6 3" xfId="48787"/>
    <cellStyle name="Calculation 3 5 28 7" xfId="6354"/>
    <cellStyle name="Calculation 3 5 28 8" xfId="48788"/>
    <cellStyle name="Calculation 3 5 29" xfId="6355"/>
    <cellStyle name="Calculation 3 5 29 2" xfId="6356"/>
    <cellStyle name="Calculation 3 5 29 2 2" xfId="6357"/>
    <cellStyle name="Calculation 3 5 29 2 3" xfId="6358"/>
    <cellStyle name="Calculation 3 5 29 2 4" xfId="6359"/>
    <cellStyle name="Calculation 3 5 29 2 5" xfId="6360"/>
    <cellStyle name="Calculation 3 5 29 2 6" xfId="6361"/>
    <cellStyle name="Calculation 3 5 29 3" xfId="6362"/>
    <cellStyle name="Calculation 3 5 29 3 2" xfId="48789"/>
    <cellStyle name="Calculation 3 5 29 3 3" xfId="48790"/>
    <cellStyle name="Calculation 3 5 29 4" xfId="6363"/>
    <cellStyle name="Calculation 3 5 29 4 2" xfId="48791"/>
    <cellStyle name="Calculation 3 5 29 4 3" xfId="48792"/>
    <cellStyle name="Calculation 3 5 29 5" xfId="6364"/>
    <cellStyle name="Calculation 3 5 29 5 2" xfId="48793"/>
    <cellStyle name="Calculation 3 5 29 5 3" xfId="48794"/>
    <cellStyle name="Calculation 3 5 29 6" xfId="6365"/>
    <cellStyle name="Calculation 3 5 29 6 2" xfId="48795"/>
    <cellStyle name="Calculation 3 5 29 6 3" xfId="48796"/>
    <cellStyle name="Calculation 3 5 29 7" xfId="6366"/>
    <cellStyle name="Calculation 3 5 29 8" xfId="48797"/>
    <cellStyle name="Calculation 3 5 3" xfId="6367"/>
    <cellStyle name="Calculation 3 5 3 2" xfId="6368"/>
    <cellStyle name="Calculation 3 5 3 2 2" xfId="6369"/>
    <cellStyle name="Calculation 3 5 3 2 3" xfId="6370"/>
    <cellStyle name="Calculation 3 5 3 2 4" xfId="6371"/>
    <cellStyle name="Calculation 3 5 3 2 5" xfId="6372"/>
    <cellStyle name="Calculation 3 5 3 2 6" xfId="6373"/>
    <cellStyle name="Calculation 3 5 3 3" xfId="6374"/>
    <cellStyle name="Calculation 3 5 3 3 2" xfId="48798"/>
    <cellStyle name="Calculation 3 5 3 3 3" xfId="48799"/>
    <cellStyle name="Calculation 3 5 3 4" xfId="6375"/>
    <cellStyle name="Calculation 3 5 3 4 2" xfId="48800"/>
    <cellStyle name="Calculation 3 5 3 4 3" xfId="48801"/>
    <cellStyle name="Calculation 3 5 3 5" xfId="6376"/>
    <cellStyle name="Calculation 3 5 3 5 2" xfId="48802"/>
    <cellStyle name="Calculation 3 5 3 5 3" xfId="48803"/>
    <cellStyle name="Calculation 3 5 3 6" xfId="6377"/>
    <cellStyle name="Calculation 3 5 3 6 2" xfId="48804"/>
    <cellStyle name="Calculation 3 5 3 6 3" xfId="48805"/>
    <cellStyle name="Calculation 3 5 3 7" xfId="6378"/>
    <cellStyle name="Calculation 3 5 3 8" xfId="48806"/>
    <cellStyle name="Calculation 3 5 30" xfId="6379"/>
    <cellStyle name="Calculation 3 5 30 2" xfId="6380"/>
    <cellStyle name="Calculation 3 5 30 2 2" xfId="6381"/>
    <cellStyle name="Calculation 3 5 30 2 3" xfId="6382"/>
    <cellStyle name="Calculation 3 5 30 2 4" xfId="6383"/>
    <cellStyle name="Calculation 3 5 30 2 5" xfId="6384"/>
    <cellStyle name="Calculation 3 5 30 2 6" xfId="6385"/>
    <cellStyle name="Calculation 3 5 30 3" xfId="6386"/>
    <cellStyle name="Calculation 3 5 30 3 2" xfId="48807"/>
    <cellStyle name="Calculation 3 5 30 3 3" xfId="48808"/>
    <cellStyle name="Calculation 3 5 30 4" xfId="6387"/>
    <cellStyle name="Calculation 3 5 30 4 2" xfId="48809"/>
    <cellStyle name="Calculation 3 5 30 4 3" xfId="48810"/>
    <cellStyle name="Calculation 3 5 30 5" xfId="6388"/>
    <cellStyle name="Calculation 3 5 30 5 2" xfId="48811"/>
    <cellStyle name="Calculation 3 5 30 5 3" xfId="48812"/>
    <cellStyle name="Calculation 3 5 30 6" xfId="6389"/>
    <cellStyle name="Calculation 3 5 30 6 2" xfId="48813"/>
    <cellStyle name="Calculation 3 5 30 6 3" xfId="48814"/>
    <cellStyle name="Calculation 3 5 30 7" xfId="6390"/>
    <cellStyle name="Calculation 3 5 30 8" xfId="48815"/>
    <cellStyle name="Calculation 3 5 31" xfId="6391"/>
    <cellStyle name="Calculation 3 5 31 2" xfId="6392"/>
    <cellStyle name="Calculation 3 5 31 2 2" xfId="6393"/>
    <cellStyle name="Calculation 3 5 31 2 3" xfId="6394"/>
    <cellStyle name="Calculation 3 5 31 2 4" xfId="6395"/>
    <cellStyle name="Calculation 3 5 31 2 5" xfId="6396"/>
    <cellStyle name="Calculation 3 5 31 2 6" xfId="6397"/>
    <cellStyle name="Calculation 3 5 31 3" xfId="6398"/>
    <cellStyle name="Calculation 3 5 31 3 2" xfId="48816"/>
    <cellStyle name="Calculation 3 5 31 3 3" xfId="48817"/>
    <cellStyle name="Calculation 3 5 31 4" xfId="6399"/>
    <cellStyle name="Calculation 3 5 31 4 2" xfId="48818"/>
    <cellStyle name="Calculation 3 5 31 4 3" xfId="48819"/>
    <cellStyle name="Calculation 3 5 31 5" xfId="6400"/>
    <cellStyle name="Calculation 3 5 31 5 2" xfId="48820"/>
    <cellStyle name="Calculation 3 5 31 5 3" xfId="48821"/>
    <cellStyle name="Calculation 3 5 31 6" xfId="6401"/>
    <cellStyle name="Calculation 3 5 31 6 2" xfId="48822"/>
    <cellStyle name="Calculation 3 5 31 6 3" xfId="48823"/>
    <cellStyle name="Calculation 3 5 31 7" xfId="6402"/>
    <cellStyle name="Calculation 3 5 31 8" xfId="48824"/>
    <cellStyle name="Calculation 3 5 32" xfId="6403"/>
    <cellStyle name="Calculation 3 5 32 2" xfId="6404"/>
    <cellStyle name="Calculation 3 5 32 2 2" xfId="6405"/>
    <cellStyle name="Calculation 3 5 32 2 3" xfId="6406"/>
    <cellStyle name="Calculation 3 5 32 2 4" xfId="6407"/>
    <cellStyle name="Calculation 3 5 32 2 5" xfId="6408"/>
    <cellStyle name="Calculation 3 5 32 2 6" xfId="6409"/>
    <cellStyle name="Calculation 3 5 32 3" xfId="6410"/>
    <cellStyle name="Calculation 3 5 32 3 2" xfId="48825"/>
    <cellStyle name="Calculation 3 5 32 3 3" xfId="48826"/>
    <cellStyle name="Calculation 3 5 32 4" xfId="6411"/>
    <cellStyle name="Calculation 3 5 32 4 2" xfId="48827"/>
    <cellStyle name="Calculation 3 5 32 4 3" xfId="48828"/>
    <cellStyle name="Calculation 3 5 32 5" xfId="6412"/>
    <cellStyle name="Calculation 3 5 32 5 2" xfId="48829"/>
    <cellStyle name="Calculation 3 5 32 5 3" xfId="48830"/>
    <cellStyle name="Calculation 3 5 32 6" xfId="6413"/>
    <cellStyle name="Calculation 3 5 32 6 2" xfId="48831"/>
    <cellStyle name="Calculation 3 5 32 6 3" xfId="48832"/>
    <cellStyle name="Calculation 3 5 32 7" xfId="6414"/>
    <cellStyle name="Calculation 3 5 32 8" xfId="48833"/>
    <cellStyle name="Calculation 3 5 33" xfId="6415"/>
    <cellStyle name="Calculation 3 5 33 2" xfId="6416"/>
    <cellStyle name="Calculation 3 5 33 2 2" xfId="6417"/>
    <cellStyle name="Calculation 3 5 33 2 3" xfId="6418"/>
    <cellStyle name="Calculation 3 5 33 2 4" xfId="6419"/>
    <cellStyle name="Calculation 3 5 33 2 5" xfId="6420"/>
    <cellStyle name="Calculation 3 5 33 2 6" xfId="6421"/>
    <cellStyle name="Calculation 3 5 33 3" xfId="6422"/>
    <cellStyle name="Calculation 3 5 33 3 2" xfId="48834"/>
    <cellStyle name="Calculation 3 5 33 3 3" xfId="48835"/>
    <cellStyle name="Calculation 3 5 33 4" xfId="6423"/>
    <cellStyle name="Calculation 3 5 33 4 2" xfId="48836"/>
    <cellStyle name="Calculation 3 5 33 4 3" xfId="48837"/>
    <cellStyle name="Calculation 3 5 33 5" xfId="6424"/>
    <cellStyle name="Calculation 3 5 33 5 2" xfId="48838"/>
    <cellStyle name="Calculation 3 5 33 5 3" xfId="48839"/>
    <cellStyle name="Calculation 3 5 33 6" xfId="6425"/>
    <cellStyle name="Calculation 3 5 33 6 2" xfId="48840"/>
    <cellStyle name="Calculation 3 5 33 6 3" xfId="48841"/>
    <cellStyle name="Calculation 3 5 33 7" xfId="6426"/>
    <cellStyle name="Calculation 3 5 33 8" xfId="48842"/>
    <cellStyle name="Calculation 3 5 34" xfId="6427"/>
    <cellStyle name="Calculation 3 5 34 2" xfId="6428"/>
    <cellStyle name="Calculation 3 5 34 2 2" xfId="6429"/>
    <cellStyle name="Calculation 3 5 34 2 3" xfId="6430"/>
    <cellStyle name="Calculation 3 5 34 2 4" xfId="6431"/>
    <cellStyle name="Calculation 3 5 34 2 5" xfId="6432"/>
    <cellStyle name="Calculation 3 5 34 2 6" xfId="6433"/>
    <cellStyle name="Calculation 3 5 34 3" xfId="6434"/>
    <cellStyle name="Calculation 3 5 34 3 2" xfId="48843"/>
    <cellStyle name="Calculation 3 5 34 3 3" xfId="48844"/>
    <cellStyle name="Calculation 3 5 34 4" xfId="6435"/>
    <cellStyle name="Calculation 3 5 34 4 2" xfId="48845"/>
    <cellStyle name="Calculation 3 5 34 4 3" xfId="48846"/>
    <cellStyle name="Calculation 3 5 34 5" xfId="6436"/>
    <cellStyle name="Calculation 3 5 34 5 2" xfId="48847"/>
    <cellStyle name="Calculation 3 5 34 5 3" xfId="48848"/>
    <cellStyle name="Calculation 3 5 34 6" xfId="6437"/>
    <cellStyle name="Calculation 3 5 34 6 2" xfId="48849"/>
    <cellStyle name="Calculation 3 5 34 6 3" xfId="48850"/>
    <cellStyle name="Calculation 3 5 34 7" xfId="48851"/>
    <cellStyle name="Calculation 3 5 34 8" xfId="48852"/>
    <cellStyle name="Calculation 3 5 35" xfId="6438"/>
    <cellStyle name="Calculation 3 5 35 2" xfId="6439"/>
    <cellStyle name="Calculation 3 5 35 3" xfId="6440"/>
    <cellStyle name="Calculation 3 5 35 4" xfId="6441"/>
    <cellStyle name="Calculation 3 5 35 5" xfId="6442"/>
    <cellStyle name="Calculation 3 5 35 6" xfId="6443"/>
    <cellStyle name="Calculation 3 5 36" xfId="6444"/>
    <cellStyle name="Calculation 3 5 36 2" xfId="48853"/>
    <cellStyle name="Calculation 3 5 36 3" xfId="48854"/>
    <cellStyle name="Calculation 3 5 37" xfId="6445"/>
    <cellStyle name="Calculation 3 5 37 2" xfId="48855"/>
    <cellStyle name="Calculation 3 5 37 3" xfId="48856"/>
    <cellStyle name="Calculation 3 5 38" xfId="6446"/>
    <cellStyle name="Calculation 3 5 38 2" xfId="48857"/>
    <cellStyle name="Calculation 3 5 38 3" xfId="48858"/>
    <cellStyle name="Calculation 3 5 39" xfId="6447"/>
    <cellStyle name="Calculation 3 5 39 2" xfId="48859"/>
    <cellStyle name="Calculation 3 5 39 3" xfId="48860"/>
    <cellStyle name="Calculation 3 5 4" xfId="6448"/>
    <cellStyle name="Calculation 3 5 4 2" xfId="6449"/>
    <cellStyle name="Calculation 3 5 4 2 2" xfId="6450"/>
    <cellStyle name="Calculation 3 5 4 2 3" xfId="6451"/>
    <cellStyle name="Calculation 3 5 4 2 4" xfId="6452"/>
    <cellStyle name="Calculation 3 5 4 2 5" xfId="6453"/>
    <cellStyle name="Calculation 3 5 4 2 6" xfId="6454"/>
    <cellStyle name="Calculation 3 5 4 3" xfId="6455"/>
    <cellStyle name="Calculation 3 5 4 3 2" xfId="48861"/>
    <cellStyle name="Calculation 3 5 4 3 3" xfId="48862"/>
    <cellStyle name="Calculation 3 5 4 4" xfId="6456"/>
    <cellStyle name="Calculation 3 5 4 4 2" xfId="48863"/>
    <cellStyle name="Calculation 3 5 4 4 3" xfId="48864"/>
    <cellStyle name="Calculation 3 5 4 5" xfId="6457"/>
    <cellStyle name="Calculation 3 5 4 5 2" xfId="48865"/>
    <cellStyle name="Calculation 3 5 4 5 3" xfId="48866"/>
    <cellStyle name="Calculation 3 5 4 6" xfId="6458"/>
    <cellStyle name="Calculation 3 5 4 6 2" xfId="48867"/>
    <cellStyle name="Calculation 3 5 4 6 3" xfId="48868"/>
    <cellStyle name="Calculation 3 5 4 7" xfId="6459"/>
    <cellStyle name="Calculation 3 5 4 8" xfId="48869"/>
    <cellStyle name="Calculation 3 5 40" xfId="48870"/>
    <cellStyle name="Calculation 3 5 41" xfId="48871"/>
    <cellStyle name="Calculation 3 5 5" xfId="6460"/>
    <cellStyle name="Calculation 3 5 5 2" xfId="6461"/>
    <cellStyle name="Calculation 3 5 5 2 2" xfId="6462"/>
    <cellStyle name="Calculation 3 5 5 2 3" xfId="6463"/>
    <cellStyle name="Calculation 3 5 5 2 4" xfId="6464"/>
    <cellStyle name="Calculation 3 5 5 2 5" xfId="6465"/>
    <cellStyle name="Calculation 3 5 5 2 6" xfId="6466"/>
    <cellStyle name="Calculation 3 5 5 3" xfId="6467"/>
    <cellStyle name="Calculation 3 5 5 3 2" xfId="48872"/>
    <cellStyle name="Calculation 3 5 5 3 3" xfId="48873"/>
    <cellStyle name="Calculation 3 5 5 4" xfId="6468"/>
    <cellStyle name="Calculation 3 5 5 4 2" xfId="48874"/>
    <cellStyle name="Calculation 3 5 5 4 3" xfId="48875"/>
    <cellStyle name="Calculation 3 5 5 5" xfId="6469"/>
    <cellStyle name="Calculation 3 5 5 5 2" xfId="48876"/>
    <cellStyle name="Calculation 3 5 5 5 3" xfId="48877"/>
    <cellStyle name="Calculation 3 5 5 6" xfId="6470"/>
    <cellStyle name="Calculation 3 5 5 6 2" xfId="48878"/>
    <cellStyle name="Calculation 3 5 5 6 3" xfId="48879"/>
    <cellStyle name="Calculation 3 5 5 7" xfId="6471"/>
    <cellStyle name="Calculation 3 5 5 8" xfId="48880"/>
    <cellStyle name="Calculation 3 5 6" xfId="6472"/>
    <cellStyle name="Calculation 3 5 6 2" xfId="6473"/>
    <cellStyle name="Calculation 3 5 6 2 2" xfId="6474"/>
    <cellStyle name="Calculation 3 5 6 2 3" xfId="6475"/>
    <cellStyle name="Calculation 3 5 6 2 4" xfId="6476"/>
    <cellStyle name="Calculation 3 5 6 2 5" xfId="6477"/>
    <cellStyle name="Calculation 3 5 6 2 6" xfId="6478"/>
    <cellStyle name="Calculation 3 5 6 3" xfId="6479"/>
    <cellStyle name="Calculation 3 5 6 3 2" xfId="48881"/>
    <cellStyle name="Calculation 3 5 6 3 3" xfId="48882"/>
    <cellStyle name="Calculation 3 5 6 4" xfId="6480"/>
    <cellStyle name="Calculation 3 5 6 4 2" xfId="48883"/>
    <cellStyle name="Calculation 3 5 6 4 3" xfId="48884"/>
    <cellStyle name="Calculation 3 5 6 5" xfId="6481"/>
    <cellStyle name="Calculation 3 5 6 5 2" xfId="48885"/>
    <cellStyle name="Calculation 3 5 6 5 3" xfId="48886"/>
    <cellStyle name="Calculation 3 5 6 6" xfId="6482"/>
    <cellStyle name="Calculation 3 5 6 6 2" xfId="48887"/>
    <cellStyle name="Calculation 3 5 6 6 3" xfId="48888"/>
    <cellStyle name="Calculation 3 5 6 7" xfId="6483"/>
    <cellStyle name="Calculation 3 5 6 8" xfId="48889"/>
    <cellStyle name="Calculation 3 5 7" xfId="6484"/>
    <cellStyle name="Calculation 3 5 7 2" xfId="6485"/>
    <cellStyle name="Calculation 3 5 7 2 2" xfId="6486"/>
    <cellStyle name="Calculation 3 5 7 2 3" xfId="6487"/>
    <cellStyle name="Calculation 3 5 7 2 4" xfId="6488"/>
    <cellStyle name="Calculation 3 5 7 2 5" xfId="6489"/>
    <cellStyle name="Calculation 3 5 7 2 6" xfId="6490"/>
    <cellStyle name="Calculation 3 5 7 3" xfId="6491"/>
    <cellStyle name="Calculation 3 5 7 3 2" xfId="48890"/>
    <cellStyle name="Calculation 3 5 7 3 3" xfId="48891"/>
    <cellStyle name="Calculation 3 5 7 4" xfId="6492"/>
    <cellStyle name="Calculation 3 5 7 4 2" xfId="48892"/>
    <cellStyle name="Calculation 3 5 7 4 3" xfId="48893"/>
    <cellStyle name="Calculation 3 5 7 5" xfId="6493"/>
    <cellStyle name="Calculation 3 5 7 5 2" xfId="48894"/>
    <cellStyle name="Calculation 3 5 7 5 3" xfId="48895"/>
    <cellStyle name="Calculation 3 5 7 6" xfId="6494"/>
    <cellStyle name="Calculation 3 5 7 6 2" xfId="48896"/>
    <cellStyle name="Calculation 3 5 7 6 3" xfId="48897"/>
    <cellStyle name="Calculation 3 5 7 7" xfId="6495"/>
    <cellStyle name="Calculation 3 5 7 8" xfId="48898"/>
    <cellStyle name="Calculation 3 5 8" xfId="6496"/>
    <cellStyle name="Calculation 3 5 8 2" xfId="6497"/>
    <cellStyle name="Calculation 3 5 8 2 2" xfId="6498"/>
    <cellStyle name="Calculation 3 5 8 2 3" xfId="6499"/>
    <cellStyle name="Calculation 3 5 8 2 4" xfId="6500"/>
    <cellStyle name="Calculation 3 5 8 2 5" xfId="6501"/>
    <cellStyle name="Calculation 3 5 8 2 6" xfId="6502"/>
    <cellStyle name="Calculation 3 5 8 3" xfId="6503"/>
    <cellStyle name="Calculation 3 5 8 3 2" xfId="48899"/>
    <cellStyle name="Calculation 3 5 8 3 3" xfId="48900"/>
    <cellStyle name="Calculation 3 5 8 4" xfId="6504"/>
    <cellStyle name="Calculation 3 5 8 4 2" xfId="48901"/>
    <cellStyle name="Calculation 3 5 8 4 3" xfId="48902"/>
    <cellStyle name="Calculation 3 5 8 5" xfId="6505"/>
    <cellStyle name="Calculation 3 5 8 5 2" xfId="48903"/>
    <cellStyle name="Calculation 3 5 8 5 3" xfId="48904"/>
    <cellStyle name="Calculation 3 5 8 6" xfId="6506"/>
    <cellStyle name="Calculation 3 5 8 6 2" xfId="48905"/>
    <cellStyle name="Calculation 3 5 8 6 3" xfId="48906"/>
    <cellStyle name="Calculation 3 5 8 7" xfId="6507"/>
    <cellStyle name="Calculation 3 5 8 8" xfId="48907"/>
    <cellStyle name="Calculation 3 5 9" xfId="6508"/>
    <cellStyle name="Calculation 3 5 9 2" xfId="6509"/>
    <cellStyle name="Calculation 3 5 9 2 2" xfId="6510"/>
    <cellStyle name="Calculation 3 5 9 2 3" xfId="6511"/>
    <cellStyle name="Calculation 3 5 9 2 4" xfId="6512"/>
    <cellStyle name="Calculation 3 5 9 2 5" xfId="6513"/>
    <cellStyle name="Calculation 3 5 9 2 6" xfId="6514"/>
    <cellStyle name="Calculation 3 5 9 3" xfId="6515"/>
    <cellStyle name="Calculation 3 5 9 3 2" xfId="48908"/>
    <cellStyle name="Calculation 3 5 9 3 3" xfId="48909"/>
    <cellStyle name="Calculation 3 5 9 4" xfId="6516"/>
    <cellStyle name="Calculation 3 5 9 4 2" xfId="48910"/>
    <cellStyle name="Calculation 3 5 9 4 3" xfId="48911"/>
    <cellStyle name="Calculation 3 5 9 5" xfId="6517"/>
    <cellStyle name="Calculation 3 5 9 5 2" xfId="48912"/>
    <cellStyle name="Calculation 3 5 9 5 3" xfId="48913"/>
    <cellStyle name="Calculation 3 5 9 6" xfId="6518"/>
    <cellStyle name="Calculation 3 5 9 6 2" xfId="48914"/>
    <cellStyle name="Calculation 3 5 9 6 3" xfId="48915"/>
    <cellStyle name="Calculation 3 5 9 7" xfId="6519"/>
    <cellStyle name="Calculation 3 5 9 8" xfId="48916"/>
    <cellStyle name="Calculation 3 6" xfId="6520"/>
    <cellStyle name="Calculation 3 6 2" xfId="6521"/>
    <cellStyle name="Calculation 3 6 2 2" xfId="6522"/>
    <cellStyle name="Calculation 3 6 2 3" xfId="6523"/>
    <cellStyle name="Calculation 3 6 2 4" xfId="6524"/>
    <cellStyle name="Calculation 3 6 2 5" xfId="6525"/>
    <cellStyle name="Calculation 3 6 2 6" xfId="6526"/>
    <cellStyle name="Calculation 3 6 3" xfId="6527"/>
    <cellStyle name="Calculation 3 6 3 2" xfId="48917"/>
    <cellStyle name="Calculation 3 6 3 3" xfId="48918"/>
    <cellStyle name="Calculation 3 6 4" xfId="6528"/>
    <cellStyle name="Calculation 3 6 4 2" xfId="48919"/>
    <cellStyle name="Calculation 3 6 4 3" xfId="48920"/>
    <cellStyle name="Calculation 3 6 5" xfId="6529"/>
    <cellStyle name="Calculation 3 6 5 2" xfId="48921"/>
    <cellStyle name="Calculation 3 6 5 3" xfId="48922"/>
    <cellStyle name="Calculation 3 6 6" xfId="6530"/>
    <cellStyle name="Calculation 3 6 6 2" xfId="48923"/>
    <cellStyle name="Calculation 3 6 6 3" xfId="48924"/>
    <cellStyle name="Calculation 3 6 7" xfId="6531"/>
    <cellStyle name="Calculation 3 6 8" xfId="48925"/>
    <cellStyle name="Calculation 3 7" xfId="6532"/>
    <cellStyle name="Calculation 3 7 2" xfId="6533"/>
    <cellStyle name="Calculation 3 7 2 2" xfId="6534"/>
    <cellStyle name="Calculation 3 7 2 3" xfId="6535"/>
    <cellStyle name="Calculation 3 7 2 4" xfId="6536"/>
    <cellStyle name="Calculation 3 7 2 5" xfId="6537"/>
    <cellStyle name="Calculation 3 7 2 6" xfId="6538"/>
    <cellStyle name="Calculation 3 7 3" xfId="6539"/>
    <cellStyle name="Calculation 3 7 3 2" xfId="48926"/>
    <cellStyle name="Calculation 3 7 3 3" xfId="48927"/>
    <cellStyle name="Calculation 3 7 4" xfId="6540"/>
    <cellStyle name="Calculation 3 7 4 2" xfId="48928"/>
    <cellStyle name="Calculation 3 7 4 3" xfId="48929"/>
    <cellStyle name="Calculation 3 7 5" xfId="6541"/>
    <cellStyle name="Calculation 3 7 5 2" xfId="48930"/>
    <cellStyle name="Calculation 3 7 5 3" xfId="48931"/>
    <cellStyle name="Calculation 3 7 6" xfId="6542"/>
    <cellStyle name="Calculation 3 7 6 2" xfId="48932"/>
    <cellStyle name="Calculation 3 7 6 3" xfId="48933"/>
    <cellStyle name="Calculation 3 7 7" xfId="6543"/>
    <cellStyle name="Calculation 3 7 8" xfId="48934"/>
    <cellStyle name="Calculation 3 8" xfId="6544"/>
    <cellStyle name="Calculation 3 8 2" xfId="6545"/>
    <cellStyle name="Calculation 3 8 2 2" xfId="6546"/>
    <cellStyle name="Calculation 3 8 2 3" xfId="6547"/>
    <cellStyle name="Calculation 3 8 2 4" xfId="6548"/>
    <cellStyle name="Calculation 3 8 2 5" xfId="6549"/>
    <cellStyle name="Calculation 3 8 2 6" xfId="6550"/>
    <cellStyle name="Calculation 3 8 3" xfId="6551"/>
    <cellStyle name="Calculation 3 8 3 2" xfId="48935"/>
    <cellStyle name="Calculation 3 8 3 3" xfId="48936"/>
    <cellStyle name="Calculation 3 8 4" xfId="6552"/>
    <cellStyle name="Calculation 3 8 4 2" xfId="48937"/>
    <cellStyle name="Calculation 3 8 4 3" xfId="48938"/>
    <cellStyle name="Calculation 3 8 5" xfId="6553"/>
    <cellStyle name="Calculation 3 8 5 2" xfId="48939"/>
    <cellStyle name="Calculation 3 8 5 3" xfId="48940"/>
    <cellStyle name="Calculation 3 8 6" xfId="6554"/>
    <cellStyle name="Calculation 3 8 6 2" xfId="48941"/>
    <cellStyle name="Calculation 3 8 6 3" xfId="48942"/>
    <cellStyle name="Calculation 3 8 7" xfId="6555"/>
    <cellStyle name="Calculation 3 8 8" xfId="48943"/>
    <cellStyle name="Calculation 3 9" xfId="6556"/>
    <cellStyle name="Calculation 3 9 2" xfId="6557"/>
    <cellStyle name="Calculation 3 9 2 2" xfId="6558"/>
    <cellStyle name="Calculation 3 9 2 3" xfId="6559"/>
    <cellStyle name="Calculation 3 9 2 4" xfId="6560"/>
    <cellStyle name="Calculation 3 9 2 5" xfId="6561"/>
    <cellStyle name="Calculation 3 9 2 6" xfId="6562"/>
    <cellStyle name="Calculation 3 9 3" xfId="6563"/>
    <cellStyle name="Calculation 3 9 3 2" xfId="48944"/>
    <cellStyle name="Calculation 3 9 3 3" xfId="48945"/>
    <cellStyle name="Calculation 3 9 4" xfId="6564"/>
    <cellStyle name="Calculation 3 9 4 2" xfId="48946"/>
    <cellStyle name="Calculation 3 9 4 3" xfId="48947"/>
    <cellStyle name="Calculation 3 9 5" xfId="6565"/>
    <cellStyle name="Calculation 3 9 5 2" xfId="48948"/>
    <cellStyle name="Calculation 3 9 5 3" xfId="48949"/>
    <cellStyle name="Calculation 3 9 6" xfId="6566"/>
    <cellStyle name="Calculation 3 9 6 2" xfId="48950"/>
    <cellStyle name="Calculation 3 9 6 3" xfId="48951"/>
    <cellStyle name="Calculation 3 9 7" xfId="6567"/>
    <cellStyle name="Calculation 3 9 8" xfId="48952"/>
    <cellStyle name="Calculation 4" xfId="6568"/>
    <cellStyle name="Check Cell 2" xfId="6569"/>
    <cellStyle name="Check Cell 2 2" xfId="6570"/>
    <cellStyle name="Check Cell 3" xfId="6571"/>
    <cellStyle name="Check Cell 3 2" xfId="6572"/>
    <cellStyle name="Check Cell 3 2 2" xfId="6573"/>
    <cellStyle name="Check Cell 3 3" xfId="6574"/>
    <cellStyle name="Check Cell 3 4" xfId="6575"/>
    <cellStyle name="Check Cell 3 5" xfId="6576"/>
    <cellStyle name="Check Cell 4" xfId="6577"/>
    <cellStyle name="Check Cell 4 2" xfId="6578"/>
    <cellStyle name="Check Cell 4 2 2" xfId="6579"/>
    <cellStyle name="Check Cell 4 3" xfId="6580"/>
    <cellStyle name="Check Cell 4 3 2" xfId="6581"/>
    <cellStyle name="Check Cell 4 4" xfId="6582"/>
    <cellStyle name="Check Cell 5" xfId="6583"/>
    <cellStyle name="Check Cell 6" xfId="6584"/>
    <cellStyle name="Column Heading" xfId="6585"/>
    <cellStyle name="Column Heading 10" xfId="6586"/>
    <cellStyle name="Column Heading 10 2" xfId="6587"/>
    <cellStyle name="Column Heading 10 2 2" xfId="6588"/>
    <cellStyle name="Column Heading 10 2 3" xfId="6589"/>
    <cellStyle name="Column Heading 10 2 4" xfId="6590"/>
    <cellStyle name="Column Heading 10 2 5" xfId="6591"/>
    <cellStyle name="Column Heading 10 2 6" xfId="6592"/>
    <cellStyle name="Column Heading 10 3" xfId="6593"/>
    <cellStyle name="Column Heading 10 3 2" xfId="48953"/>
    <cellStyle name="Column Heading 10 3 3" xfId="48954"/>
    <cellStyle name="Column Heading 10 4" xfId="6594"/>
    <cellStyle name="Column Heading 10 4 2" xfId="48955"/>
    <cellStyle name="Column Heading 10 4 3" xfId="48956"/>
    <cellStyle name="Column Heading 10 5" xfId="6595"/>
    <cellStyle name="Column Heading 10 5 2" xfId="48957"/>
    <cellStyle name="Column Heading 10 5 3" xfId="48958"/>
    <cellStyle name="Column Heading 10 6" xfId="6596"/>
    <cellStyle name="Column Heading 10 6 2" xfId="48959"/>
    <cellStyle name="Column Heading 10 6 3" xfId="48960"/>
    <cellStyle name="Column Heading 10 7" xfId="6597"/>
    <cellStyle name="Column Heading 10 8" xfId="48961"/>
    <cellStyle name="Column Heading 11" xfId="6598"/>
    <cellStyle name="Column Heading 11 2" xfId="6599"/>
    <cellStyle name="Column Heading 11 2 2" xfId="6600"/>
    <cellStyle name="Column Heading 11 2 3" xfId="6601"/>
    <cellStyle name="Column Heading 11 2 4" xfId="6602"/>
    <cellStyle name="Column Heading 11 2 5" xfId="6603"/>
    <cellStyle name="Column Heading 11 2 6" xfId="6604"/>
    <cellStyle name="Column Heading 11 3" xfId="6605"/>
    <cellStyle name="Column Heading 11 3 2" xfId="48962"/>
    <cellStyle name="Column Heading 11 3 3" xfId="48963"/>
    <cellStyle name="Column Heading 11 4" xfId="6606"/>
    <cellStyle name="Column Heading 11 4 2" xfId="48964"/>
    <cellStyle name="Column Heading 11 4 3" xfId="48965"/>
    <cellStyle name="Column Heading 11 5" xfId="6607"/>
    <cellStyle name="Column Heading 11 5 2" xfId="48966"/>
    <cellStyle name="Column Heading 11 5 3" xfId="48967"/>
    <cellStyle name="Column Heading 11 6" xfId="6608"/>
    <cellStyle name="Column Heading 11 6 2" xfId="48968"/>
    <cellStyle name="Column Heading 11 6 3" xfId="48969"/>
    <cellStyle name="Column Heading 11 7" xfId="6609"/>
    <cellStyle name="Column Heading 11 8" xfId="48970"/>
    <cellStyle name="Column Heading 12" xfId="6610"/>
    <cellStyle name="Column Heading 12 2" xfId="6611"/>
    <cellStyle name="Column Heading 12 2 2" xfId="6612"/>
    <cellStyle name="Column Heading 12 2 3" xfId="6613"/>
    <cellStyle name="Column Heading 12 2 4" xfId="6614"/>
    <cellStyle name="Column Heading 12 2 5" xfId="6615"/>
    <cellStyle name="Column Heading 12 2 6" xfId="6616"/>
    <cellStyle name="Column Heading 12 3" xfId="6617"/>
    <cellStyle name="Column Heading 12 3 2" xfId="48971"/>
    <cellStyle name="Column Heading 12 3 3" xfId="48972"/>
    <cellStyle name="Column Heading 12 4" xfId="6618"/>
    <cellStyle name="Column Heading 12 4 2" xfId="48973"/>
    <cellStyle name="Column Heading 12 4 3" xfId="48974"/>
    <cellStyle name="Column Heading 12 5" xfId="6619"/>
    <cellStyle name="Column Heading 12 5 2" xfId="48975"/>
    <cellStyle name="Column Heading 12 5 3" xfId="48976"/>
    <cellStyle name="Column Heading 12 6" xfId="6620"/>
    <cellStyle name="Column Heading 12 6 2" xfId="48977"/>
    <cellStyle name="Column Heading 12 6 3" xfId="48978"/>
    <cellStyle name="Column Heading 12 7" xfId="6621"/>
    <cellStyle name="Column Heading 12 8" xfId="48979"/>
    <cellStyle name="Column Heading 13" xfId="6622"/>
    <cellStyle name="Column Heading 13 2" xfId="6623"/>
    <cellStyle name="Column Heading 13 2 2" xfId="6624"/>
    <cellStyle name="Column Heading 13 2 3" xfId="6625"/>
    <cellStyle name="Column Heading 13 2 4" xfId="6626"/>
    <cellStyle name="Column Heading 13 2 5" xfId="6627"/>
    <cellStyle name="Column Heading 13 2 6" xfId="6628"/>
    <cellStyle name="Column Heading 13 3" xfId="6629"/>
    <cellStyle name="Column Heading 13 3 2" xfId="48980"/>
    <cellStyle name="Column Heading 13 3 3" xfId="48981"/>
    <cellStyle name="Column Heading 13 4" xfId="6630"/>
    <cellStyle name="Column Heading 13 4 2" xfId="48982"/>
    <cellStyle name="Column Heading 13 4 3" xfId="48983"/>
    <cellStyle name="Column Heading 13 5" xfId="6631"/>
    <cellStyle name="Column Heading 13 5 2" xfId="48984"/>
    <cellStyle name="Column Heading 13 5 3" xfId="48985"/>
    <cellStyle name="Column Heading 13 6" xfId="6632"/>
    <cellStyle name="Column Heading 13 6 2" xfId="48986"/>
    <cellStyle name="Column Heading 13 6 3" xfId="48987"/>
    <cellStyle name="Column Heading 13 7" xfId="6633"/>
    <cellStyle name="Column Heading 13 8" xfId="48988"/>
    <cellStyle name="Column Heading 14" xfId="6634"/>
    <cellStyle name="Column Heading 14 2" xfId="6635"/>
    <cellStyle name="Column Heading 14 3" xfId="6636"/>
    <cellStyle name="Column Heading 14 4" xfId="6637"/>
    <cellStyle name="Column Heading 14 5" xfId="6638"/>
    <cellStyle name="Column Heading 14 6" xfId="6639"/>
    <cellStyle name="Column Heading 15" xfId="48989"/>
    <cellStyle name="Column Heading 2" xfId="6640"/>
    <cellStyle name="Column Heading 2 10" xfId="6641"/>
    <cellStyle name="Column Heading 2 10 2" xfId="6642"/>
    <cellStyle name="Column Heading 2 10 2 2" xfId="6643"/>
    <cellStyle name="Column Heading 2 10 2 3" xfId="6644"/>
    <cellStyle name="Column Heading 2 10 2 4" xfId="6645"/>
    <cellStyle name="Column Heading 2 10 2 5" xfId="6646"/>
    <cellStyle name="Column Heading 2 10 2 6" xfId="6647"/>
    <cellStyle name="Column Heading 2 10 3" xfId="6648"/>
    <cellStyle name="Column Heading 2 10 3 2" xfId="48990"/>
    <cellStyle name="Column Heading 2 10 3 3" xfId="48991"/>
    <cellStyle name="Column Heading 2 10 4" xfId="6649"/>
    <cellStyle name="Column Heading 2 10 4 2" xfId="48992"/>
    <cellStyle name="Column Heading 2 10 4 3" xfId="48993"/>
    <cellStyle name="Column Heading 2 10 5" xfId="6650"/>
    <cellStyle name="Column Heading 2 10 5 2" xfId="48994"/>
    <cellStyle name="Column Heading 2 10 5 3" xfId="48995"/>
    <cellStyle name="Column Heading 2 10 6" xfId="6651"/>
    <cellStyle name="Column Heading 2 10 6 2" xfId="48996"/>
    <cellStyle name="Column Heading 2 10 6 3" xfId="48997"/>
    <cellStyle name="Column Heading 2 10 7" xfId="6652"/>
    <cellStyle name="Column Heading 2 10 8" xfId="48998"/>
    <cellStyle name="Column Heading 2 11" xfId="6653"/>
    <cellStyle name="Column Heading 2 11 2" xfId="6654"/>
    <cellStyle name="Column Heading 2 11 2 2" xfId="6655"/>
    <cellStyle name="Column Heading 2 11 2 3" xfId="6656"/>
    <cellStyle name="Column Heading 2 11 2 4" xfId="6657"/>
    <cellStyle name="Column Heading 2 11 2 5" xfId="6658"/>
    <cellStyle name="Column Heading 2 11 2 6" xfId="6659"/>
    <cellStyle name="Column Heading 2 11 3" xfId="6660"/>
    <cellStyle name="Column Heading 2 11 3 2" xfId="48999"/>
    <cellStyle name="Column Heading 2 11 3 3" xfId="49000"/>
    <cellStyle name="Column Heading 2 11 4" xfId="6661"/>
    <cellStyle name="Column Heading 2 11 4 2" xfId="49001"/>
    <cellStyle name="Column Heading 2 11 4 3" xfId="49002"/>
    <cellStyle name="Column Heading 2 11 5" xfId="6662"/>
    <cellStyle name="Column Heading 2 11 5 2" xfId="49003"/>
    <cellStyle name="Column Heading 2 11 5 3" xfId="49004"/>
    <cellStyle name="Column Heading 2 11 6" xfId="6663"/>
    <cellStyle name="Column Heading 2 11 6 2" xfId="49005"/>
    <cellStyle name="Column Heading 2 11 6 3" xfId="49006"/>
    <cellStyle name="Column Heading 2 11 7" xfId="6664"/>
    <cellStyle name="Column Heading 2 11 8" xfId="49007"/>
    <cellStyle name="Column Heading 2 12" xfId="6665"/>
    <cellStyle name="Column Heading 2 12 2" xfId="6666"/>
    <cellStyle name="Column Heading 2 12 2 2" xfId="6667"/>
    <cellStyle name="Column Heading 2 12 2 3" xfId="6668"/>
    <cellStyle name="Column Heading 2 12 2 4" xfId="6669"/>
    <cellStyle name="Column Heading 2 12 2 5" xfId="6670"/>
    <cellStyle name="Column Heading 2 12 2 6" xfId="6671"/>
    <cellStyle name="Column Heading 2 12 3" xfId="6672"/>
    <cellStyle name="Column Heading 2 12 3 2" xfId="49008"/>
    <cellStyle name="Column Heading 2 12 3 3" xfId="49009"/>
    <cellStyle name="Column Heading 2 12 4" xfId="6673"/>
    <cellStyle name="Column Heading 2 12 4 2" xfId="49010"/>
    <cellStyle name="Column Heading 2 12 4 3" xfId="49011"/>
    <cellStyle name="Column Heading 2 12 5" xfId="6674"/>
    <cellStyle name="Column Heading 2 12 5 2" xfId="49012"/>
    <cellStyle name="Column Heading 2 12 5 3" xfId="49013"/>
    <cellStyle name="Column Heading 2 12 6" xfId="6675"/>
    <cellStyle name="Column Heading 2 12 6 2" xfId="49014"/>
    <cellStyle name="Column Heading 2 12 6 3" xfId="49015"/>
    <cellStyle name="Column Heading 2 12 7" xfId="6676"/>
    <cellStyle name="Column Heading 2 12 8" xfId="49016"/>
    <cellStyle name="Column Heading 2 13" xfId="6677"/>
    <cellStyle name="Column Heading 2 13 2" xfId="6678"/>
    <cellStyle name="Column Heading 2 13 2 2" xfId="6679"/>
    <cellStyle name="Column Heading 2 13 2 3" xfId="6680"/>
    <cellStyle name="Column Heading 2 13 2 4" xfId="6681"/>
    <cellStyle name="Column Heading 2 13 2 5" xfId="6682"/>
    <cellStyle name="Column Heading 2 13 2 6" xfId="6683"/>
    <cellStyle name="Column Heading 2 13 3" xfId="6684"/>
    <cellStyle name="Column Heading 2 13 3 2" xfId="49017"/>
    <cellStyle name="Column Heading 2 13 3 3" xfId="49018"/>
    <cellStyle name="Column Heading 2 13 4" xfId="6685"/>
    <cellStyle name="Column Heading 2 13 4 2" xfId="49019"/>
    <cellStyle name="Column Heading 2 13 4 3" xfId="49020"/>
    <cellStyle name="Column Heading 2 13 5" xfId="6686"/>
    <cellStyle name="Column Heading 2 13 5 2" xfId="49021"/>
    <cellStyle name="Column Heading 2 13 5 3" xfId="49022"/>
    <cellStyle name="Column Heading 2 13 6" xfId="6687"/>
    <cellStyle name="Column Heading 2 13 6 2" xfId="49023"/>
    <cellStyle name="Column Heading 2 13 6 3" xfId="49024"/>
    <cellStyle name="Column Heading 2 13 7" xfId="6688"/>
    <cellStyle name="Column Heading 2 13 8" xfId="49025"/>
    <cellStyle name="Column Heading 2 14" xfId="6689"/>
    <cellStyle name="Column Heading 2 14 2" xfId="6690"/>
    <cellStyle name="Column Heading 2 14 2 2" xfId="6691"/>
    <cellStyle name="Column Heading 2 14 2 3" xfId="6692"/>
    <cellStyle name="Column Heading 2 14 2 4" xfId="6693"/>
    <cellStyle name="Column Heading 2 14 2 5" xfId="6694"/>
    <cellStyle name="Column Heading 2 14 2 6" xfId="6695"/>
    <cellStyle name="Column Heading 2 14 3" xfId="6696"/>
    <cellStyle name="Column Heading 2 14 3 2" xfId="49026"/>
    <cellStyle name="Column Heading 2 14 3 3" xfId="49027"/>
    <cellStyle name="Column Heading 2 14 4" xfId="6697"/>
    <cellStyle name="Column Heading 2 14 4 2" xfId="49028"/>
    <cellStyle name="Column Heading 2 14 4 3" xfId="49029"/>
    <cellStyle name="Column Heading 2 14 5" xfId="6698"/>
    <cellStyle name="Column Heading 2 14 5 2" xfId="49030"/>
    <cellStyle name="Column Heading 2 14 5 3" xfId="49031"/>
    <cellStyle name="Column Heading 2 14 6" xfId="6699"/>
    <cellStyle name="Column Heading 2 14 6 2" xfId="49032"/>
    <cellStyle name="Column Heading 2 14 6 3" xfId="49033"/>
    <cellStyle name="Column Heading 2 14 7" xfId="6700"/>
    <cellStyle name="Column Heading 2 14 8" xfId="49034"/>
    <cellStyle name="Column Heading 2 15" xfId="6701"/>
    <cellStyle name="Column Heading 2 15 2" xfId="6702"/>
    <cellStyle name="Column Heading 2 15 2 2" xfId="6703"/>
    <cellStyle name="Column Heading 2 15 2 3" xfId="6704"/>
    <cellStyle name="Column Heading 2 15 2 4" xfId="6705"/>
    <cellStyle name="Column Heading 2 15 2 5" xfId="6706"/>
    <cellStyle name="Column Heading 2 15 2 6" xfId="6707"/>
    <cellStyle name="Column Heading 2 15 3" xfId="6708"/>
    <cellStyle name="Column Heading 2 15 3 2" xfId="49035"/>
    <cellStyle name="Column Heading 2 15 3 3" xfId="49036"/>
    <cellStyle name="Column Heading 2 15 4" xfId="6709"/>
    <cellStyle name="Column Heading 2 15 4 2" xfId="49037"/>
    <cellStyle name="Column Heading 2 15 4 3" xfId="49038"/>
    <cellStyle name="Column Heading 2 15 5" xfId="6710"/>
    <cellStyle name="Column Heading 2 15 5 2" xfId="49039"/>
    <cellStyle name="Column Heading 2 15 5 3" xfId="49040"/>
    <cellStyle name="Column Heading 2 15 6" xfId="6711"/>
    <cellStyle name="Column Heading 2 15 6 2" xfId="49041"/>
    <cellStyle name="Column Heading 2 15 6 3" xfId="49042"/>
    <cellStyle name="Column Heading 2 15 7" xfId="6712"/>
    <cellStyle name="Column Heading 2 15 8" xfId="49043"/>
    <cellStyle name="Column Heading 2 16" xfId="6713"/>
    <cellStyle name="Column Heading 2 16 2" xfId="6714"/>
    <cellStyle name="Column Heading 2 16 2 2" xfId="6715"/>
    <cellStyle name="Column Heading 2 16 2 3" xfId="6716"/>
    <cellStyle name="Column Heading 2 16 2 4" xfId="6717"/>
    <cellStyle name="Column Heading 2 16 2 5" xfId="6718"/>
    <cellStyle name="Column Heading 2 16 2 6" xfId="6719"/>
    <cellStyle name="Column Heading 2 16 3" xfId="6720"/>
    <cellStyle name="Column Heading 2 16 3 2" xfId="49044"/>
    <cellStyle name="Column Heading 2 16 3 3" xfId="49045"/>
    <cellStyle name="Column Heading 2 16 4" xfId="6721"/>
    <cellStyle name="Column Heading 2 16 4 2" xfId="49046"/>
    <cellStyle name="Column Heading 2 16 4 3" xfId="49047"/>
    <cellStyle name="Column Heading 2 16 5" xfId="6722"/>
    <cellStyle name="Column Heading 2 16 5 2" xfId="49048"/>
    <cellStyle name="Column Heading 2 16 5 3" xfId="49049"/>
    <cellStyle name="Column Heading 2 16 6" xfId="6723"/>
    <cellStyle name="Column Heading 2 16 6 2" xfId="49050"/>
    <cellStyle name="Column Heading 2 16 6 3" xfId="49051"/>
    <cellStyle name="Column Heading 2 16 7" xfId="6724"/>
    <cellStyle name="Column Heading 2 16 8" xfId="49052"/>
    <cellStyle name="Column Heading 2 17" xfId="6725"/>
    <cellStyle name="Column Heading 2 17 2" xfId="6726"/>
    <cellStyle name="Column Heading 2 17 2 2" xfId="6727"/>
    <cellStyle name="Column Heading 2 17 2 3" xfId="6728"/>
    <cellStyle name="Column Heading 2 17 2 4" xfId="6729"/>
    <cellStyle name="Column Heading 2 17 2 5" xfId="6730"/>
    <cellStyle name="Column Heading 2 17 2 6" xfId="6731"/>
    <cellStyle name="Column Heading 2 17 3" xfId="6732"/>
    <cellStyle name="Column Heading 2 17 3 2" xfId="49053"/>
    <cellStyle name="Column Heading 2 17 3 3" xfId="49054"/>
    <cellStyle name="Column Heading 2 17 4" xfId="6733"/>
    <cellStyle name="Column Heading 2 17 4 2" xfId="49055"/>
    <cellStyle name="Column Heading 2 17 4 3" xfId="49056"/>
    <cellStyle name="Column Heading 2 17 5" xfId="6734"/>
    <cellStyle name="Column Heading 2 17 5 2" xfId="49057"/>
    <cellStyle name="Column Heading 2 17 5 3" xfId="49058"/>
    <cellStyle name="Column Heading 2 17 6" xfId="6735"/>
    <cellStyle name="Column Heading 2 17 6 2" xfId="49059"/>
    <cellStyle name="Column Heading 2 17 6 3" xfId="49060"/>
    <cellStyle name="Column Heading 2 17 7" xfId="6736"/>
    <cellStyle name="Column Heading 2 17 8" xfId="49061"/>
    <cellStyle name="Column Heading 2 18" xfId="6737"/>
    <cellStyle name="Column Heading 2 18 2" xfId="6738"/>
    <cellStyle name="Column Heading 2 18 2 2" xfId="6739"/>
    <cellStyle name="Column Heading 2 18 2 3" xfId="6740"/>
    <cellStyle name="Column Heading 2 18 2 4" xfId="6741"/>
    <cellStyle name="Column Heading 2 18 2 5" xfId="6742"/>
    <cellStyle name="Column Heading 2 18 2 6" xfId="6743"/>
    <cellStyle name="Column Heading 2 18 3" xfId="6744"/>
    <cellStyle name="Column Heading 2 18 3 2" xfId="49062"/>
    <cellStyle name="Column Heading 2 18 3 3" xfId="49063"/>
    <cellStyle name="Column Heading 2 18 4" xfId="6745"/>
    <cellStyle name="Column Heading 2 18 4 2" xfId="49064"/>
    <cellStyle name="Column Heading 2 18 4 3" xfId="49065"/>
    <cellStyle name="Column Heading 2 18 5" xfId="6746"/>
    <cellStyle name="Column Heading 2 18 5 2" xfId="49066"/>
    <cellStyle name="Column Heading 2 18 5 3" xfId="49067"/>
    <cellStyle name="Column Heading 2 18 6" xfId="6747"/>
    <cellStyle name="Column Heading 2 18 6 2" xfId="49068"/>
    <cellStyle name="Column Heading 2 18 6 3" xfId="49069"/>
    <cellStyle name="Column Heading 2 18 7" xfId="6748"/>
    <cellStyle name="Column Heading 2 18 8" xfId="49070"/>
    <cellStyle name="Column Heading 2 19" xfId="6749"/>
    <cellStyle name="Column Heading 2 19 2" xfId="6750"/>
    <cellStyle name="Column Heading 2 19 2 2" xfId="6751"/>
    <cellStyle name="Column Heading 2 19 2 3" xfId="6752"/>
    <cellStyle name="Column Heading 2 19 2 4" xfId="6753"/>
    <cellStyle name="Column Heading 2 19 2 5" xfId="6754"/>
    <cellStyle name="Column Heading 2 19 2 6" xfId="6755"/>
    <cellStyle name="Column Heading 2 19 3" xfId="6756"/>
    <cellStyle name="Column Heading 2 19 3 2" xfId="49071"/>
    <cellStyle name="Column Heading 2 19 3 3" xfId="49072"/>
    <cellStyle name="Column Heading 2 19 4" xfId="6757"/>
    <cellStyle name="Column Heading 2 19 4 2" xfId="49073"/>
    <cellStyle name="Column Heading 2 19 4 3" xfId="49074"/>
    <cellStyle name="Column Heading 2 19 5" xfId="6758"/>
    <cellStyle name="Column Heading 2 19 5 2" xfId="49075"/>
    <cellStyle name="Column Heading 2 19 5 3" xfId="49076"/>
    <cellStyle name="Column Heading 2 19 6" xfId="6759"/>
    <cellStyle name="Column Heading 2 19 6 2" xfId="49077"/>
    <cellStyle name="Column Heading 2 19 6 3" xfId="49078"/>
    <cellStyle name="Column Heading 2 19 7" xfId="6760"/>
    <cellStyle name="Column Heading 2 19 8" xfId="49079"/>
    <cellStyle name="Column Heading 2 2" xfId="6761"/>
    <cellStyle name="Column Heading 2 2 10" xfId="6762"/>
    <cellStyle name="Column Heading 2 2 10 2" xfId="6763"/>
    <cellStyle name="Column Heading 2 2 10 2 2" xfId="6764"/>
    <cellStyle name="Column Heading 2 2 10 2 3" xfId="6765"/>
    <cellStyle name="Column Heading 2 2 10 2 4" xfId="6766"/>
    <cellStyle name="Column Heading 2 2 10 2 5" xfId="6767"/>
    <cellStyle name="Column Heading 2 2 10 2 6" xfId="6768"/>
    <cellStyle name="Column Heading 2 2 10 3" xfId="6769"/>
    <cellStyle name="Column Heading 2 2 10 3 2" xfId="49080"/>
    <cellStyle name="Column Heading 2 2 10 3 3" xfId="49081"/>
    <cellStyle name="Column Heading 2 2 10 4" xfId="6770"/>
    <cellStyle name="Column Heading 2 2 10 4 2" xfId="49082"/>
    <cellStyle name="Column Heading 2 2 10 4 3" xfId="49083"/>
    <cellStyle name="Column Heading 2 2 10 5" xfId="6771"/>
    <cellStyle name="Column Heading 2 2 10 5 2" xfId="49084"/>
    <cellStyle name="Column Heading 2 2 10 5 3" xfId="49085"/>
    <cellStyle name="Column Heading 2 2 10 6" xfId="6772"/>
    <cellStyle name="Column Heading 2 2 10 6 2" xfId="49086"/>
    <cellStyle name="Column Heading 2 2 10 6 3" xfId="49087"/>
    <cellStyle name="Column Heading 2 2 10 7" xfId="6773"/>
    <cellStyle name="Column Heading 2 2 10 8" xfId="49088"/>
    <cellStyle name="Column Heading 2 2 11" xfId="6774"/>
    <cellStyle name="Column Heading 2 2 11 2" xfId="6775"/>
    <cellStyle name="Column Heading 2 2 11 2 2" xfId="6776"/>
    <cellStyle name="Column Heading 2 2 11 2 3" xfId="6777"/>
    <cellStyle name="Column Heading 2 2 11 2 4" xfId="6778"/>
    <cellStyle name="Column Heading 2 2 11 2 5" xfId="6779"/>
    <cellStyle name="Column Heading 2 2 11 2 6" xfId="6780"/>
    <cellStyle name="Column Heading 2 2 11 3" xfId="6781"/>
    <cellStyle name="Column Heading 2 2 11 3 2" xfId="49089"/>
    <cellStyle name="Column Heading 2 2 11 3 3" xfId="49090"/>
    <cellStyle name="Column Heading 2 2 11 4" xfId="6782"/>
    <cellStyle name="Column Heading 2 2 11 4 2" xfId="49091"/>
    <cellStyle name="Column Heading 2 2 11 4 3" xfId="49092"/>
    <cellStyle name="Column Heading 2 2 11 5" xfId="6783"/>
    <cellStyle name="Column Heading 2 2 11 5 2" xfId="49093"/>
    <cellStyle name="Column Heading 2 2 11 5 3" xfId="49094"/>
    <cellStyle name="Column Heading 2 2 11 6" xfId="6784"/>
    <cellStyle name="Column Heading 2 2 11 6 2" xfId="49095"/>
    <cellStyle name="Column Heading 2 2 11 6 3" xfId="49096"/>
    <cellStyle name="Column Heading 2 2 11 7" xfId="6785"/>
    <cellStyle name="Column Heading 2 2 11 8" xfId="49097"/>
    <cellStyle name="Column Heading 2 2 12" xfId="6786"/>
    <cellStyle name="Column Heading 2 2 12 2" xfId="6787"/>
    <cellStyle name="Column Heading 2 2 12 2 2" xfId="6788"/>
    <cellStyle name="Column Heading 2 2 12 2 3" xfId="6789"/>
    <cellStyle name="Column Heading 2 2 12 2 4" xfId="6790"/>
    <cellStyle name="Column Heading 2 2 12 2 5" xfId="6791"/>
    <cellStyle name="Column Heading 2 2 12 2 6" xfId="6792"/>
    <cellStyle name="Column Heading 2 2 12 3" xfId="6793"/>
    <cellStyle name="Column Heading 2 2 12 3 2" xfId="49098"/>
    <cellStyle name="Column Heading 2 2 12 3 3" xfId="49099"/>
    <cellStyle name="Column Heading 2 2 12 4" xfId="6794"/>
    <cellStyle name="Column Heading 2 2 12 4 2" xfId="49100"/>
    <cellStyle name="Column Heading 2 2 12 4 3" xfId="49101"/>
    <cellStyle name="Column Heading 2 2 12 5" xfId="6795"/>
    <cellStyle name="Column Heading 2 2 12 5 2" xfId="49102"/>
    <cellStyle name="Column Heading 2 2 12 5 3" xfId="49103"/>
    <cellStyle name="Column Heading 2 2 12 6" xfId="6796"/>
    <cellStyle name="Column Heading 2 2 12 6 2" xfId="49104"/>
    <cellStyle name="Column Heading 2 2 12 6 3" xfId="49105"/>
    <cellStyle name="Column Heading 2 2 12 7" xfId="6797"/>
    <cellStyle name="Column Heading 2 2 12 8" xfId="49106"/>
    <cellStyle name="Column Heading 2 2 13" xfId="6798"/>
    <cellStyle name="Column Heading 2 2 13 2" xfId="6799"/>
    <cellStyle name="Column Heading 2 2 13 2 2" xfId="6800"/>
    <cellStyle name="Column Heading 2 2 13 2 3" xfId="6801"/>
    <cellStyle name="Column Heading 2 2 13 2 4" xfId="6802"/>
    <cellStyle name="Column Heading 2 2 13 2 5" xfId="6803"/>
    <cellStyle name="Column Heading 2 2 13 2 6" xfId="6804"/>
    <cellStyle name="Column Heading 2 2 13 3" xfId="6805"/>
    <cellStyle name="Column Heading 2 2 13 3 2" xfId="49107"/>
    <cellStyle name="Column Heading 2 2 13 3 3" xfId="49108"/>
    <cellStyle name="Column Heading 2 2 13 4" xfId="6806"/>
    <cellStyle name="Column Heading 2 2 13 4 2" xfId="49109"/>
    <cellStyle name="Column Heading 2 2 13 4 3" xfId="49110"/>
    <cellStyle name="Column Heading 2 2 13 5" xfId="6807"/>
    <cellStyle name="Column Heading 2 2 13 5 2" xfId="49111"/>
    <cellStyle name="Column Heading 2 2 13 5 3" xfId="49112"/>
    <cellStyle name="Column Heading 2 2 13 6" xfId="6808"/>
    <cellStyle name="Column Heading 2 2 13 6 2" xfId="49113"/>
    <cellStyle name="Column Heading 2 2 13 6 3" xfId="49114"/>
    <cellStyle name="Column Heading 2 2 13 7" xfId="6809"/>
    <cellStyle name="Column Heading 2 2 13 8" xfId="49115"/>
    <cellStyle name="Column Heading 2 2 14" xfId="6810"/>
    <cellStyle name="Column Heading 2 2 14 2" xfId="6811"/>
    <cellStyle name="Column Heading 2 2 14 2 2" xfId="6812"/>
    <cellStyle name="Column Heading 2 2 14 2 3" xfId="6813"/>
    <cellStyle name="Column Heading 2 2 14 2 4" xfId="6814"/>
    <cellStyle name="Column Heading 2 2 14 2 5" xfId="6815"/>
    <cellStyle name="Column Heading 2 2 14 2 6" xfId="6816"/>
    <cellStyle name="Column Heading 2 2 14 3" xfId="6817"/>
    <cellStyle name="Column Heading 2 2 14 3 2" xfId="49116"/>
    <cellStyle name="Column Heading 2 2 14 3 3" xfId="49117"/>
    <cellStyle name="Column Heading 2 2 14 4" xfId="6818"/>
    <cellStyle name="Column Heading 2 2 14 4 2" xfId="49118"/>
    <cellStyle name="Column Heading 2 2 14 4 3" xfId="49119"/>
    <cellStyle name="Column Heading 2 2 14 5" xfId="6819"/>
    <cellStyle name="Column Heading 2 2 14 5 2" xfId="49120"/>
    <cellStyle name="Column Heading 2 2 14 5 3" xfId="49121"/>
    <cellStyle name="Column Heading 2 2 14 6" xfId="6820"/>
    <cellStyle name="Column Heading 2 2 14 6 2" xfId="49122"/>
    <cellStyle name="Column Heading 2 2 14 6 3" xfId="49123"/>
    <cellStyle name="Column Heading 2 2 14 7" xfId="6821"/>
    <cellStyle name="Column Heading 2 2 14 8" xfId="49124"/>
    <cellStyle name="Column Heading 2 2 15" xfId="6822"/>
    <cellStyle name="Column Heading 2 2 15 2" xfId="6823"/>
    <cellStyle name="Column Heading 2 2 15 2 2" xfId="6824"/>
    <cellStyle name="Column Heading 2 2 15 2 3" xfId="6825"/>
    <cellStyle name="Column Heading 2 2 15 2 4" xfId="6826"/>
    <cellStyle name="Column Heading 2 2 15 2 5" xfId="6827"/>
    <cellStyle name="Column Heading 2 2 15 2 6" xfId="6828"/>
    <cellStyle name="Column Heading 2 2 15 3" xfId="6829"/>
    <cellStyle name="Column Heading 2 2 15 3 2" xfId="49125"/>
    <cellStyle name="Column Heading 2 2 15 3 3" xfId="49126"/>
    <cellStyle name="Column Heading 2 2 15 4" xfId="6830"/>
    <cellStyle name="Column Heading 2 2 15 4 2" xfId="49127"/>
    <cellStyle name="Column Heading 2 2 15 4 3" xfId="49128"/>
    <cellStyle name="Column Heading 2 2 15 5" xfId="6831"/>
    <cellStyle name="Column Heading 2 2 15 5 2" xfId="49129"/>
    <cellStyle name="Column Heading 2 2 15 5 3" xfId="49130"/>
    <cellStyle name="Column Heading 2 2 15 6" xfId="6832"/>
    <cellStyle name="Column Heading 2 2 15 6 2" xfId="49131"/>
    <cellStyle name="Column Heading 2 2 15 6 3" xfId="49132"/>
    <cellStyle name="Column Heading 2 2 15 7" xfId="6833"/>
    <cellStyle name="Column Heading 2 2 15 8" xfId="49133"/>
    <cellStyle name="Column Heading 2 2 16" xfId="6834"/>
    <cellStyle name="Column Heading 2 2 16 2" xfId="6835"/>
    <cellStyle name="Column Heading 2 2 16 2 2" xfId="6836"/>
    <cellStyle name="Column Heading 2 2 16 2 3" xfId="6837"/>
    <cellStyle name="Column Heading 2 2 16 2 4" xfId="6838"/>
    <cellStyle name="Column Heading 2 2 16 2 5" xfId="6839"/>
    <cellStyle name="Column Heading 2 2 16 2 6" xfId="6840"/>
    <cellStyle name="Column Heading 2 2 16 3" xfId="6841"/>
    <cellStyle name="Column Heading 2 2 16 3 2" xfId="49134"/>
    <cellStyle name="Column Heading 2 2 16 3 3" xfId="49135"/>
    <cellStyle name="Column Heading 2 2 16 4" xfId="6842"/>
    <cellStyle name="Column Heading 2 2 16 4 2" xfId="49136"/>
    <cellStyle name="Column Heading 2 2 16 4 3" xfId="49137"/>
    <cellStyle name="Column Heading 2 2 16 5" xfId="6843"/>
    <cellStyle name="Column Heading 2 2 16 5 2" xfId="49138"/>
    <cellStyle name="Column Heading 2 2 16 5 3" xfId="49139"/>
    <cellStyle name="Column Heading 2 2 16 6" xfId="6844"/>
    <cellStyle name="Column Heading 2 2 16 6 2" xfId="49140"/>
    <cellStyle name="Column Heading 2 2 16 6 3" xfId="49141"/>
    <cellStyle name="Column Heading 2 2 16 7" xfId="6845"/>
    <cellStyle name="Column Heading 2 2 16 8" xfId="49142"/>
    <cellStyle name="Column Heading 2 2 17" xfId="6846"/>
    <cellStyle name="Column Heading 2 2 17 2" xfId="6847"/>
    <cellStyle name="Column Heading 2 2 17 2 2" xfId="6848"/>
    <cellStyle name="Column Heading 2 2 17 2 3" xfId="6849"/>
    <cellStyle name="Column Heading 2 2 17 2 4" xfId="6850"/>
    <cellStyle name="Column Heading 2 2 17 2 5" xfId="6851"/>
    <cellStyle name="Column Heading 2 2 17 2 6" xfId="6852"/>
    <cellStyle name="Column Heading 2 2 17 3" xfId="6853"/>
    <cellStyle name="Column Heading 2 2 17 3 2" xfId="49143"/>
    <cellStyle name="Column Heading 2 2 17 3 3" xfId="49144"/>
    <cellStyle name="Column Heading 2 2 17 4" xfId="6854"/>
    <cellStyle name="Column Heading 2 2 17 4 2" xfId="49145"/>
    <cellStyle name="Column Heading 2 2 17 4 3" xfId="49146"/>
    <cellStyle name="Column Heading 2 2 17 5" xfId="6855"/>
    <cellStyle name="Column Heading 2 2 17 5 2" xfId="49147"/>
    <cellStyle name="Column Heading 2 2 17 5 3" xfId="49148"/>
    <cellStyle name="Column Heading 2 2 17 6" xfId="6856"/>
    <cellStyle name="Column Heading 2 2 17 6 2" xfId="49149"/>
    <cellStyle name="Column Heading 2 2 17 6 3" xfId="49150"/>
    <cellStyle name="Column Heading 2 2 17 7" xfId="6857"/>
    <cellStyle name="Column Heading 2 2 17 8" xfId="49151"/>
    <cellStyle name="Column Heading 2 2 18" xfId="6858"/>
    <cellStyle name="Column Heading 2 2 18 2" xfId="6859"/>
    <cellStyle name="Column Heading 2 2 18 2 2" xfId="6860"/>
    <cellStyle name="Column Heading 2 2 18 2 3" xfId="6861"/>
    <cellStyle name="Column Heading 2 2 18 2 4" xfId="6862"/>
    <cellStyle name="Column Heading 2 2 18 2 5" xfId="6863"/>
    <cellStyle name="Column Heading 2 2 18 2 6" xfId="6864"/>
    <cellStyle name="Column Heading 2 2 18 3" xfId="6865"/>
    <cellStyle name="Column Heading 2 2 18 3 2" xfId="49152"/>
    <cellStyle name="Column Heading 2 2 18 3 3" xfId="49153"/>
    <cellStyle name="Column Heading 2 2 18 4" xfId="6866"/>
    <cellStyle name="Column Heading 2 2 18 4 2" xfId="49154"/>
    <cellStyle name="Column Heading 2 2 18 4 3" xfId="49155"/>
    <cellStyle name="Column Heading 2 2 18 5" xfId="6867"/>
    <cellStyle name="Column Heading 2 2 18 5 2" xfId="49156"/>
    <cellStyle name="Column Heading 2 2 18 5 3" xfId="49157"/>
    <cellStyle name="Column Heading 2 2 18 6" xfId="6868"/>
    <cellStyle name="Column Heading 2 2 18 6 2" xfId="49158"/>
    <cellStyle name="Column Heading 2 2 18 6 3" xfId="49159"/>
    <cellStyle name="Column Heading 2 2 18 7" xfId="6869"/>
    <cellStyle name="Column Heading 2 2 18 8" xfId="49160"/>
    <cellStyle name="Column Heading 2 2 19" xfId="6870"/>
    <cellStyle name="Column Heading 2 2 19 2" xfId="6871"/>
    <cellStyle name="Column Heading 2 2 19 2 2" xfId="6872"/>
    <cellStyle name="Column Heading 2 2 19 2 3" xfId="6873"/>
    <cellStyle name="Column Heading 2 2 19 2 4" xfId="6874"/>
    <cellStyle name="Column Heading 2 2 19 2 5" xfId="6875"/>
    <cellStyle name="Column Heading 2 2 19 2 6" xfId="6876"/>
    <cellStyle name="Column Heading 2 2 19 3" xfId="6877"/>
    <cellStyle name="Column Heading 2 2 19 3 2" xfId="49161"/>
    <cellStyle name="Column Heading 2 2 19 3 3" xfId="49162"/>
    <cellStyle name="Column Heading 2 2 19 4" xfId="6878"/>
    <cellStyle name="Column Heading 2 2 19 4 2" xfId="49163"/>
    <cellStyle name="Column Heading 2 2 19 4 3" xfId="49164"/>
    <cellStyle name="Column Heading 2 2 19 5" xfId="6879"/>
    <cellStyle name="Column Heading 2 2 19 5 2" xfId="49165"/>
    <cellStyle name="Column Heading 2 2 19 5 3" xfId="49166"/>
    <cellStyle name="Column Heading 2 2 19 6" xfId="6880"/>
    <cellStyle name="Column Heading 2 2 19 6 2" xfId="49167"/>
    <cellStyle name="Column Heading 2 2 19 6 3" xfId="49168"/>
    <cellStyle name="Column Heading 2 2 19 7" xfId="6881"/>
    <cellStyle name="Column Heading 2 2 19 8" xfId="49169"/>
    <cellStyle name="Column Heading 2 2 2" xfId="6882"/>
    <cellStyle name="Column Heading 2 2 2 2" xfId="6883"/>
    <cellStyle name="Column Heading 2 2 2 2 2" xfId="6884"/>
    <cellStyle name="Column Heading 2 2 2 2 3" xfId="6885"/>
    <cellStyle name="Column Heading 2 2 2 2 4" xfId="6886"/>
    <cellStyle name="Column Heading 2 2 2 2 5" xfId="6887"/>
    <cellStyle name="Column Heading 2 2 2 2 6" xfId="6888"/>
    <cellStyle name="Column Heading 2 2 2 3" xfId="6889"/>
    <cellStyle name="Column Heading 2 2 2 3 2" xfId="49170"/>
    <cellStyle name="Column Heading 2 2 2 3 3" xfId="49171"/>
    <cellStyle name="Column Heading 2 2 2 4" xfId="6890"/>
    <cellStyle name="Column Heading 2 2 2 4 2" xfId="49172"/>
    <cellStyle name="Column Heading 2 2 2 4 3" xfId="49173"/>
    <cellStyle name="Column Heading 2 2 2 5" xfId="6891"/>
    <cellStyle name="Column Heading 2 2 2 5 2" xfId="49174"/>
    <cellStyle name="Column Heading 2 2 2 5 3" xfId="49175"/>
    <cellStyle name="Column Heading 2 2 2 6" xfId="6892"/>
    <cellStyle name="Column Heading 2 2 2 6 2" xfId="49176"/>
    <cellStyle name="Column Heading 2 2 2 6 3" xfId="49177"/>
    <cellStyle name="Column Heading 2 2 2 7" xfId="6893"/>
    <cellStyle name="Column Heading 2 2 2 8" xfId="49178"/>
    <cellStyle name="Column Heading 2 2 20" xfId="6894"/>
    <cellStyle name="Column Heading 2 2 20 2" xfId="6895"/>
    <cellStyle name="Column Heading 2 2 20 2 2" xfId="6896"/>
    <cellStyle name="Column Heading 2 2 20 2 3" xfId="6897"/>
    <cellStyle name="Column Heading 2 2 20 2 4" xfId="6898"/>
    <cellStyle name="Column Heading 2 2 20 2 5" xfId="6899"/>
    <cellStyle name="Column Heading 2 2 20 2 6" xfId="6900"/>
    <cellStyle name="Column Heading 2 2 20 3" xfId="6901"/>
    <cellStyle name="Column Heading 2 2 20 3 2" xfId="49179"/>
    <cellStyle name="Column Heading 2 2 20 3 3" xfId="49180"/>
    <cellStyle name="Column Heading 2 2 20 4" xfId="6902"/>
    <cellStyle name="Column Heading 2 2 20 4 2" xfId="49181"/>
    <cellStyle name="Column Heading 2 2 20 4 3" xfId="49182"/>
    <cellStyle name="Column Heading 2 2 20 5" xfId="6903"/>
    <cellStyle name="Column Heading 2 2 20 5 2" xfId="49183"/>
    <cellStyle name="Column Heading 2 2 20 5 3" xfId="49184"/>
    <cellStyle name="Column Heading 2 2 20 6" xfId="6904"/>
    <cellStyle name="Column Heading 2 2 20 6 2" xfId="49185"/>
    <cellStyle name="Column Heading 2 2 20 6 3" xfId="49186"/>
    <cellStyle name="Column Heading 2 2 20 7" xfId="6905"/>
    <cellStyle name="Column Heading 2 2 20 8" xfId="49187"/>
    <cellStyle name="Column Heading 2 2 21" xfId="6906"/>
    <cellStyle name="Column Heading 2 2 21 2" xfId="6907"/>
    <cellStyle name="Column Heading 2 2 21 2 2" xfId="6908"/>
    <cellStyle name="Column Heading 2 2 21 2 3" xfId="6909"/>
    <cellStyle name="Column Heading 2 2 21 2 4" xfId="6910"/>
    <cellStyle name="Column Heading 2 2 21 2 5" xfId="6911"/>
    <cellStyle name="Column Heading 2 2 21 2 6" xfId="6912"/>
    <cellStyle name="Column Heading 2 2 21 3" xfId="6913"/>
    <cellStyle name="Column Heading 2 2 21 3 2" xfId="49188"/>
    <cellStyle name="Column Heading 2 2 21 3 3" xfId="49189"/>
    <cellStyle name="Column Heading 2 2 21 4" xfId="6914"/>
    <cellStyle name="Column Heading 2 2 21 4 2" xfId="49190"/>
    <cellStyle name="Column Heading 2 2 21 4 3" xfId="49191"/>
    <cellStyle name="Column Heading 2 2 21 5" xfId="6915"/>
    <cellStyle name="Column Heading 2 2 21 5 2" xfId="49192"/>
    <cellStyle name="Column Heading 2 2 21 5 3" xfId="49193"/>
    <cellStyle name="Column Heading 2 2 21 6" xfId="6916"/>
    <cellStyle name="Column Heading 2 2 21 6 2" xfId="49194"/>
    <cellStyle name="Column Heading 2 2 21 6 3" xfId="49195"/>
    <cellStyle name="Column Heading 2 2 21 7" xfId="6917"/>
    <cellStyle name="Column Heading 2 2 21 8" xfId="49196"/>
    <cellStyle name="Column Heading 2 2 22" xfId="6918"/>
    <cellStyle name="Column Heading 2 2 22 2" xfId="6919"/>
    <cellStyle name="Column Heading 2 2 22 2 2" xfId="6920"/>
    <cellStyle name="Column Heading 2 2 22 2 3" xfId="6921"/>
    <cellStyle name="Column Heading 2 2 22 2 4" xfId="6922"/>
    <cellStyle name="Column Heading 2 2 22 2 5" xfId="6923"/>
    <cellStyle name="Column Heading 2 2 22 2 6" xfId="6924"/>
    <cellStyle name="Column Heading 2 2 22 3" xfId="6925"/>
    <cellStyle name="Column Heading 2 2 22 3 2" xfId="49197"/>
    <cellStyle name="Column Heading 2 2 22 3 3" xfId="49198"/>
    <cellStyle name="Column Heading 2 2 22 4" xfId="6926"/>
    <cellStyle name="Column Heading 2 2 22 4 2" xfId="49199"/>
    <cellStyle name="Column Heading 2 2 22 4 3" xfId="49200"/>
    <cellStyle name="Column Heading 2 2 22 5" xfId="6927"/>
    <cellStyle name="Column Heading 2 2 22 5 2" xfId="49201"/>
    <cellStyle name="Column Heading 2 2 22 5 3" xfId="49202"/>
    <cellStyle name="Column Heading 2 2 22 6" xfId="6928"/>
    <cellStyle name="Column Heading 2 2 22 6 2" xfId="49203"/>
    <cellStyle name="Column Heading 2 2 22 6 3" xfId="49204"/>
    <cellStyle name="Column Heading 2 2 22 7" xfId="6929"/>
    <cellStyle name="Column Heading 2 2 22 8" xfId="49205"/>
    <cellStyle name="Column Heading 2 2 23" xfId="6930"/>
    <cellStyle name="Column Heading 2 2 23 2" xfId="6931"/>
    <cellStyle name="Column Heading 2 2 23 2 2" xfId="6932"/>
    <cellStyle name="Column Heading 2 2 23 2 3" xfId="6933"/>
    <cellStyle name="Column Heading 2 2 23 2 4" xfId="6934"/>
    <cellStyle name="Column Heading 2 2 23 2 5" xfId="6935"/>
    <cellStyle name="Column Heading 2 2 23 2 6" xfId="6936"/>
    <cellStyle name="Column Heading 2 2 23 3" xfId="6937"/>
    <cellStyle name="Column Heading 2 2 23 3 2" xfId="49206"/>
    <cellStyle name="Column Heading 2 2 23 3 3" xfId="49207"/>
    <cellStyle name="Column Heading 2 2 23 4" xfId="6938"/>
    <cellStyle name="Column Heading 2 2 23 4 2" xfId="49208"/>
    <cellStyle name="Column Heading 2 2 23 4 3" xfId="49209"/>
    <cellStyle name="Column Heading 2 2 23 5" xfId="6939"/>
    <cellStyle name="Column Heading 2 2 23 5 2" xfId="49210"/>
    <cellStyle name="Column Heading 2 2 23 5 3" xfId="49211"/>
    <cellStyle name="Column Heading 2 2 23 6" xfId="6940"/>
    <cellStyle name="Column Heading 2 2 23 6 2" xfId="49212"/>
    <cellStyle name="Column Heading 2 2 23 6 3" xfId="49213"/>
    <cellStyle name="Column Heading 2 2 23 7" xfId="6941"/>
    <cellStyle name="Column Heading 2 2 23 8" xfId="49214"/>
    <cellStyle name="Column Heading 2 2 24" xfId="6942"/>
    <cellStyle name="Column Heading 2 2 24 2" xfId="6943"/>
    <cellStyle name="Column Heading 2 2 24 2 2" xfId="6944"/>
    <cellStyle name="Column Heading 2 2 24 2 3" xfId="6945"/>
    <cellStyle name="Column Heading 2 2 24 2 4" xfId="6946"/>
    <cellStyle name="Column Heading 2 2 24 2 5" xfId="6947"/>
    <cellStyle name="Column Heading 2 2 24 2 6" xfId="6948"/>
    <cellStyle name="Column Heading 2 2 24 3" xfId="6949"/>
    <cellStyle name="Column Heading 2 2 24 3 2" xfId="49215"/>
    <cellStyle name="Column Heading 2 2 24 3 3" xfId="49216"/>
    <cellStyle name="Column Heading 2 2 24 4" xfId="6950"/>
    <cellStyle name="Column Heading 2 2 24 4 2" xfId="49217"/>
    <cellStyle name="Column Heading 2 2 24 4 3" xfId="49218"/>
    <cellStyle name="Column Heading 2 2 24 5" xfId="6951"/>
    <cellStyle name="Column Heading 2 2 24 5 2" xfId="49219"/>
    <cellStyle name="Column Heading 2 2 24 5 3" xfId="49220"/>
    <cellStyle name="Column Heading 2 2 24 6" xfId="6952"/>
    <cellStyle name="Column Heading 2 2 24 6 2" xfId="49221"/>
    <cellStyle name="Column Heading 2 2 24 6 3" xfId="49222"/>
    <cellStyle name="Column Heading 2 2 24 7" xfId="6953"/>
    <cellStyle name="Column Heading 2 2 24 8" xfId="49223"/>
    <cellStyle name="Column Heading 2 2 25" xfId="6954"/>
    <cellStyle name="Column Heading 2 2 25 2" xfId="6955"/>
    <cellStyle name="Column Heading 2 2 25 2 2" xfId="6956"/>
    <cellStyle name="Column Heading 2 2 25 2 3" xfId="6957"/>
    <cellStyle name="Column Heading 2 2 25 2 4" xfId="6958"/>
    <cellStyle name="Column Heading 2 2 25 2 5" xfId="6959"/>
    <cellStyle name="Column Heading 2 2 25 2 6" xfId="6960"/>
    <cellStyle name="Column Heading 2 2 25 3" xfId="6961"/>
    <cellStyle name="Column Heading 2 2 25 3 2" xfId="49224"/>
    <cellStyle name="Column Heading 2 2 25 3 3" xfId="49225"/>
    <cellStyle name="Column Heading 2 2 25 4" xfId="6962"/>
    <cellStyle name="Column Heading 2 2 25 4 2" xfId="49226"/>
    <cellStyle name="Column Heading 2 2 25 4 3" xfId="49227"/>
    <cellStyle name="Column Heading 2 2 25 5" xfId="6963"/>
    <cellStyle name="Column Heading 2 2 25 5 2" xfId="49228"/>
    <cellStyle name="Column Heading 2 2 25 5 3" xfId="49229"/>
    <cellStyle name="Column Heading 2 2 25 6" xfId="6964"/>
    <cellStyle name="Column Heading 2 2 25 6 2" xfId="49230"/>
    <cellStyle name="Column Heading 2 2 25 6 3" xfId="49231"/>
    <cellStyle name="Column Heading 2 2 25 7" xfId="6965"/>
    <cellStyle name="Column Heading 2 2 25 8" xfId="49232"/>
    <cellStyle name="Column Heading 2 2 26" xfId="6966"/>
    <cellStyle name="Column Heading 2 2 26 2" xfId="6967"/>
    <cellStyle name="Column Heading 2 2 26 2 2" xfId="6968"/>
    <cellStyle name="Column Heading 2 2 26 2 3" xfId="6969"/>
    <cellStyle name="Column Heading 2 2 26 2 4" xfId="6970"/>
    <cellStyle name="Column Heading 2 2 26 2 5" xfId="6971"/>
    <cellStyle name="Column Heading 2 2 26 2 6" xfId="6972"/>
    <cellStyle name="Column Heading 2 2 26 3" xfId="6973"/>
    <cellStyle name="Column Heading 2 2 26 3 2" xfId="49233"/>
    <cellStyle name="Column Heading 2 2 26 3 3" xfId="49234"/>
    <cellStyle name="Column Heading 2 2 26 4" xfId="6974"/>
    <cellStyle name="Column Heading 2 2 26 4 2" xfId="49235"/>
    <cellStyle name="Column Heading 2 2 26 4 3" xfId="49236"/>
    <cellStyle name="Column Heading 2 2 26 5" xfId="6975"/>
    <cellStyle name="Column Heading 2 2 26 5 2" xfId="49237"/>
    <cellStyle name="Column Heading 2 2 26 5 3" xfId="49238"/>
    <cellStyle name="Column Heading 2 2 26 6" xfId="6976"/>
    <cellStyle name="Column Heading 2 2 26 6 2" xfId="49239"/>
    <cellStyle name="Column Heading 2 2 26 6 3" xfId="49240"/>
    <cellStyle name="Column Heading 2 2 26 7" xfId="6977"/>
    <cellStyle name="Column Heading 2 2 26 8" xfId="49241"/>
    <cellStyle name="Column Heading 2 2 27" xfId="6978"/>
    <cellStyle name="Column Heading 2 2 27 2" xfId="6979"/>
    <cellStyle name="Column Heading 2 2 27 2 2" xfId="6980"/>
    <cellStyle name="Column Heading 2 2 27 2 3" xfId="6981"/>
    <cellStyle name="Column Heading 2 2 27 2 4" xfId="6982"/>
    <cellStyle name="Column Heading 2 2 27 2 5" xfId="6983"/>
    <cellStyle name="Column Heading 2 2 27 2 6" xfId="6984"/>
    <cellStyle name="Column Heading 2 2 27 3" xfId="6985"/>
    <cellStyle name="Column Heading 2 2 27 3 2" xfId="49242"/>
    <cellStyle name="Column Heading 2 2 27 3 3" xfId="49243"/>
    <cellStyle name="Column Heading 2 2 27 4" xfId="6986"/>
    <cellStyle name="Column Heading 2 2 27 4 2" xfId="49244"/>
    <cellStyle name="Column Heading 2 2 27 4 3" xfId="49245"/>
    <cellStyle name="Column Heading 2 2 27 5" xfId="6987"/>
    <cellStyle name="Column Heading 2 2 27 5 2" xfId="49246"/>
    <cellStyle name="Column Heading 2 2 27 5 3" xfId="49247"/>
    <cellStyle name="Column Heading 2 2 27 6" xfId="6988"/>
    <cellStyle name="Column Heading 2 2 27 6 2" xfId="49248"/>
    <cellStyle name="Column Heading 2 2 27 6 3" xfId="49249"/>
    <cellStyle name="Column Heading 2 2 27 7" xfId="6989"/>
    <cellStyle name="Column Heading 2 2 27 8" xfId="49250"/>
    <cellStyle name="Column Heading 2 2 28" xfId="6990"/>
    <cellStyle name="Column Heading 2 2 28 2" xfId="6991"/>
    <cellStyle name="Column Heading 2 2 28 2 2" xfId="6992"/>
    <cellStyle name="Column Heading 2 2 28 2 3" xfId="6993"/>
    <cellStyle name="Column Heading 2 2 28 2 4" xfId="6994"/>
    <cellStyle name="Column Heading 2 2 28 2 5" xfId="6995"/>
    <cellStyle name="Column Heading 2 2 28 2 6" xfId="6996"/>
    <cellStyle name="Column Heading 2 2 28 3" xfId="6997"/>
    <cellStyle name="Column Heading 2 2 28 3 2" xfId="49251"/>
    <cellStyle name="Column Heading 2 2 28 3 3" xfId="49252"/>
    <cellStyle name="Column Heading 2 2 28 4" xfId="6998"/>
    <cellStyle name="Column Heading 2 2 28 4 2" xfId="49253"/>
    <cellStyle name="Column Heading 2 2 28 4 3" xfId="49254"/>
    <cellStyle name="Column Heading 2 2 28 5" xfId="6999"/>
    <cellStyle name="Column Heading 2 2 28 5 2" xfId="49255"/>
    <cellStyle name="Column Heading 2 2 28 5 3" xfId="49256"/>
    <cellStyle name="Column Heading 2 2 28 6" xfId="7000"/>
    <cellStyle name="Column Heading 2 2 28 6 2" xfId="49257"/>
    <cellStyle name="Column Heading 2 2 28 6 3" xfId="49258"/>
    <cellStyle name="Column Heading 2 2 28 7" xfId="7001"/>
    <cellStyle name="Column Heading 2 2 28 8" xfId="49259"/>
    <cellStyle name="Column Heading 2 2 29" xfId="7002"/>
    <cellStyle name="Column Heading 2 2 29 2" xfId="7003"/>
    <cellStyle name="Column Heading 2 2 29 2 2" xfId="7004"/>
    <cellStyle name="Column Heading 2 2 29 2 3" xfId="7005"/>
    <cellStyle name="Column Heading 2 2 29 2 4" xfId="7006"/>
    <cellStyle name="Column Heading 2 2 29 2 5" xfId="7007"/>
    <cellStyle name="Column Heading 2 2 29 2 6" xfId="7008"/>
    <cellStyle name="Column Heading 2 2 29 3" xfId="7009"/>
    <cellStyle name="Column Heading 2 2 29 3 2" xfId="49260"/>
    <cellStyle name="Column Heading 2 2 29 3 3" xfId="49261"/>
    <cellStyle name="Column Heading 2 2 29 4" xfId="7010"/>
    <cellStyle name="Column Heading 2 2 29 4 2" xfId="49262"/>
    <cellStyle name="Column Heading 2 2 29 4 3" xfId="49263"/>
    <cellStyle name="Column Heading 2 2 29 5" xfId="7011"/>
    <cellStyle name="Column Heading 2 2 29 5 2" xfId="49264"/>
    <cellStyle name="Column Heading 2 2 29 5 3" xfId="49265"/>
    <cellStyle name="Column Heading 2 2 29 6" xfId="7012"/>
    <cellStyle name="Column Heading 2 2 29 6 2" xfId="49266"/>
    <cellStyle name="Column Heading 2 2 29 6 3" xfId="49267"/>
    <cellStyle name="Column Heading 2 2 29 7" xfId="7013"/>
    <cellStyle name="Column Heading 2 2 29 8" xfId="49268"/>
    <cellStyle name="Column Heading 2 2 3" xfId="7014"/>
    <cellStyle name="Column Heading 2 2 3 2" xfId="7015"/>
    <cellStyle name="Column Heading 2 2 3 2 2" xfId="7016"/>
    <cellStyle name="Column Heading 2 2 3 2 3" xfId="7017"/>
    <cellStyle name="Column Heading 2 2 3 2 4" xfId="7018"/>
    <cellStyle name="Column Heading 2 2 3 2 5" xfId="7019"/>
    <cellStyle name="Column Heading 2 2 3 2 6" xfId="7020"/>
    <cellStyle name="Column Heading 2 2 3 3" xfId="7021"/>
    <cellStyle name="Column Heading 2 2 3 3 2" xfId="49269"/>
    <cellStyle name="Column Heading 2 2 3 3 3" xfId="49270"/>
    <cellStyle name="Column Heading 2 2 3 4" xfId="7022"/>
    <cellStyle name="Column Heading 2 2 3 4 2" xfId="49271"/>
    <cellStyle name="Column Heading 2 2 3 4 3" xfId="49272"/>
    <cellStyle name="Column Heading 2 2 3 5" xfId="7023"/>
    <cellStyle name="Column Heading 2 2 3 5 2" xfId="49273"/>
    <cellStyle name="Column Heading 2 2 3 5 3" xfId="49274"/>
    <cellStyle name="Column Heading 2 2 3 6" xfId="7024"/>
    <cellStyle name="Column Heading 2 2 3 6 2" xfId="49275"/>
    <cellStyle name="Column Heading 2 2 3 6 3" xfId="49276"/>
    <cellStyle name="Column Heading 2 2 3 7" xfId="7025"/>
    <cellStyle name="Column Heading 2 2 3 8" xfId="49277"/>
    <cellStyle name="Column Heading 2 2 30" xfId="7026"/>
    <cellStyle name="Column Heading 2 2 30 2" xfId="7027"/>
    <cellStyle name="Column Heading 2 2 30 2 2" xfId="7028"/>
    <cellStyle name="Column Heading 2 2 30 2 3" xfId="7029"/>
    <cellStyle name="Column Heading 2 2 30 2 4" xfId="7030"/>
    <cellStyle name="Column Heading 2 2 30 2 5" xfId="7031"/>
    <cellStyle name="Column Heading 2 2 30 2 6" xfId="7032"/>
    <cellStyle name="Column Heading 2 2 30 3" xfId="7033"/>
    <cellStyle name="Column Heading 2 2 30 3 2" xfId="49278"/>
    <cellStyle name="Column Heading 2 2 30 3 3" xfId="49279"/>
    <cellStyle name="Column Heading 2 2 30 4" xfId="7034"/>
    <cellStyle name="Column Heading 2 2 30 4 2" xfId="49280"/>
    <cellStyle name="Column Heading 2 2 30 4 3" xfId="49281"/>
    <cellStyle name="Column Heading 2 2 30 5" xfId="7035"/>
    <cellStyle name="Column Heading 2 2 30 5 2" xfId="49282"/>
    <cellStyle name="Column Heading 2 2 30 5 3" xfId="49283"/>
    <cellStyle name="Column Heading 2 2 30 6" xfId="7036"/>
    <cellStyle name="Column Heading 2 2 30 6 2" xfId="49284"/>
    <cellStyle name="Column Heading 2 2 30 6 3" xfId="49285"/>
    <cellStyle name="Column Heading 2 2 30 7" xfId="7037"/>
    <cellStyle name="Column Heading 2 2 30 8" xfId="49286"/>
    <cellStyle name="Column Heading 2 2 31" xfId="7038"/>
    <cellStyle name="Column Heading 2 2 31 2" xfId="7039"/>
    <cellStyle name="Column Heading 2 2 31 2 2" xfId="7040"/>
    <cellStyle name="Column Heading 2 2 31 2 3" xfId="7041"/>
    <cellStyle name="Column Heading 2 2 31 2 4" xfId="7042"/>
    <cellStyle name="Column Heading 2 2 31 2 5" xfId="7043"/>
    <cellStyle name="Column Heading 2 2 31 2 6" xfId="7044"/>
    <cellStyle name="Column Heading 2 2 31 3" xfId="7045"/>
    <cellStyle name="Column Heading 2 2 31 3 2" xfId="49287"/>
    <cellStyle name="Column Heading 2 2 31 3 3" xfId="49288"/>
    <cellStyle name="Column Heading 2 2 31 4" xfId="7046"/>
    <cellStyle name="Column Heading 2 2 31 4 2" xfId="49289"/>
    <cellStyle name="Column Heading 2 2 31 4 3" xfId="49290"/>
    <cellStyle name="Column Heading 2 2 31 5" xfId="7047"/>
    <cellStyle name="Column Heading 2 2 31 5 2" xfId="49291"/>
    <cellStyle name="Column Heading 2 2 31 5 3" xfId="49292"/>
    <cellStyle name="Column Heading 2 2 31 6" xfId="7048"/>
    <cellStyle name="Column Heading 2 2 31 6 2" xfId="49293"/>
    <cellStyle name="Column Heading 2 2 31 6 3" xfId="49294"/>
    <cellStyle name="Column Heading 2 2 31 7" xfId="7049"/>
    <cellStyle name="Column Heading 2 2 31 8" xfId="49295"/>
    <cellStyle name="Column Heading 2 2 32" xfId="7050"/>
    <cellStyle name="Column Heading 2 2 32 2" xfId="7051"/>
    <cellStyle name="Column Heading 2 2 32 2 2" xfId="7052"/>
    <cellStyle name="Column Heading 2 2 32 2 3" xfId="7053"/>
    <cellStyle name="Column Heading 2 2 32 2 4" xfId="7054"/>
    <cellStyle name="Column Heading 2 2 32 2 5" xfId="7055"/>
    <cellStyle name="Column Heading 2 2 32 2 6" xfId="7056"/>
    <cellStyle name="Column Heading 2 2 32 3" xfId="7057"/>
    <cellStyle name="Column Heading 2 2 32 3 2" xfId="49296"/>
    <cellStyle name="Column Heading 2 2 32 3 3" xfId="49297"/>
    <cellStyle name="Column Heading 2 2 32 4" xfId="7058"/>
    <cellStyle name="Column Heading 2 2 32 4 2" xfId="49298"/>
    <cellStyle name="Column Heading 2 2 32 4 3" xfId="49299"/>
    <cellStyle name="Column Heading 2 2 32 5" xfId="7059"/>
    <cellStyle name="Column Heading 2 2 32 5 2" xfId="49300"/>
    <cellStyle name="Column Heading 2 2 32 5 3" xfId="49301"/>
    <cellStyle name="Column Heading 2 2 32 6" xfId="7060"/>
    <cellStyle name="Column Heading 2 2 32 6 2" xfId="49302"/>
    <cellStyle name="Column Heading 2 2 32 6 3" xfId="49303"/>
    <cellStyle name="Column Heading 2 2 32 7" xfId="7061"/>
    <cellStyle name="Column Heading 2 2 32 8" xfId="49304"/>
    <cellStyle name="Column Heading 2 2 33" xfId="7062"/>
    <cellStyle name="Column Heading 2 2 33 2" xfId="7063"/>
    <cellStyle name="Column Heading 2 2 33 2 2" xfId="7064"/>
    <cellStyle name="Column Heading 2 2 33 2 3" xfId="7065"/>
    <cellStyle name="Column Heading 2 2 33 2 4" xfId="7066"/>
    <cellStyle name="Column Heading 2 2 33 2 5" xfId="7067"/>
    <cellStyle name="Column Heading 2 2 33 2 6" xfId="7068"/>
    <cellStyle name="Column Heading 2 2 33 3" xfId="7069"/>
    <cellStyle name="Column Heading 2 2 33 3 2" xfId="49305"/>
    <cellStyle name="Column Heading 2 2 33 3 3" xfId="49306"/>
    <cellStyle name="Column Heading 2 2 33 4" xfId="7070"/>
    <cellStyle name="Column Heading 2 2 33 4 2" xfId="49307"/>
    <cellStyle name="Column Heading 2 2 33 4 3" xfId="49308"/>
    <cellStyle name="Column Heading 2 2 33 5" xfId="7071"/>
    <cellStyle name="Column Heading 2 2 33 5 2" xfId="49309"/>
    <cellStyle name="Column Heading 2 2 33 5 3" xfId="49310"/>
    <cellStyle name="Column Heading 2 2 33 6" xfId="7072"/>
    <cellStyle name="Column Heading 2 2 33 6 2" xfId="49311"/>
    <cellStyle name="Column Heading 2 2 33 6 3" xfId="49312"/>
    <cellStyle name="Column Heading 2 2 33 7" xfId="49313"/>
    <cellStyle name="Column Heading 2 2 33 8" xfId="49314"/>
    <cellStyle name="Column Heading 2 2 34" xfId="7073"/>
    <cellStyle name="Column Heading 2 2 34 2" xfId="7074"/>
    <cellStyle name="Column Heading 2 2 34 2 2" xfId="7075"/>
    <cellStyle name="Column Heading 2 2 34 2 3" xfId="7076"/>
    <cellStyle name="Column Heading 2 2 34 2 4" xfId="7077"/>
    <cellStyle name="Column Heading 2 2 34 2 5" xfId="7078"/>
    <cellStyle name="Column Heading 2 2 34 2 6" xfId="7079"/>
    <cellStyle name="Column Heading 2 2 34 3" xfId="7080"/>
    <cellStyle name="Column Heading 2 2 34 3 2" xfId="49315"/>
    <cellStyle name="Column Heading 2 2 34 3 3" xfId="49316"/>
    <cellStyle name="Column Heading 2 2 34 4" xfId="7081"/>
    <cellStyle name="Column Heading 2 2 34 4 2" xfId="49317"/>
    <cellStyle name="Column Heading 2 2 34 4 3" xfId="49318"/>
    <cellStyle name="Column Heading 2 2 34 5" xfId="7082"/>
    <cellStyle name="Column Heading 2 2 34 5 2" xfId="49319"/>
    <cellStyle name="Column Heading 2 2 34 5 3" xfId="49320"/>
    <cellStyle name="Column Heading 2 2 34 6" xfId="7083"/>
    <cellStyle name="Column Heading 2 2 34 6 2" xfId="49321"/>
    <cellStyle name="Column Heading 2 2 34 6 3" xfId="49322"/>
    <cellStyle name="Column Heading 2 2 34 7" xfId="7084"/>
    <cellStyle name="Column Heading 2 2 34 8" xfId="49323"/>
    <cellStyle name="Column Heading 2 2 35" xfId="7085"/>
    <cellStyle name="Column Heading 2 2 35 2" xfId="7086"/>
    <cellStyle name="Column Heading 2 2 35 3" xfId="7087"/>
    <cellStyle name="Column Heading 2 2 35 4" xfId="7088"/>
    <cellStyle name="Column Heading 2 2 35 5" xfId="7089"/>
    <cellStyle name="Column Heading 2 2 35 6" xfId="7090"/>
    <cellStyle name="Column Heading 2 2 36" xfId="7091"/>
    <cellStyle name="Column Heading 2 2 36 2" xfId="49324"/>
    <cellStyle name="Column Heading 2 2 36 3" xfId="49325"/>
    <cellStyle name="Column Heading 2 2 37" xfId="7092"/>
    <cellStyle name="Column Heading 2 2 37 2" xfId="49326"/>
    <cellStyle name="Column Heading 2 2 37 3" xfId="49327"/>
    <cellStyle name="Column Heading 2 2 38" xfId="7093"/>
    <cellStyle name="Column Heading 2 2 38 2" xfId="49328"/>
    <cellStyle name="Column Heading 2 2 38 3" xfId="49329"/>
    <cellStyle name="Column Heading 2 2 39" xfId="7094"/>
    <cellStyle name="Column Heading 2 2 39 2" xfId="49330"/>
    <cellStyle name="Column Heading 2 2 39 3" xfId="49331"/>
    <cellStyle name="Column Heading 2 2 4" xfId="7095"/>
    <cellStyle name="Column Heading 2 2 4 2" xfId="7096"/>
    <cellStyle name="Column Heading 2 2 4 2 2" xfId="7097"/>
    <cellStyle name="Column Heading 2 2 4 2 3" xfId="7098"/>
    <cellStyle name="Column Heading 2 2 4 2 4" xfId="7099"/>
    <cellStyle name="Column Heading 2 2 4 2 5" xfId="7100"/>
    <cellStyle name="Column Heading 2 2 4 2 6" xfId="7101"/>
    <cellStyle name="Column Heading 2 2 4 3" xfId="7102"/>
    <cellStyle name="Column Heading 2 2 4 3 2" xfId="49332"/>
    <cellStyle name="Column Heading 2 2 4 3 3" xfId="49333"/>
    <cellStyle name="Column Heading 2 2 4 4" xfId="7103"/>
    <cellStyle name="Column Heading 2 2 4 4 2" xfId="49334"/>
    <cellStyle name="Column Heading 2 2 4 4 3" xfId="49335"/>
    <cellStyle name="Column Heading 2 2 4 5" xfId="7104"/>
    <cellStyle name="Column Heading 2 2 4 5 2" xfId="49336"/>
    <cellStyle name="Column Heading 2 2 4 5 3" xfId="49337"/>
    <cellStyle name="Column Heading 2 2 4 6" xfId="7105"/>
    <cellStyle name="Column Heading 2 2 4 6 2" xfId="49338"/>
    <cellStyle name="Column Heading 2 2 4 6 3" xfId="49339"/>
    <cellStyle name="Column Heading 2 2 4 7" xfId="7106"/>
    <cellStyle name="Column Heading 2 2 4 8" xfId="49340"/>
    <cellStyle name="Column Heading 2 2 40" xfId="49341"/>
    <cellStyle name="Column Heading 2 2 41" xfId="49342"/>
    <cellStyle name="Column Heading 2 2 5" xfId="7107"/>
    <cellStyle name="Column Heading 2 2 5 2" xfId="7108"/>
    <cellStyle name="Column Heading 2 2 5 2 2" xfId="7109"/>
    <cellStyle name="Column Heading 2 2 5 2 3" xfId="7110"/>
    <cellStyle name="Column Heading 2 2 5 2 4" xfId="7111"/>
    <cellStyle name="Column Heading 2 2 5 2 5" xfId="7112"/>
    <cellStyle name="Column Heading 2 2 5 2 6" xfId="7113"/>
    <cellStyle name="Column Heading 2 2 5 3" xfId="7114"/>
    <cellStyle name="Column Heading 2 2 5 3 2" xfId="49343"/>
    <cellStyle name="Column Heading 2 2 5 3 3" xfId="49344"/>
    <cellStyle name="Column Heading 2 2 5 4" xfId="7115"/>
    <cellStyle name="Column Heading 2 2 5 4 2" xfId="49345"/>
    <cellStyle name="Column Heading 2 2 5 4 3" xfId="49346"/>
    <cellStyle name="Column Heading 2 2 5 5" xfId="7116"/>
    <cellStyle name="Column Heading 2 2 5 5 2" xfId="49347"/>
    <cellStyle name="Column Heading 2 2 5 5 3" xfId="49348"/>
    <cellStyle name="Column Heading 2 2 5 6" xfId="7117"/>
    <cellStyle name="Column Heading 2 2 5 6 2" xfId="49349"/>
    <cellStyle name="Column Heading 2 2 5 6 3" xfId="49350"/>
    <cellStyle name="Column Heading 2 2 5 7" xfId="7118"/>
    <cellStyle name="Column Heading 2 2 5 8" xfId="49351"/>
    <cellStyle name="Column Heading 2 2 6" xfId="7119"/>
    <cellStyle name="Column Heading 2 2 6 2" xfId="7120"/>
    <cellStyle name="Column Heading 2 2 6 2 2" xfId="7121"/>
    <cellStyle name="Column Heading 2 2 6 2 3" xfId="7122"/>
    <cellStyle name="Column Heading 2 2 6 2 4" xfId="7123"/>
    <cellStyle name="Column Heading 2 2 6 2 5" xfId="7124"/>
    <cellStyle name="Column Heading 2 2 6 2 6" xfId="7125"/>
    <cellStyle name="Column Heading 2 2 6 3" xfId="7126"/>
    <cellStyle name="Column Heading 2 2 6 3 2" xfId="49352"/>
    <cellStyle name="Column Heading 2 2 6 3 3" xfId="49353"/>
    <cellStyle name="Column Heading 2 2 6 4" xfId="7127"/>
    <cellStyle name="Column Heading 2 2 6 4 2" xfId="49354"/>
    <cellStyle name="Column Heading 2 2 6 4 3" xfId="49355"/>
    <cellStyle name="Column Heading 2 2 6 5" xfId="7128"/>
    <cellStyle name="Column Heading 2 2 6 5 2" xfId="49356"/>
    <cellStyle name="Column Heading 2 2 6 5 3" xfId="49357"/>
    <cellStyle name="Column Heading 2 2 6 6" xfId="7129"/>
    <cellStyle name="Column Heading 2 2 6 6 2" xfId="49358"/>
    <cellStyle name="Column Heading 2 2 6 6 3" xfId="49359"/>
    <cellStyle name="Column Heading 2 2 6 7" xfId="7130"/>
    <cellStyle name="Column Heading 2 2 6 8" xfId="49360"/>
    <cellStyle name="Column Heading 2 2 7" xfId="7131"/>
    <cellStyle name="Column Heading 2 2 7 2" xfId="7132"/>
    <cellStyle name="Column Heading 2 2 7 2 2" xfId="7133"/>
    <cellStyle name="Column Heading 2 2 7 2 3" xfId="7134"/>
    <cellStyle name="Column Heading 2 2 7 2 4" xfId="7135"/>
    <cellStyle name="Column Heading 2 2 7 2 5" xfId="7136"/>
    <cellStyle name="Column Heading 2 2 7 2 6" xfId="7137"/>
    <cellStyle name="Column Heading 2 2 7 3" xfId="7138"/>
    <cellStyle name="Column Heading 2 2 7 3 2" xfId="49361"/>
    <cellStyle name="Column Heading 2 2 7 3 3" xfId="49362"/>
    <cellStyle name="Column Heading 2 2 7 4" xfId="7139"/>
    <cellStyle name="Column Heading 2 2 7 4 2" xfId="49363"/>
    <cellStyle name="Column Heading 2 2 7 4 3" xfId="49364"/>
    <cellStyle name="Column Heading 2 2 7 5" xfId="7140"/>
    <cellStyle name="Column Heading 2 2 7 5 2" xfId="49365"/>
    <cellStyle name="Column Heading 2 2 7 5 3" xfId="49366"/>
    <cellStyle name="Column Heading 2 2 7 6" xfId="7141"/>
    <cellStyle name="Column Heading 2 2 7 6 2" xfId="49367"/>
    <cellStyle name="Column Heading 2 2 7 6 3" xfId="49368"/>
    <cellStyle name="Column Heading 2 2 7 7" xfId="7142"/>
    <cellStyle name="Column Heading 2 2 7 8" xfId="49369"/>
    <cellStyle name="Column Heading 2 2 8" xfId="7143"/>
    <cellStyle name="Column Heading 2 2 8 2" xfId="7144"/>
    <cellStyle name="Column Heading 2 2 8 2 2" xfId="7145"/>
    <cellStyle name="Column Heading 2 2 8 2 3" xfId="7146"/>
    <cellStyle name="Column Heading 2 2 8 2 4" xfId="7147"/>
    <cellStyle name="Column Heading 2 2 8 2 5" xfId="7148"/>
    <cellStyle name="Column Heading 2 2 8 2 6" xfId="7149"/>
    <cellStyle name="Column Heading 2 2 8 3" xfId="7150"/>
    <cellStyle name="Column Heading 2 2 8 3 2" xfId="49370"/>
    <cellStyle name="Column Heading 2 2 8 3 3" xfId="49371"/>
    <cellStyle name="Column Heading 2 2 8 4" xfId="7151"/>
    <cellStyle name="Column Heading 2 2 8 4 2" xfId="49372"/>
    <cellStyle name="Column Heading 2 2 8 4 3" xfId="49373"/>
    <cellStyle name="Column Heading 2 2 8 5" xfId="7152"/>
    <cellStyle name="Column Heading 2 2 8 5 2" xfId="49374"/>
    <cellStyle name="Column Heading 2 2 8 5 3" xfId="49375"/>
    <cellStyle name="Column Heading 2 2 8 6" xfId="7153"/>
    <cellStyle name="Column Heading 2 2 8 6 2" xfId="49376"/>
    <cellStyle name="Column Heading 2 2 8 6 3" xfId="49377"/>
    <cellStyle name="Column Heading 2 2 8 7" xfId="7154"/>
    <cellStyle name="Column Heading 2 2 8 8" xfId="49378"/>
    <cellStyle name="Column Heading 2 2 9" xfId="7155"/>
    <cellStyle name="Column Heading 2 2 9 2" xfId="7156"/>
    <cellStyle name="Column Heading 2 2 9 2 2" xfId="7157"/>
    <cellStyle name="Column Heading 2 2 9 2 3" xfId="7158"/>
    <cellStyle name="Column Heading 2 2 9 2 4" xfId="7159"/>
    <cellStyle name="Column Heading 2 2 9 2 5" xfId="7160"/>
    <cellStyle name="Column Heading 2 2 9 2 6" xfId="7161"/>
    <cellStyle name="Column Heading 2 2 9 3" xfId="7162"/>
    <cellStyle name="Column Heading 2 2 9 3 2" xfId="49379"/>
    <cellStyle name="Column Heading 2 2 9 3 3" xfId="49380"/>
    <cellStyle name="Column Heading 2 2 9 4" xfId="7163"/>
    <cellStyle name="Column Heading 2 2 9 4 2" xfId="49381"/>
    <cellStyle name="Column Heading 2 2 9 4 3" xfId="49382"/>
    <cellStyle name="Column Heading 2 2 9 5" xfId="7164"/>
    <cellStyle name="Column Heading 2 2 9 5 2" xfId="49383"/>
    <cellStyle name="Column Heading 2 2 9 5 3" xfId="49384"/>
    <cellStyle name="Column Heading 2 2 9 6" xfId="7165"/>
    <cellStyle name="Column Heading 2 2 9 6 2" xfId="49385"/>
    <cellStyle name="Column Heading 2 2 9 6 3" xfId="49386"/>
    <cellStyle name="Column Heading 2 2 9 7" xfId="7166"/>
    <cellStyle name="Column Heading 2 2 9 8" xfId="49387"/>
    <cellStyle name="Column Heading 2 20" xfId="7167"/>
    <cellStyle name="Column Heading 2 20 2" xfId="7168"/>
    <cellStyle name="Column Heading 2 20 2 2" xfId="7169"/>
    <cellStyle name="Column Heading 2 20 2 3" xfId="7170"/>
    <cellStyle name="Column Heading 2 20 2 4" xfId="7171"/>
    <cellStyle name="Column Heading 2 20 2 5" xfId="7172"/>
    <cellStyle name="Column Heading 2 20 2 6" xfId="7173"/>
    <cellStyle name="Column Heading 2 20 3" xfId="7174"/>
    <cellStyle name="Column Heading 2 20 3 2" xfId="49388"/>
    <cellStyle name="Column Heading 2 20 3 3" xfId="49389"/>
    <cellStyle name="Column Heading 2 20 4" xfId="7175"/>
    <cellStyle name="Column Heading 2 20 4 2" xfId="49390"/>
    <cellStyle name="Column Heading 2 20 4 3" xfId="49391"/>
    <cellStyle name="Column Heading 2 20 5" xfId="7176"/>
    <cellStyle name="Column Heading 2 20 5 2" xfId="49392"/>
    <cellStyle name="Column Heading 2 20 5 3" xfId="49393"/>
    <cellStyle name="Column Heading 2 20 6" xfId="7177"/>
    <cellStyle name="Column Heading 2 20 6 2" xfId="49394"/>
    <cellStyle name="Column Heading 2 20 6 3" xfId="49395"/>
    <cellStyle name="Column Heading 2 20 7" xfId="7178"/>
    <cellStyle name="Column Heading 2 20 8" xfId="49396"/>
    <cellStyle name="Column Heading 2 21" xfId="7179"/>
    <cellStyle name="Column Heading 2 21 2" xfId="7180"/>
    <cellStyle name="Column Heading 2 21 2 2" xfId="7181"/>
    <cellStyle name="Column Heading 2 21 2 3" xfId="7182"/>
    <cellStyle name="Column Heading 2 21 2 4" xfId="7183"/>
    <cellStyle name="Column Heading 2 21 2 5" xfId="7184"/>
    <cellStyle name="Column Heading 2 21 2 6" xfId="7185"/>
    <cellStyle name="Column Heading 2 21 3" xfId="7186"/>
    <cellStyle name="Column Heading 2 21 3 2" xfId="49397"/>
    <cellStyle name="Column Heading 2 21 3 3" xfId="49398"/>
    <cellStyle name="Column Heading 2 21 4" xfId="7187"/>
    <cellStyle name="Column Heading 2 21 4 2" xfId="49399"/>
    <cellStyle name="Column Heading 2 21 4 3" xfId="49400"/>
    <cellStyle name="Column Heading 2 21 5" xfId="7188"/>
    <cellStyle name="Column Heading 2 21 5 2" xfId="49401"/>
    <cellStyle name="Column Heading 2 21 5 3" xfId="49402"/>
    <cellStyle name="Column Heading 2 21 6" xfId="7189"/>
    <cellStyle name="Column Heading 2 21 6 2" xfId="49403"/>
    <cellStyle name="Column Heading 2 21 6 3" xfId="49404"/>
    <cellStyle name="Column Heading 2 21 7" xfId="7190"/>
    <cellStyle name="Column Heading 2 21 8" xfId="49405"/>
    <cellStyle name="Column Heading 2 22" xfId="7191"/>
    <cellStyle name="Column Heading 2 22 2" xfId="7192"/>
    <cellStyle name="Column Heading 2 22 2 2" xfId="7193"/>
    <cellStyle name="Column Heading 2 22 2 3" xfId="7194"/>
    <cellStyle name="Column Heading 2 22 2 4" xfId="7195"/>
    <cellStyle name="Column Heading 2 22 2 5" xfId="7196"/>
    <cellStyle name="Column Heading 2 22 2 6" xfId="7197"/>
    <cellStyle name="Column Heading 2 22 3" xfId="7198"/>
    <cellStyle name="Column Heading 2 22 3 2" xfId="49406"/>
    <cellStyle name="Column Heading 2 22 3 3" xfId="49407"/>
    <cellStyle name="Column Heading 2 22 4" xfId="7199"/>
    <cellStyle name="Column Heading 2 22 4 2" xfId="49408"/>
    <cellStyle name="Column Heading 2 22 4 3" xfId="49409"/>
    <cellStyle name="Column Heading 2 22 5" xfId="7200"/>
    <cellStyle name="Column Heading 2 22 5 2" xfId="49410"/>
    <cellStyle name="Column Heading 2 22 5 3" xfId="49411"/>
    <cellStyle name="Column Heading 2 22 6" xfId="7201"/>
    <cellStyle name="Column Heading 2 22 6 2" xfId="49412"/>
    <cellStyle name="Column Heading 2 22 6 3" xfId="49413"/>
    <cellStyle name="Column Heading 2 22 7" xfId="7202"/>
    <cellStyle name="Column Heading 2 22 8" xfId="49414"/>
    <cellStyle name="Column Heading 2 23" xfId="7203"/>
    <cellStyle name="Column Heading 2 23 2" xfId="7204"/>
    <cellStyle name="Column Heading 2 23 2 2" xfId="7205"/>
    <cellStyle name="Column Heading 2 23 2 3" xfId="7206"/>
    <cellStyle name="Column Heading 2 23 2 4" xfId="7207"/>
    <cellStyle name="Column Heading 2 23 2 5" xfId="7208"/>
    <cellStyle name="Column Heading 2 23 2 6" xfId="7209"/>
    <cellStyle name="Column Heading 2 23 3" xfId="7210"/>
    <cellStyle name="Column Heading 2 23 3 2" xfId="49415"/>
    <cellStyle name="Column Heading 2 23 3 3" xfId="49416"/>
    <cellStyle name="Column Heading 2 23 4" xfId="7211"/>
    <cellStyle name="Column Heading 2 23 4 2" xfId="49417"/>
    <cellStyle name="Column Heading 2 23 4 3" xfId="49418"/>
    <cellStyle name="Column Heading 2 23 5" xfId="7212"/>
    <cellStyle name="Column Heading 2 23 5 2" xfId="49419"/>
    <cellStyle name="Column Heading 2 23 5 3" xfId="49420"/>
    <cellStyle name="Column Heading 2 23 6" xfId="7213"/>
    <cellStyle name="Column Heading 2 23 6 2" xfId="49421"/>
    <cellStyle name="Column Heading 2 23 6 3" xfId="49422"/>
    <cellStyle name="Column Heading 2 23 7" xfId="7214"/>
    <cellStyle name="Column Heading 2 23 8" xfId="49423"/>
    <cellStyle name="Column Heading 2 24" xfId="7215"/>
    <cellStyle name="Column Heading 2 24 2" xfId="7216"/>
    <cellStyle name="Column Heading 2 24 2 2" xfId="7217"/>
    <cellStyle name="Column Heading 2 24 2 3" xfId="7218"/>
    <cellStyle name="Column Heading 2 24 2 4" xfId="7219"/>
    <cellStyle name="Column Heading 2 24 2 5" xfId="7220"/>
    <cellStyle name="Column Heading 2 24 2 6" xfId="7221"/>
    <cellStyle name="Column Heading 2 24 3" xfId="7222"/>
    <cellStyle name="Column Heading 2 24 3 2" xfId="49424"/>
    <cellStyle name="Column Heading 2 24 3 3" xfId="49425"/>
    <cellStyle name="Column Heading 2 24 4" xfId="7223"/>
    <cellStyle name="Column Heading 2 24 4 2" xfId="49426"/>
    <cellStyle name="Column Heading 2 24 4 3" xfId="49427"/>
    <cellStyle name="Column Heading 2 24 5" xfId="7224"/>
    <cellStyle name="Column Heading 2 24 5 2" xfId="49428"/>
    <cellStyle name="Column Heading 2 24 5 3" xfId="49429"/>
    <cellStyle name="Column Heading 2 24 6" xfId="7225"/>
    <cellStyle name="Column Heading 2 24 6 2" xfId="49430"/>
    <cellStyle name="Column Heading 2 24 6 3" xfId="49431"/>
    <cellStyle name="Column Heading 2 24 7" xfId="7226"/>
    <cellStyle name="Column Heading 2 24 8" xfId="49432"/>
    <cellStyle name="Column Heading 2 25" xfId="7227"/>
    <cellStyle name="Column Heading 2 25 2" xfId="7228"/>
    <cellStyle name="Column Heading 2 25 2 2" xfId="7229"/>
    <cellStyle name="Column Heading 2 25 2 3" xfId="7230"/>
    <cellStyle name="Column Heading 2 25 2 4" xfId="7231"/>
    <cellStyle name="Column Heading 2 25 2 5" xfId="7232"/>
    <cellStyle name="Column Heading 2 25 2 6" xfId="7233"/>
    <cellStyle name="Column Heading 2 25 3" xfId="7234"/>
    <cellStyle name="Column Heading 2 25 3 2" xfId="49433"/>
    <cellStyle name="Column Heading 2 25 3 3" xfId="49434"/>
    <cellStyle name="Column Heading 2 25 4" xfId="7235"/>
    <cellStyle name="Column Heading 2 25 4 2" xfId="49435"/>
    <cellStyle name="Column Heading 2 25 4 3" xfId="49436"/>
    <cellStyle name="Column Heading 2 25 5" xfId="7236"/>
    <cellStyle name="Column Heading 2 25 5 2" xfId="49437"/>
    <cellStyle name="Column Heading 2 25 5 3" xfId="49438"/>
    <cellStyle name="Column Heading 2 25 6" xfId="7237"/>
    <cellStyle name="Column Heading 2 25 6 2" xfId="49439"/>
    <cellStyle name="Column Heading 2 25 6 3" xfId="49440"/>
    <cellStyle name="Column Heading 2 25 7" xfId="7238"/>
    <cellStyle name="Column Heading 2 25 8" xfId="49441"/>
    <cellStyle name="Column Heading 2 26" xfId="7239"/>
    <cellStyle name="Column Heading 2 26 2" xfId="7240"/>
    <cellStyle name="Column Heading 2 26 2 2" xfId="7241"/>
    <cellStyle name="Column Heading 2 26 2 3" xfId="7242"/>
    <cellStyle name="Column Heading 2 26 2 4" xfId="7243"/>
    <cellStyle name="Column Heading 2 26 2 5" xfId="7244"/>
    <cellStyle name="Column Heading 2 26 2 6" xfId="7245"/>
    <cellStyle name="Column Heading 2 26 3" xfId="7246"/>
    <cellStyle name="Column Heading 2 26 3 2" xfId="49442"/>
    <cellStyle name="Column Heading 2 26 3 3" xfId="49443"/>
    <cellStyle name="Column Heading 2 26 4" xfId="7247"/>
    <cellStyle name="Column Heading 2 26 4 2" xfId="49444"/>
    <cellStyle name="Column Heading 2 26 4 3" xfId="49445"/>
    <cellStyle name="Column Heading 2 26 5" xfId="7248"/>
    <cellStyle name="Column Heading 2 26 5 2" xfId="49446"/>
    <cellStyle name="Column Heading 2 26 5 3" xfId="49447"/>
    <cellStyle name="Column Heading 2 26 6" xfId="7249"/>
    <cellStyle name="Column Heading 2 26 6 2" xfId="49448"/>
    <cellStyle name="Column Heading 2 26 6 3" xfId="49449"/>
    <cellStyle name="Column Heading 2 26 7" xfId="7250"/>
    <cellStyle name="Column Heading 2 26 8" xfId="49450"/>
    <cellStyle name="Column Heading 2 27" xfId="7251"/>
    <cellStyle name="Column Heading 2 27 2" xfId="7252"/>
    <cellStyle name="Column Heading 2 27 2 2" xfId="7253"/>
    <cellStyle name="Column Heading 2 27 2 3" xfId="7254"/>
    <cellStyle name="Column Heading 2 27 2 4" xfId="7255"/>
    <cellStyle name="Column Heading 2 27 2 5" xfId="7256"/>
    <cellStyle name="Column Heading 2 27 2 6" xfId="7257"/>
    <cellStyle name="Column Heading 2 27 3" xfId="7258"/>
    <cellStyle name="Column Heading 2 27 3 2" xfId="49451"/>
    <cellStyle name="Column Heading 2 27 3 3" xfId="49452"/>
    <cellStyle name="Column Heading 2 27 4" xfId="7259"/>
    <cellStyle name="Column Heading 2 27 4 2" xfId="49453"/>
    <cellStyle name="Column Heading 2 27 4 3" xfId="49454"/>
    <cellStyle name="Column Heading 2 27 5" xfId="7260"/>
    <cellStyle name="Column Heading 2 27 5 2" xfId="49455"/>
    <cellStyle name="Column Heading 2 27 5 3" xfId="49456"/>
    <cellStyle name="Column Heading 2 27 6" xfId="7261"/>
    <cellStyle name="Column Heading 2 27 6 2" xfId="49457"/>
    <cellStyle name="Column Heading 2 27 6 3" xfId="49458"/>
    <cellStyle name="Column Heading 2 27 7" xfId="7262"/>
    <cellStyle name="Column Heading 2 27 8" xfId="49459"/>
    <cellStyle name="Column Heading 2 28" xfId="7263"/>
    <cellStyle name="Column Heading 2 28 2" xfId="7264"/>
    <cellStyle name="Column Heading 2 28 2 2" xfId="7265"/>
    <cellStyle name="Column Heading 2 28 2 3" xfId="7266"/>
    <cellStyle name="Column Heading 2 28 2 4" xfId="7267"/>
    <cellStyle name="Column Heading 2 28 2 5" xfId="7268"/>
    <cellStyle name="Column Heading 2 28 2 6" xfId="7269"/>
    <cellStyle name="Column Heading 2 28 3" xfId="7270"/>
    <cellStyle name="Column Heading 2 28 3 2" xfId="49460"/>
    <cellStyle name="Column Heading 2 28 3 3" xfId="49461"/>
    <cellStyle name="Column Heading 2 28 4" xfId="7271"/>
    <cellStyle name="Column Heading 2 28 4 2" xfId="49462"/>
    <cellStyle name="Column Heading 2 28 4 3" xfId="49463"/>
    <cellStyle name="Column Heading 2 28 5" xfId="7272"/>
    <cellStyle name="Column Heading 2 28 5 2" xfId="49464"/>
    <cellStyle name="Column Heading 2 28 5 3" xfId="49465"/>
    <cellStyle name="Column Heading 2 28 6" xfId="7273"/>
    <cellStyle name="Column Heading 2 28 6 2" xfId="49466"/>
    <cellStyle name="Column Heading 2 28 6 3" xfId="49467"/>
    <cellStyle name="Column Heading 2 28 7" xfId="7274"/>
    <cellStyle name="Column Heading 2 28 8" xfId="49468"/>
    <cellStyle name="Column Heading 2 29" xfId="7275"/>
    <cellStyle name="Column Heading 2 29 2" xfId="7276"/>
    <cellStyle name="Column Heading 2 29 2 2" xfId="7277"/>
    <cellStyle name="Column Heading 2 29 2 3" xfId="7278"/>
    <cellStyle name="Column Heading 2 29 2 4" xfId="7279"/>
    <cellStyle name="Column Heading 2 29 2 5" xfId="7280"/>
    <cellStyle name="Column Heading 2 29 2 6" xfId="7281"/>
    <cellStyle name="Column Heading 2 29 3" xfId="7282"/>
    <cellStyle name="Column Heading 2 29 3 2" xfId="49469"/>
    <cellStyle name="Column Heading 2 29 3 3" xfId="49470"/>
    <cellStyle name="Column Heading 2 29 4" xfId="7283"/>
    <cellStyle name="Column Heading 2 29 4 2" xfId="49471"/>
    <cellStyle name="Column Heading 2 29 4 3" xfId="49472"/>
    <cellStyle name="Column Heading 2 29 5" xfId="7284"/>
    <cellStyle name="Column Heading 2 29 5 2" xfId="49473"/>
    <cellStyle name="Column Heading 2 29 5 3" xfId="49474"/>
    <cellStyle name="Column Heading 2 29 6" xfId="7285"/>
    <cellStyle name="Column Heading 2 29 6 2" xfId="49475"/>
    <cellStyle name="Column Heading 2 29 6 3" xfId="49476"/>
    <cellStyle name="Column Heading 2 29 7" xfId="7286"/>
    <cellStyle name="Column Heading 2 29 8" xfId="49477"/>
    <cellStyle name="Column Heading 2 3" xfId="7287"/>
    <cellStyle name="Column Heading 2 3 2" xfId="7288"/>
    <cellStyle name="Column Heading 2 3 2 2" xfId="7289"/>
    <cellStyle name="Column Heading 2 3 2 3" xfId="7290"/>
    <cellStyle name="Column Heading 2 3 2 4" xfId="7291"/>
    <cellStyle name="Column Heading 2 3 2 5" xfId="7292"/>
    <cellStyle name="Column Heading 2 3 2 6" xfId="7293"/>
    <cellStyle name="Column Heading 2 3 3" xfId="7294"/>
    <cellStyle name="Column Heading 2 3 3 2" xfId="49478"/>
    <cellStyle name="Column Heading 2 3 3 3" xfId="49479"/>
    <cellStyle name="Column Heading 2 3 4" xfId="7295"/>
    <cellStyle name="Column Heading 2 3 4 2" xfId="49480"/>
    <cellStyle name="Column Heading 2 3 4 3" xfId="49481"/>
    <cellStyle name="Column Heading 2 3 5" xfId="7296"/>
    <cellStyle name="Column Heading 2 3 5 2" xfId="49482"/>
    <cellStyle name="Column Heading 2 3 5 3" xfId="49483"/>
    <cellStyle name="Column Heading 2 3 6" xfId="7297"/>
    <cellStyle name="Column Heading 2 3 6 2" xfId="49484"/>
    <cellStyle name="Column Heading 2 3 6 3" xfId="49485"/>
    <cellStyle name="Column Heading 2 3 7" xfId="7298"/>
    <cellStyle name="Column Heading 2 3 8" xfId="49486"/>
    <cellStyle name="Column Heading 2 30" xfId="7299"/>
    <cellStyle name="Column Heading 2 30 2" xfId="7300"/>
    <cellStyle name="Column Heading 2 30 2 2" xfId="7301"/>
    <cellStyle name="Column Heading 2 30 2 3" xfId="7302"/>
    <cellStyle name="Column Heading 2 30 2 4" xfId="7303"/>
    <cellStyle name="Column Heading 2 30 2 5" xfId="7304"/>
    <cellStyle name="Column Heading 2 30 2 6" xfId="7305"/>
    <cellStyle name="Column Heading 2 30 3" xfId="7306"/>
    <cellStyle name="Column Heading 2 30 3 2" xfId="49487"/>
    <cellStyle name="Column Heading 2 30 3 3" xfId="49488"/>
    <cellStyle name="Column Heading 2 30 4" xfId="7307"/>
    <cellStyle name="Column Heading 2 30 4 2" xfId="49489"/>
    <cellStyle name="Column Heading 2 30 4 3" xfId="49490"/>
    <cellStyle name="Column Heading 2 30 5" xfId="7308"/>
    <cellStyle name="Column Heading 2 30 5 2" xfId="49491"/>
    <cellStyle name="Column Heading 2 30 5 3" xfId="49492"/>
    <cellStyle name="Column Heading 2 30 6" xfId="7309"/>
    <cellStyle name="Column Heading 2 30 6 2" xfId="49493"/>
    <cellStyle name="Column Heading 2 30 6 3" xfId="49494"/>
    <cellStyle name="Column Heading 2 30 7" xfId="7310"/>
    <cellStyle name="Column Heading 2 30 8" xfId="49495"/>
    <cellStyle name="Column Heading 2 31" xfId="7311"/>
    <cellStyle name="Column Heading 2 31 2" xfId="7312"/>
    <cellStyle name="Column Heading 2 31 2 2" xfId="7313"/>
    <cellStyle name="Column Heading 2 31 2 3" xfId="7314"/>
    <cellStyle name="Column Heading 2 31 2 4" xfId="7315"/>
    <cellStyle name="Column Heading 2 31 2 5" xfId="7316"/>
    <cellStyle name="Column Heading 2 31 2 6" xfId="7317"/>
    <cellStyle name="Column Heading 2 31 3" xfId="7318"/>
    <cellStyle name="Column Heading 2 31 3 2" xfId="49496"/>
    <cellStyle name="Column Heading 2 31 3 3" xfId="49497"/>
    <cellStyle name="Column Heading 2 31 4" xfId="7319"/>
    <cellStyle name="Column Heading 2 31 4 2" xfId="49498"/>
    <cellStyle name="Column Heading 2 31 4 3" xfId="49499"/>
    <cellStyle name="Column Heading 2 31 5" xfId="7320"/>
    <cellStyle name="Column Heading 2 31 5 2" xfId="49500"/>
    <cellStyle name="Column Heading 2 31 5 3" xfId="49501"/>
    <cellStyle name="Column Heading 2 31 6" xfId="7321"/>
    <cellStyle name="Column Heading 2 31 6 2" xfId="49502"/>
    <cellStyle name="Column Heading 2 31 6 3" xfId="49503"/>
    <cellStyle name="Column Heading 2 31 7" xfId="7322"/>
    <cellStyle name="Column Heading 2 31 8" xfId="49504"/>
    <cellStyle name="Column Heading 2 32" xfId="7323"/>
    <cellStyle name="Column Heading 2 32 2" xfId="7324"/>
    <cellStyle name="Column Heading 2 32 2 2" xfId="7325"/>
    <cellStyle name="Column Heading 2 32 2 3" xfId="7326"/>
    <cellStyle name="Column Heading 2 32 2 4" xfId="7327"/>
    <cellStyle name="Column Heading 2 32 2 5" xfId="7328"/>
    <cellStyle name="Column Heading 2 32 2 6" xfId="7329"/>
    <cellStyle name="Column Heading 2 32 3" xfId="7330"/>
    <cellStyle name="Column Heading 2 32 3 2" xfId="49505"/>
    <cellStyle name="Column Heading 2 32 3 3" xfId="49506"/>
    <cellStyle name="Column Heading 2 32 4" xfId="7331"/>
    <cellStyle name="Column Heading 2 32 4 2" xfId="49507"/>
    <cellStyle name="Column Heading 2 32 4 3" xfId="49508"/>
    <cellStyle name="Column Heading 2 32 5" xfId="7332"/>
    <cellStyle name="Column Heading 2 32 5 2" xfId="49509"/>
    <cellStyle name="Column Heading 2 32 5 3" xfId="49510"/>
    <cellStyle name="Column Heading 2 32 6" xfId="7333"/>
    <cellStyle name="Column Heading 2 32 6 2" xfId="49511"/>
    <cellStyle name="Column Heading 2 32 6 3" xfId="49512"/>
    <cellStyle name="Column Heading 2 32 7" xfId="7334"/>
    <cellStyle name="Column Heading 2 32 8" xfId="49513"/>
    <cellStyle name="Column Heading 2 33" xfId="7335"/>
    <cellStyle name="Column Heading 2 33 2" xfId="7336"/>
    <cellStyle name="Column Heading 2 33 2 2" xfId="7337"/>
    <cellStyle name="Column Heading 2 33 2 3" xfId="7338"/>
    <cellStyle name="Column Heading 2 33 2 4" xfId="7339"/>
    <cellStyle name="Column Heading 2 33 2 5" xfId="7340"/>
    <cellStyle name="Column Heading 2 33 2 6" xfId="7341"/>
    <cellStyle name="Column Heading 2 33 3" xfId="7342"/>
    <cellStyle name="Column Heading 2 33 3 2" xfId="49514"/>
    <cellStyle name="Column Heading 2 33 3 3" xfId="49515"/>
    <cellStyle name="Column Heading 2 33 4" xfId="7343"/>
    <cellStyle name="Column Heading 2 33 4 2" xfId="49516"/>
    <cellStyle name="Column Heading 2 33 4 3" xfId="49517"/>
    <cellStyle name="Column Heading 2 33 5" xfId="7344"/>
    <cellStyle name="Column Heading 2 33 5 2" xfId="49518"/>
    <cellStyle name="Column Heading 2 33 5 3" xfId="49519"/>
    <cellStyle name="Column Heading 2 33 6" xfId="7345"/>
    <cellStyle name="Column Heading 2 33 6 2" xfId="49520"/>
    <cellStyle name="Column Heading 2 33 6 3" xfId="49521"/>
    <cellStyle name="Column Heading 2 33 7" xfId="7346"/>
    <cellStyle name="Column Heading 2 33 8" xfId="49522"/>
    <cellStyle name="Column Heading 2 34" xfId="7347"/>
    <cellStyle name="Column Heading 2 34 2" xfId="7348"/>
    <cellStyle name="Column Heading 2 34 2 2" xfId="7349"/>
    <cellStyle name="Column Heading 2 34 2 3" xfId="7350"/>
    <cellStyle name="Column Heading 2 34 2 4" xfId="7351"/>
    <cellStyle name="Column Heading 2 34 2 5" xfId="7352"/>
    <cellStyle name="Column Heading 2 34 2 6" xfId="7353"/>
    <cellStyle name="Column Heading 2 34 3" xfId="7354"/>
    <cellStyle name="Column Heading 2 34 3 2" xfId="49523"/>
    <cellStyle name="Column Heading 2 34 3 3" xfId="49524"/>
    <cellStyle name="Column Heading 2 34 4" xfId="7355"/>
    <cellStyle name="Column Heading 2 34 4 2" xfId="49525"/>
    <cellStyle name="Column Heading 2 34 4 3" xfId="49526"/>
    <cellStyle name="Column Heading 2 34 5" xfId="7356"/>
    <cellStyle name="Column Heading 2 34 5 2" xfId="49527"/>
    <cellStyle name="Column Heading 2 34 5 3" xfId="49528"/>
    <cellStyle name="Column Heading 2 34 6" xfId="7357"/>
    <cellStyle name="Column Heading 2 34 6 2" xfId="49529"/>
    <cellStyle name="Column Heading 2 34 6 3" xfId="49530"/>
    <cellStyle name="Column Heading 2 34 7" xfId="7358"/>
    <cellStyle name="Column Heading 2 34 8" xfId="49531"/>
    <cellStyle name="Column Heading 2 35" xfId="7359"/>
    <cellStyle name="Column Heading 2 35 2" xfId="7360"/>
    <cellStyle name="Column Heading 2 35 2 2" xfId="7361"/>
    <cellStyle name="Column Heading 2 35 2 3" xfId="7362"/>
    <cellStyle name="Column Heading 2 35 2 4" xfId="7363"/>
    <cellStyle name="Column Heading 2 35 2 5" xfId="7364"/>
    <cellStyle name="Column Heading 2 35 2 6" xfId="7365"/>
    <cellStyle name="Column Heading 2 35 3" xfId="7366"/>
    <cellStyle name="Column Heading 2 35 3 2" xfId="49532"/>
    <cellStyle name="Column Heading 2 35 3 3" xfId="49533"/>
    <cellStyle name="Column Heading 2 35 4" xfId="7367"/>
    <cellStyle name="Column Heading 2 35 4 2" xfId="49534"/>
    <cellStyle name="Column Heading 2 35 4 3" xfId="49535"/>
    <cellStyle name="Column Heading 2 35 5" xfId="7368"/>
    <cellStyle name="Column Heading 2 35 5 2" xfId="49536"/>
    <cellStyle name="Column Heading 2 35 5 3" xfId="49537"/>
    <cellStyle name="Column Heading 2 35 6" xfId="7369"/>
    <cellStyle name="Column Heading 2 35 6 2" xfId="49538"/>
    <cellStyle name="Column Heading 2 35 6 3" xfId="49539"/>
    <cellStyle name="Column Heading 2 35 7" xfId="49540"/>
    <cellStyle name="Column Heading 2 35 8" xfId="49541"/>
    <cellStyle name="Column Heading 2 36" xfId="7370"/>
    <cellStyle name="Column Heading 2 36 2" xfId="7371"/>
    <cellStyle name="Column Heading 2 36 3" xfId="7372"/>
    <cellStyle name="Column Heading 2 36 4" xfId="7373"/>
    <cellStyle name="Column Heading 2 36 5" xfId="7374"/>
    <cellStyle name="Column Heading 2 36 6" xfId="7375"/>
    <cellStyle name="Column Heading 2 37" xfId="7376"/>
    <cellStyle name="Column Heading 2 37 2" xfId="49542"/>
    <cellStyle name="Column Heading 2 37 3" xfId="49543"/>
    <cellStyle name="Column Heading 2 38" xfId="7377"/>
    <cellStyle name="Column Heading 2 38 2" xfId="49544"/>
    <cellStyle name="Column Heading 2 38 3" xfId="49545"/>
    <cellStyle name="Column Heading 2 39" xfId="7378"/>
    <cellStyle name="Column Heading 2 39 2" xfId="49546"/>
    <cellStyle name="Column Heading 2 39 3" xfId="49547"/>
    <cellStyle name="Column Heading 2 4" xfId="7379"/>
    <cellStyle name="Column Heading 2 4 2" xfId="7380"/>
    <cellStyle name="Column Heading 2 4 2 2" xfId="7381"/>
    <cellStyle name="Column Heading 2 4 2 3" xfId="7382"/>
    <cellStyle name="Column Heading 2 4 2 4" xfId="7383"/>
    <cellStyle name="Column Heading 2 4 2 5" xfId="7384"/>
    <cellStyle name="Column Heading 2 4 2 6" xfId="7385"/>
    <cellStyle name="Column Heading 2 4 3" xfId="7386"/>
    <cellStyle name="Column Heading 2 4 3 2" xfId="49548"/>
    <cellStyle name="Column Heading 2 4 3 3" xfId="49549"/>
    <cellStyle name="Column Heading 2 4 4" xfId="7387"/>
    <cellStyle name="Column Heading 2 4 4 2" xfId="49550"/>
    <cellStyle name="Column Heading 2 4 4 3" xfId="49551"/>
    <cellStyle name="Column Heading 2 4 5" xfId="7388"/>
    <cellStyle name="Column Heading 2 4 5 2" xfId="49552"/>
    <cellStyle name="Column Heading 2 4 5 3" xfId="49553"/>
    <cellStyle name="Column Heading 2 4 6" xfId="7389"/>
    <cellStyle name="Column Heading 2 4 6 2" xfId="49554"/>
    <cellStyle name="Column Heading 2 4 6 3" xfId="49555"/>
    <cellStyle name="Column Heading 2 4 7" xfId="7390"/>
    <cellStyle name="Column Heading 2 4 8" xfId="49556"/>
    <cellStyle name="Column Heading 2 40" xfId="49557"/>
    <cellStyle name="Column Heading 2 40 2" xfId="49558"/>
    <cellStyle name="Column Heading 2 40 3" xfId="49559"/>
    <cellStyle name="Column Heading 2 41" xfId="49560"/>
    <cellStyle name="Column Heading 2 42" xfId="49561"/>
    <cellStyle name="Column Heading 2 5" xfId="7391"/>
    <cellStyle name="Column Heading 2 5 2" xfId="7392"/>
    <cellStyle name="Column Heading 2 5 2 2" xfId="7393"/>
    <cellStyle name="Column Heading 2 5 2 3" xfId="7394"/>
    <cellStyle name="Column Heading 2 5 2 4" xfId="7395"/>
    <cellStyle name="Column Heading 2 5 2 5" xfId="7396"/>
    <cellStyle name="Column Heading 2 5 2 6" xfId="7397"/>
    <cellStyle name="Column Heading 2 5 3" xfId="7398"/>
    <cellStyle name="Column Heading 2 5 3 2" xfId="49562"/>
    <cellStyle name="Column Heading 2 5 3 3" xfId="49563"/>
    <cellStyle name="Column Heading 2 5 4" xfId="7399"/>
    <cellStyle name="Column Heading 2 5 4 2" xfId="49564"/>
    <cellStyle name="Column Heading 2 5 4 3" xfId="49565"/>
    <cellStyle name="Column Heading 2 5 5" xfId="7400"/>
    <cellStyle name="Column Heading 2 5 5 2" xfId="49566"/>
    <cellStyle name="Column Heading 2 5 5 3" xfId="49567"/>
    <cellStyle name="Column Heading 2 5 6" xfId="7401"/>
    <cellStyle name="Column Heading 2 5 6 2" xfId="49568"/>
    <cellStyle name="Column Heading 2 5 6 3" xfId="49569"/>
    <cellStyle name="Column Heading 2 5 7" xfId="7402"/>
    <cellStyle name="Column Heading 2 5 8" xfId="49570"/>
    <cellStyle name="Column Heading 2 6" xfId="7403"/>
    <cellStyle name="Column Heading 2 6 2" xfId="7404"/>
    <cellStyle name="Column Heading 2 6 2 2" xfId="7405"/>
    <cellStyle name="Column Heading 2 6 2 3" xfId="7406"/>
    <cellStyle name="Column Heading 2 6 2 4" xfId="7407"/>
    <cellStyle name="Column Heading 2 6 2 5" xfId="7408"/>
    <cellStyle name="Column Heading 2 6 2 6" xfId="7409"/>
    <cellStyle name="Column Heading 2 6 3" xfId="7410"/>
    <cellStyle name="Column Heading 2 6 3 2" xfId="49571"/>
    <cellStyle name="Column Heading 2 6 3 3" xfId="49572"/>
    <cellStyle name="Column Heading 2 6 4" xfId="7411"/>
    <cellStyle name="Column Heading 2 6 4 2" xfId="49573"/>
    <cellStyle name="Column Heading 2 6 4 3" xfId="49574"/>
    <cellStyle name="Column Heading 2 6 5" xfId="7412"/>
    <cellStyle name="Column Heading 2 6 5 2" xfId="49575"/>
    <cellStyle name="Column Heading 2 6 5 3" xfId="49576"/>
    <cellStyle name="Column Heading 2 6 6" xfId="7413"/>
    <cellStyle name="Column Heading 2 6 6 2" xfId="49577"/>
    <cellStyle name="Column Heading 2 6 6 3" xfId="49578"/>
    <cellStyle name="Column Heading 2 6 7" xfId="7414"/>
    <cellStyle name="Column Heading 2 6 8" xfId="49579"/>
    <cellStyle name="Column Heading 2 7" xfId="7415"/>
    <cellStyle name="Column Heading 2 7 2" xfId="7416"/>
    <cellStyle name="Column Heading 2 7 2 2" xfId="7417"/>
    <cellStyle name="Column Heading 2 7 2 3" xfId="7418"/>
    <cellStyle name="Column Heading 2 7 2 4" xfId="7419"/>
    <cellStyle name="Column Heading 2 7 2 5" xfId="7420"/>
    <cellStyle name="Column Heading 2 7 2 6" xfId="7421"/>
    <cellStyle name="Column Heading 2 7 3" xfId="7422"/>
    <cellStyle name="Column Heading 2 7 3 2" xfId="49580"/>
    <cellStyle name="Column Heading 2 7 3 3" xfId="49581"/>
    <cellStyle name="Column Heading 2 7 4" xfId="7423"/>
    <cellStyle name="Column Heading 2 7 4 2" xfId="49582"/>
    <cellStyle name="Column Heading 2 7 4 3" xfId="49583"/>
    <cellStyle name="Column Heading 2 7 5" xfId="7424"/>
    <cellStyle name="Column Heading 2 7 5 2" xfId="49584"/>
    <cellStyle name="Column Heading 2 7 5 3" xfId="49585"/>
    <cellStyle name="Column Heading 2 7 6" xfId="7425"/>
    <cellStyle name="Column Heading 2 7 6 2" xfId="49586"/>
    <cellStyle name="Column Heading 2 7 6 3" xfId="49587"/>
    <cellStyle name="Column Heading 2 7 7" xfId="7426"/>
    <cellStyle name="Column Heading 2 7 8" xfId="49588"/>
    <cellStyle name="Column Heading 2 8" xfId="7427"/>
    <cellStyle name="Column Heading 2 8 2" xfId="7428"/>
    <cellStyle name="Column Heading 2 8 2 2" xfId="7429"/>
    <cellStyle name="Column Heading 2 8 2 3" xfId="7430"/>
    <cellStyle name="Column Heading 2 8 2 4" xfId="7431"/>
    <cellStyle name="Column Heading 2 8 2 5" xfId="7432"/>
    <cellStyle name="Column Heading 2 8 2 6" xfId="7433"/>
    <cellStyle name="Column Heading 2 8 3" xfId="7434"/>
    <cellStyle name="Column Heading 2 8 3 2" xfId="49589"/>
    <cellStyle name="Column Heading 2 8 3 3" xfId="49590"/>
    <cellStyle name="Column Heading 2 8 4" xfId="7435"/>
    <cellStyle name="Column Heading 2 8 4 2" xfId="49591"/>
    <cellStyle name="Column Heading 2 8 4 3" xfId="49592"/>
    <cellStyle name="Column Heading 2 8 5" xfId="7436"/>
    <cellStyle name="Column Heading 2 8 5 2" xfId="49593"/>
    <cellStyle name="Column Heading 2 8 5 3" xfId="49594"/>
    <cellStyle name="Column Heading 2 8 6" xfId="7437"/>
    <cellStyle name="Column Heading 2 8 6 2" xfId="49595"/>
    <cellStyle name="Column Heading 2 8 6 3" xfId="49596"/>
    <cellStyle name="Column Heading 2 8 7" xfId="7438"/>
    <cellStyle name="Column Heading 2 8 8" xfId="49597"/>
    <cellStyle name="Column Heading 2 9" xfId="7439"/>
    <cellStyle name="Column Heading 2 9 2" xfId="7440"/>
    <cellStyle name="Column Heading 2 9 2 2" xfId="7441"/>
    <cellStyle name="Column Heading 2 9 2 3" xfId="7442"/>
    <cellStyle name="Column Heading 2 9 2 4" xfId="7443"/>
    <cellStyle name="Column Heading 2 9 2 5" xfId="7444"/>
    <cellStyle name="Column Heading 2 9 2 6" xfId="7445"/>
    <cellStyle name="Column Heading 2 9 3" xfId="7446"/>
    <cellStyle name="Column Heading 2 9 3 2" xfId="49598"/>
    <cellStyle name="Column Heading 2 9 3 3" xfId="49599"/>
    <cellStyle name="Column Heading 2 9 4" xfId="7447"/>
    <cellStyle name="Column Heading 2 9 4 2" xfId="49600"/>
    <cellStyle name="Column Heading 2 9 4 3" xfId="49601"/>
    <cellStyle name="Column Heading 2 9 5" xfId="7448"/>
    <cellStyle name="Column Heading 2 9 5 2" xfId="49602"/>
    <cellStyle name="Column Heading 2 9 5 3" xfId="49603"/>
    <cellStyle name="Column Heading 2 9 6" xfId="7449"/>
    <cellStyle name="Column Heading 2 9 6 2" xfId="49604"/>
    <cellStyle name="Column Heading 2 9 6 3" xfId="49605"/>
    <cellStyle name="Column Heading 2 9 7" xfId="7450"/>
    <cellStyle name="Column Heading 2 9 8" xfId="49606"/>
    <cellStyle name="Column Heading 3" xfId="7451"/>
    <cellStyle name="Column Heading 3 10" xfId="7452"/>
    <cellStyle name="Column Heading 3 10 2" xfId="7453"/>
    <cellStyle name="Column Heading 3 10 2 2" xfId="7454"/>
    <cellStyle name="Column Heading 3 10 2 3" xfId="7455"/>
    <cellStyle name="Column Heading 3 10 2 4" xfId="7456"/>
    <cellStyle name="Column Heading 3 10 2 5" xfId="7457"/>
    <cellStyle name="Column Heading 3 10 2 6" xfId="7458"/>
    <cellStyle name="Column Heading 3 10 3" xfId="7459"/>
    <cellStyle name="Column Heading 3 10 3 2" xfId="49607"/>
    <cellStyle name="Column Heading 3 10 3 3" xfId="49608"/>
    <cellStyle name="Column Heading 3 10 4" xfId="7460"/>
    <cellStyle name="Column Heading 3 10 4 2" xfId="49609"/>
    <cellStyle name="Column Heading 3 10 4 3" xfId="49610"/>
    <cellStyle name="Column Heading 3 10 5" xfId="7461"/>
    <cellStyle name="Column Heading 3 10 5 2" xfId="49611"/>
    <cellStyle name="Column Heading 3 10 5 3" xfId="49612"/>
    <cellStyle name="Column Heading 3 10 6" xfId="7462"/>
    <cellStyle name="Column Heading 3 10 6 2" xfId="49613"/>
    <cellStyle name="Column Heading 3 10 6 3" xfId="49614"/>
    <cellStyle name="Column Heading 3 10 7" xfId="7463"/>
    <cellStyle name="Column Heading 3 10 8" xfId="49615"/>
    <cellStyle name="Column Heading 3 11" xfId="7464"/>
    <cellStyle name="Column Heading 3 11 2" xfId="7465"/>
    <cellStyle name="Column Heading 3 11 2 2" xfId="7466"/>
    <cellStyle name="Column Heading 3 11 2 3" xfId="7467"/>
    <cellStyle name="Column Heading 3 11 2 4" xfId="7468"/>
    <cellStyle name="Column Heading 3 11 2 5" xfId="7469"/>
    <cellStyle name="Column Heading 3 11 2 6" xfId="7470"/>
    <cellStyle name="Column Heading 3 11 3" xfId="7471"/>
    <cellStyle name="Column Heading 3 11 3 2" xfId="49616"/>
    <cellStyle name="Column Heading 3 11 3 3" xfId="49617"/>
    <cellStyle name="Column Heading 3 11 4" xfId="7472"/>
    <cellStyle name="Column Heading 3 11 4 2" xfId="49618"/>
    <cellStyle name="Column Heading 3 11 4 3" xfId="49619"/>
    <cellStyle name="Column Heading 3 11 5" xfId="7473"/>
    <cellStyle name="Column Heading 3 11 5 2" xfId="49620"/>
    <cellStyle name="Column Heading 3 11 5 3" xfId="49621"/>
    <cellStyle name="Column Heading 3 11 6" xfId="7474"/>
    <cellStyle name="Column Heading 3 11 6 2" xfId="49622"/>
    <cellStyle name="Column Heading 3 11 6 3" xfId="49623"/>
    <cellStyle name="Column Heading 3 11 7" xfId="7475"/>
    <cellStyle name="Column Heading 3 11 8" xfId="49624"/>
    <cellStyle name="Column Heading 3 12" xfId="7476"/>
    <cellStyle name="Column Heading 3 12 2" xfId="7477"/>
    <cellStyle name="Column Heading 3 12 2 2" xfId="7478"/>
    <cellStyle name="Column Heading 3 12 2 3" xfId="7479"/>
    <cellStyle name="Column Heading 3 12 2 4" xfId="7480"/>
    <cellStyle name="Column Heading 3 12 2 5" xfId="7481"/>
    <cellStyle name="Column Heading 3 12 2 6" xfId="7482"/>
    <cellStyle name="Column Heading 3 12 3" xfId="7483"/>
    <cellStyle name="Column Heading 3 12 3 2" xfId="49625"/>
    <cellStyle name="Column Heading 3 12 3 3" xfId="49626"/>
    <cellStyle name="Column Heading 3 12 4" xfId="7484"/>
    <cellStyle name="Column Heading 3 12 4 2" xfId="49627"/>
    <cellStyle name="Column Heading 3 12 4 3" xfId="49628"/>
    <cellStyle name="Column Heading 3 12 5" xfId="7485"/>
    <cellStyle name="Column Heading 3 12 5 2" xfId="49629"/>
    <cellStyle name="Column Heading 3 12 5 3" xfId="49630"/>
    <cellStyle name="Column Heading 3 12 6" xfId="7486"/>
    <cellStyle name="Column Heading 3 12 6 2" xfId="49631"/>
    <cellStyle name="Column Heading 3 12 6 3" xfId="49632"/>
    <cellStyle name="Column Heading 3 12 7" xfId="7487"/>
    <cellStyle name="Column Heading 3 12 8" xfId="49633"/>
    <cellStyle name="Column Heading 3 13" xfId="7488"/>
    <cellStyle name="Column Heading 3 13 2" xfId="7489"/>
    <cellStyle name="Column Heading 3 13 2 2" xfId="7490"/>
    <cellStyle name="Column Heading 3 13 2 3" xfId="7491"/>
    <cellStyle name="Column Heading 3 13 2 4" xfId="7492"/>
    <cellStyle name="Column Heading 3 13 2 5" xfId="7493"/>
    <cellStyle name="Column Heading 3 13 2 6" xfId="7494"/>
    <cellStyle name="Column Heading 3 13 3" xfId="7495"/>
    <cellStyle name="Column Heading 3 13 3 2" xfId="49634"/>
    <cellStyle name="Column Heading 3 13 3 3" xfId="49635"/>
    <cellStyle name="Column Heading 3 13 4" xfId="7496"/>
    <cellStyle name="Column Heading 3 13 4 2" xfId="49636"/>
    <cellStyle name="Column Heading 3 13 4 3" xfId="49637"/>
    <cellStyle name="Column Heading 3 13 5" xfId="7497"/>
    <cellStyle name="Column Heading 3 13 5 2" xfId="49638"/>
    <cellStyle name="Column Heading 3 13 5 3" xfId="49639"/>
    <cellStyle name="Column Heading 3 13 6" xfId="7498"/>
    <cellStyle name="Column Heading 3 13 6 2" xfId="49640"/>
    <cellStyle name="Column Heading 3 13 6 3" xfId="49641"/>
    <cellStyle name="Column Heading 3 13 7" xfId="7499"/>
    <cellStyle name="Column Heading 3 13 8" xfId="49642"/>
    <cellStyle name="Column Heading 3 14" xfId="7500"/>
    <cellStyle name="Column Heading 3 14 2" xfId="7501"/>
    <cellStyle name="Column Heading 3 14 2 2" xfId="7502"/>
    <cellStyle name="Column Heading 3 14 2 3" xfId="7503"/>
    <cellStyle name="Column Heading 3 14 2 4" xfId="7504"/>
    <cellStyle name="Column Heading 3 14 2 5" xfId="7505"/>
    <cellStyle name="Column Heading 3 14 2 6" xfId="7506"/>
    <cellStyle name="Column Heading 3 14 3" xfId="7507"/>
    <cellStyle name="Column Heading 3 14 3 2" xfId="49643"/>
    <cellStyle name="Column Heading 3 14 3 3" xfId="49644"/>
    <cellStyle name="Column Heading 3 14 4" xfId="7508"/>
    <cellStyle name="Column Heading 3 14 4 2" xfId="49645"/>
    <cellStyle name="Column Heading 3 14 4 3" xfId="49646"/>
    <cellStyle name="Column Heading 3 14 5" xfId="7509"/>
    <cellStyle name="Column Heading 3 14 5 2" xfId="49647"/>
    <cellStyle name="Column Heading 3 14 5 3" xfId="49648"/>
    <cellStyle name="Column Heading 3 14 6" xfId="7510"/>
    <cellStyle name="Column Heading 3 14 6 2" xfId="49649"/>
    <cellStyle name="Column Heading 3 14 6 3" xfId="49650"/>
    <cellStyle name="Column Heading 3 14 7" xfId="7511"/>
    <cellStyle name="Column Heading 3 14 8" xfId="49651"/>
    <cellStyle name="Column Heading 3 15" xfId="7512"/>
    <cellStyle name="Column Heading 3 15 2" xfId="7513"/>
    <cellStyle name="Column Heading 3 15 2 2" xfId="7514"/>
    <cellStyle name="Column Heading 3 15 2 3" xfId="7515"/>
    <cellStyle name="Column Heading 3 15 2 4" xfId="7516"/>
    <cellStyle name="Column Heading 3 15 2 5" xfId="7517"/>
    <cellStyle name="Column Heading 3 15 2 6" xfId="7518"/>
    <cellStyle name="Column Heading 3 15 3" xfId="7519"/>
    <cellStyle name="Column Heading 3 15 3 2" xfId="49652"/>
    <cellStyle name="Column Heading 3 15 3 3" xfId="49653"/>
    <cellStyle name="Column Heading 3 15 4" xfId="7520"/>
    <cellStyle name="Column Heading 3 15 4 2" xfId="49654"/>
    <cellStyle name="Column Heading 3 15 4 3" xfId="49655"/>
    <cellStyle name="Column Heading 3 15 5" xfId="7521"/>
    <cellStyle name="Column Heading 3 15 5 2" xfId="49656"/>
    <cellStyle name="Column Heading 3 15 5 3" xfId="49657"/>
    <cellStyle name="Column Heading 3 15 6" xfId="7522"/>
    <cellStyle name="Column Heading 3 15 6 2" xfId="49658"/>
    <cellStyle name="Column Heading 3 15 6 3" xfId="49659"/>
    <cellStyle name="Column Heading 3 15 7" xfId="7523"/>
    <cellStyle name="Column Heading 3 15 8" xfId="49660"/>
    <cellStyle name="Column Heading 3 16" xfId="7524"/>
    <cellStyle name="Column Heading 3 16 2" xfId="7525"/>
    <cellStyle name="Column Heading 3 16 2 2" xfId="7526"/>
    <cellStyle name="Column Heading 3 16 2 3" xfId="7527"/>
    <cellStyle name="Column Heading 3 16 2 4" xfId="7528"/>
    <cellStyle name="Column Heading 3 16 2 5" xfId="7529"/>
    <cellStyle name="Column Heading 3 16 2 6" xfId="7530"/>
    <cellStyle name="Column Heading 3 16 3" xfId="7531"/>
    <cellStyle name="Column Heading 3 16 3 2" xfId="49661"/>
    <cellStyle name="Column Heading 3 16 3 3" xfId="49662"/>
    <cellStyle name="Column Heading 3 16 4" xfId="7532"/>
    <cellStyle name="Column Heading 3 16 4 2" xfId="49663"/>
    <cellStyle name="Column Heading 3 16 4 3" xfId="49664"/>
    <cellStyle name="Column Heading 3 16 5" xfId="7533"/>
    <cellStyle name="Column Heading 3 16 5 2" xfId="49665"/>
    <cellStyle name="Column Heading 3 16 5 3" xfId="49666"/>
    <cellStyle name="Column Heading 3 16 6" xfId="7534"/>
    <cellStyle name="Column Heading 3 16 6 2" xfId="49667"/>
    <cellStyle name="Column Heading 3 16 6 3" xfId="49668"/>
    <cellStyle name="Column Heading 3 16 7" xfId="7535"/>
    <cellStyle name="Column Heading 3 16 8" xfId="49669"/>
    <cellStyle name="Column Heading 3 17" xfId="7536"/>
    <cellStyle name="Column Heading 3 17 2" xfId="7537"/>
    <cellStyle name="Column Heading 3 17 2 2" xfId="7538"/>
    <cellStyle name="Column Heading 3 17 2 3" xfId="7539"/>
    <cellStyle name="Column Heading 3 17 2 4" xfId="7540"/>
    <cellStyle name="Column Heading 3 17 2 5" xfId="7541"/>
    <cellStyle name="Column Heading 3 17 2 6" xfId="7542"/>
    <cellStyle name="Column Heading 3 17 3" xfId="7543"/>
    <cellStyle name="Column Heading 3 17 3 2" xfId="49670"/>
    <cellStyle name="Column Heading 3 17 3 3" xfId="49671"/>
    <cellStyle name="Column Heading 3 17 4" xfId="7544"/>
    <cellStyle name="Column Heading 3 17 4 2" xfId="49672"/>
    <cellStyle name="Column Heading 3 17 4 3" xfId="49673"/>
    <cellStyle name="Column Heading 3 17 5" xfId="7545"/>
    <cellStyle name="Column Heading 3 17 5 2" xfId="49674"/>
    <cellStyle name="Column Heading 3 17 5 3" xfId="49675"/>
    <cellStyle name="Column Heading 3 17 6" xfId="7546"/>
    <cellStyle name="Column Heading 3 17 6 2" xfId="49676"/>
    <cellStyle name="Column Heading 3 17 6 3" xfId="49677"/>
    <cellStyle name="Column Heading 3 17 7" xfId="7547"/>
    <cellStyle name="Column Heading 3 17 8" xfId="49678"/>
    <cellStyle name="Column Heading 3 18" xfId="7548"/>
    <cellStyle name="Column Heading 3 18 2" xfId="7549"/>
    <cellStyle name="Column Heading 3 18 2 2" xfId="7550"/>
    <cellStyle name="Column Heading 3 18 2 3" xfId="7551"/>
    <cellStyle name="Column Heading 3 18 2 4" xfId="7552"/>
    <cellStyle name="Column Heading 3 18 2 5" xfId="7553"/>
    <cellStyle name="Column Heading 3 18 2 6" xfId="7554"/>
    <cellStyle name="Column Heading 3 18 3" xfId="7555"/>
    <cellStyle name="Column Heading 3 18 3 2" xfId="49679"/>
    <cellStyle name="Column Heading 3 18 3 3" xfId="49680"/>
    <cellStyle name="Column Heading 3 18 4" xfId="7556"/>
    <cellStyle name="Column Heading 3 18 4 2" xfId="49681"/>
    <cellStyle name="Column Heading 3 18 4 3" xfId="49682"/>
    <cellStyle name="Column Heading 3 18 5" xfId="7557"/>
    <cellStyle name="Column Heading 3 18 5 2" xfId="49683"/>
    <cellStyle name="Column Heading 3 18 5 3" xfId="49684"/>
    <cellStyle name="Column Heading 3 18 6" xfId="7558"/>
    <cellStyle name="Column Heading 3 18 6 2" xfId="49685"/>
    <cellStyle name="Column Heading 3 18 6 3" xfId="49686"/>
    <cellStyle name="Column Heading 3 18 7" xfId="7559"/>
    <cellStyle name="Column Heading 3 18 8" xfId="49687"/>
    <cellStyle name="Column Heading 3 19" xfId="7560"/>
    <cellStyle name="Column Heading 3 19 2" xfId="7561"/>
    <cellStyle name="Column Heading 3 19 2 2" xfId="7562"/>
    <cellStyle name="Column Heading 3 19 2 3" xfId="7563"/>
    <cellStyle name="Column Heading 3 19 2 4" xfId="7564"/>
    <cellStyle name="Column Heading 3 19 2 5" xfId="7565"/>
    <cellStyle name="Column Heading 3 19 2 6" xfId="7566"/>
    <cellStyle name="Column Heading 3 19 3" xfId="7567"/>
    <cellStyle name="Column Heading 3 19 3 2" xfId="49688"/>
    <cellStyle name="Column Heading 3 19 3 3" xfId="49689"/>
    <cellStyle name="Column Heading 3 19 4" xfId="7568"/>
    <cellStyle name="Column Heading 3 19 4 2" xfId="49690"/>
    <cellStyle name="Column Heading 3 19 4 3" xfId="49691"/>
    <cellStyle name="Column Heading 3 19 5" xfId="7569"/>
    <cellStyle name="Column Heading 3 19 5 2" xfId="49692"/>
    <cellStyle name="Column Heading 3 19 5 3" xfId="49693"/>
    <cellStyle name="Column Heading 3 19 6" xfId="7570"/>
    <cellStyle name="Column Heading 3 19 6 2" xfId="49694"/>
    <cellStyle name="Column Heading 3 19 6 3" xfId="49695"/>
    <cellStyle name="Column Heading 3 19 7" xfId="7571"/>
    <cellStyle name="Column Heading 3 19 8" xfId="49696"/>
    <cellStyle name="Column Heading 3 2" xfId="7572"/>
    <cellStyle name="Column Heading 3 2 10" xfId="7573"/>
    <cellStyle name="Column Heading 3 2 10 2" xfId="7574"/>
    <cellStyle name="Column Heading 3 2 10 2 2" xfId="7575"/>
    <cellStyle name="Column Heading 3 2 10 2 3" xfId="7576"/>
    <cellStyle name="Column Heading 3 2 10 2 4" xfId="7577"/>
    <cellStyle name="Column Heading 3 2 10 2 5" xfId="7578"/>
    <cellStyle name="Column Heading 3 2 10 2 6" xfId="7579"/>
    <cellStyle name="Column Heading 3 2 10 3" xfId="7580"/>
    <cellStyle name="Column Heading 3 2 10 3 2" xfId="49697"/>
    <cellStyle name="Column Heading 3 2 10 3 3" xfId="49698"/>
    <cellStyle name="Column Heading 3 2 10 4" xfId="7581"/>
    <cellStyle name="Column Heading 3 2 10 4 2" xfId="49699"/>
    <cellStyle name="Column Heading 3 2 10 4 3" xfId="49700"/>
    <cellStyle name="Column Heading 3 2 10 5" xfId="7582"/>
    <cellStyle name="Column Heading 3 2 10 5 2" xfId="49701"/>
    <cellStyle name="Column Heading 3 2 10 5 3" xfId="49702"/>
    <cellStyle name="Column Heading 3 2 10 6" xfId="7583"/>
    <cellStyle name="Column Heading 3 2 10 6 2" xfId="49703"/>
    <cellStyle name="Column Heading 3 2 10 6 3" xfId="49704"/>
    <cellStyle name="Column Heading 3 2 10 7" xfId="7584"/>
    <cellStyle name="Column Heading 3 2 10 8" xfId="49705"/>
    <cellStyle name="Column Heading 3 2 11" xfId="7585"/>
    <cellStyle name="Column Heading 3 2 11 2" xfId="7586"/>
    <cellStyle name="Column Heading 3 2 11 2 2" xfId="7587"/>
    <cellStyle name="Column Heading 3 2 11 2 3" xfId="7588"/>
    <cellStyle name="Column Heading 3 2 11 2 4" xfId="7589"/>
    <cellStyle name="Column Heading 3 2 11 2 5" xfId="7590"/>
    <cellStyle name="Column Heading 3 2 11 2 6" xfId="7591"/>
    <cellStyle name="Column Heading 3 2 11 3" xfId="7592"/>
    <cellStyle name="Column Heading 3 2 11 3 2" xfId="49706"/>
    <cellStyle name="Column Heading 3 2 11 3 3" xfId="49707"/>
    <cellStyle name="Column Heading 3 2 11 4" xfId="7593"/>
    <cellStyle name="Column Heading 3 2 11 4 2" xfId="49708"/>
    <cellStyle name="Column Heading 3 2 11 4 3" xfId="49709"/>
    <cellStyle name="Column Heading 3 2 11 5" xfId="7594"/>
    <cellStyle name="Column Heading 3 2 11 5 2" xfId="49710"/>
    <cellStyle name="Column Heading 3 2 11 5 3" xfId="49711"/>
    <cellStyle name="Column Heading 3 2 11 6" xfId="7595"/>
    <cellStyle name="Column Heading 3 2 11 6 2" xfId="49712"/>
    <cellStyle name="Column Heading 3 2 11 6 3" xfId="49713"/>
    <cellStyle name="Column Heading 3 2 11 7" xfId="7596"/>
    <cellStyle name="Column Heading 3 2 11 8" xfId="49714"/>
    <cellStyle name="Column Heading 3 2 12" xfId="7597"/>
    <cellStyle name="Column Heading 3 2 12 2" xfId="7598"/>
    <cellStyle name="Column Heading 3 2 12 2 2" xfId="7599"/>
    <cellStyle name="Column Heading 3 2 12 2 3" xfId="7600"/>
    <cellStyle name="Column Heading 3 2 12 2 4" xfId="7601"/>
    <cellStyle name="Column Heading 3 2 12 2 5" xfId="7602"/>
    <cellStyle name="Column Heading 3 2 12 2 6" xfId="7603"/>
    <cellStyle name="Column Heading 3 2 12 3" xfId="7604"/>
    <cellStyle name="Column Heading 3 2 12 3 2" xfId="49715"/>
    <cellStyle name="Column Heading 3 2 12 3 3" xfId="49716"/>
    <cellStyle name="Column Heading 3 2 12 4" xfId="7605"/>
    <cellStyle name="Column Heading 3 2 12 4 2" xfId="49717"/>
    <cellStyle name="Column Heading 3 2 12 4 3" xfId="49718"/>
    <cellStyle name="Column Heading 3 2 12 5" xfId="7606"/>
    <cellStyle name="Column Heading 3 2 12 5 2" xfId="49719"/>
    <cellStyle name="Column Heading 3 2 12 5 3" xfId="49720"/>
    <cellStyle name="Column Heading 3 2 12 6" xfId="7607"/>
    <cellStyle name="Column Heading 3 2 12 6 2" xfId="49721"/>
    <cellStyle name="Column Heading 3 2 12 6 3" xfId="49722"/>
    <cellStyle name="Column Heading 3 2 12 7" xfId="7608"/>
    <cellStyle name="Column Heading 3 2 12 8" xfId="49723"/>
    <cellStyle name="Column Heading 3 2 13" xfId="7609"/>
    <cellStyle name="Column Heading 3 2 13 2" xfId="7610"/>
    <cellStyle name="Column Heading 3 2 13 2 2" xfId="7611"/>
    <cellStyle name="Column Heading 3 2 13 2 3" xfId="7612"/>
    <cellStyle name="Column Heading 3 2 13 2 4" xfId="7613"/>
    <cellStyle name="Column Heading 3 2 13 2 5" xfId="7614"/>
    <cellStyle name="Column Heading 3 2 13 2 6" xfId="7615"/>
    <cellStyle name="Column Heading 3 2 13 3" xfId="7616"/>
    <cellStyle name="Column Heading 3 2 13 3 2" xfId="49724"/>
    <cellStyle name="Column Heading 3 2 13 3 3" xfId="49725"/>
    <cellStyle name="Column Heading 3 2 13 4" xfId="7617"/>
    <cellStyle name="Column Heading 3 2 13 4 2" xfId="49726"/>
    <cellStyle name="Column Heading 3 2 13 4 3" xfId="49727"/>
    <cellStyle name="Column Heading 3 2 13 5" xfId="7618"/>
    <cellStyle name="Column Heading 3 2 13 5 2" xfId="49728"/>
    <cellStyle name="Column Heading 3 2 13 5 3" xfId="49729"/>
    <cellStyle name="Column Heading 3 2 13 6" xfId="7619"/>
    <cellStyle name="Column Heading 3 2 13 6 2" xfId="49730"/>
    <cellStyle name="Column Heading 3 2 13 6 3" xfId="49731"/>
    <cellStyle name="Column Heading 3 2 13 7" xfId="7620"/>
    <cellStyle name="Column Heading 3 2 13 8" xfId="49732"/>
    <cellStyle name="Column Heading 3 2 14" xfId="7621"/>
    <cellStyle name="Column Heading 3 2 14 2" xfId="7622"/>
    <cellStyle name="Column Heading 3 2 14 2 2" xfId="7623"/>
    <cellStyle name="Column Heading 3 2 14 2 3" xfId="7624"/>
    <cellStyle name="Column Heading 3 2 14 2 4" xfId="7625"/>
    <cellStyle name="Column Heading 3 2 14 2 5" xfId="7626"/>
    <cellStyle name="Column Heading 3 2 14 2 6" xfId="7627"/>
    <cellStyle name="Column Heading 3 2 14 3" xfId="7628"/>
    <cellStyle name="Column Heading 3 2 14 3 2" xfId="49733"/>
    <cellStyle name="Column Heading 3 2 14 3 3" xfId="49734"/>
    <cellStyle name="Column Heading 3 2 14 4" xfId="7629"/>
    <cellStyle name="Column Heading 3 2 14 4 2" xfId="49735"/>
    <cellStyle name="Column Heading 3 2 14 4 3" xfId="49736"/>
    <cellStyle name="Column Heading 3 2 14 5" xfId="7630"/>
    <cellStyle name="Column Heading 3 2 14 5 2" xfId="49737"/>
    <cellStyle name="Column Heading 3 2 14 5 3" xfId="49738"/>
    <cellStyle name="Column Heading 3 2 14 6" xfId="7631"/>
    <cellStyle name="Column Heading 3 2 14 6 2" xfId="49739"/>
    <cellStyle name="Column Heading 3 2 14 6 3" xfId="49740"/>
    <cellStyle name="Column Heading 3 2 14 7" xfId="7632"/>
    <cellStyle name="Column Heading 3 2 14 8" xfId="49741"/>
    <cellStyle name="Column Heading 3 2 15" xfId="7633"/>
    <cellStyle name="Column Heading 3 2 15 2" xfId="7634"/>
    <cellStyle name="Column Heading 3 2 15 2 2" xfId="7635"/>
    <cellStyle name="Column Heading 3 2 15 2 3" xfId="7636"/>
    <cellStyle name="Column Heading 3 2 15 2 4" xfId="7637"/>
    <cellStyle name="Column Heading 3 2 15 2 5" xfId="7638"/>
    <cellStyle name="Column Heading 3 2 15 2 6" xfId="7639"/>
    <cellStyle name="Column Heading 3 2 15 3" xfId="7640"/>
    <cellStyle name="Column Heading 3 2 15 3 2" xfId="49742"/>
    <cellStyle name="Column Heading 3 2 15 3 3" xfId="49743"/>
    <cellStyle name="Column Heading 3 2 15 4" xfId="7641"/>
    <cellStyle name="Column Heading 3 2 15 4 2" xfId="49744"/>
    <cellStyle name="Column Heading 3 2 15 4 3" xfId="49745"/>
    <cellStyle name="Column Heading 3 2 15 5" xfId="7642"/>
    <cellStyle name="Column Heading 3 2 15 5 2" xfId="49746"/>
    <cellStyle name="Column Heading 3 2 15 5 3" xfId="49747"/>
    <cellStyle name="Column Heading 3 2 15 6" xfId="7643"/>
    <cellStyle name="Column Heading 3 2 15 6 2" xfId="49748"/>
    <cellStyle name="Column Heading 3 2 15 6 3" xfId="49749"/>
    <cellStyle name="Column Heading 3 2 15 7" xfId="7644"/>
    <cellStyle name="Column Heading 3 2 15 8" xfId="49750"/>
    <cellStyle name="Column Heading 3 2 16" xfId="7645"/>
    <cellStyle name="Column Heading 3 2 16 2" xfId="7646"/>
    <cellStyle name="Column Heading 3 2 16 2 2" xfId="7647"/>
    <cellStyle name="Column Heading 3 2 16 2 3" xfId="7648"/>
    <cellStyle name="Column Heading 3 2 16 2 4" xfId="7649"/>
    <cellStyle name="Column Heading 3 2 16 2 5" xfId="7650"/>
    <cellStyle name="Column Heading 3 2 16 2 6" xfId="7651"/>
    <cellStyle name="Column Heading 3 2 16 3" xfId="7652"/>
    <cellStyle name="Column Heading 3 2 16 3 2" xfId="49751"/>
    <cellStyle name="Column Heading 3 2 16 3 3" xfId="49752"/>
    <cellStyle name="Column Heading 3 2 16 4" xfId="7653"/>
    <cellStyle name="Column Heading 3 2 16 4 2" xfId="49753"/>
    <cellStyle name="Column Heading 3 2 16 4 3" xfId="49754"/>
    <cellStyle name="Column Heading 3 2 16 5" xfId="7654"/>
    <cellStyle name="Column Heading 3 2 16 5 2" xfId="49755"/>
    <cellStyle name="Column Heading 3 2 16 5 3" xfId="49756"/>
    <cellStyle name="Column Heading 3 2 16 6" xfId="7655"/>
    <cellStyle name="Column Heading 3 2 16 6 2" xfId="49757"/>
    <cellStyle name="Column Heading 3 2 16 6 3" xfId="49758"/>
    <cellStyle name="Column Heading 3 2 16 7" xfId="7656"/>
    <cellStyle name="Column Heading 3 2 16 8" xfId="49759"/>
    <cellStyle name="Column Heading 3 2 17" xfId="7657"/>
    <cellStyle name="Column Heading 3 2 17 2" xfId="7658"/>
    <cellStyle name="Column Heading 3 2 17 2 2" xfId="7659"/>
    <cellStyle name="Column Heading 3 2 17 2 3" xfId="7660"/>
    <cellStyle name="Column Heading 3 2 17 2 4" xfId="7661"/>
    <cellStyle name="Column Heading 3 2 17 2 5" xfId="7662"/>
    <cellStyle name="Column Heading 3 2 17 2 6" xfId="7663"/>
    <cellStyle name="Column Heading 3 2 17 3" xfId="7664"/>
    <cellStyle name="Column Heading 3 2 17 3 2" xfId="49760"/>
    <cellStyle name="Column Heading 3 2 17 3 3" xfId="49761"/>
    <cellStyle name="Column Heading 3 2 17 4" xfId="7665"/>
    <cellStyle name="Column Heading 3 2 17 4 2" xfId="49762"/>
    <cellStyle name="Column Heading 3 2 17 4 3" xfId="49763"/>
    <cellStyle name="Column Heading 3 2 17 5" xfId="7666"/>
    <cellStyle name="Column Heading 3 2 17 5 2" xfId="49764"/>
    <cellStyle name="Column Heading 3 2 17 5 3" xfId="49765"/>
    <cellStyle name="Column Heading 3 2 17 6" xfId="7667"/>
    <cellStyle name="Column Heading 3 2 17 6 2" xfId="49766"/>
    <cellStyle name="Column Heading 3 2 17 6 3" xfId="49767"/>
    <cellStyle name="Column Heading 3 2 17 7" xfId="7668"/>
    <cellStyle name="Column Heading 3 2 17 8" xfId="49768"/>
    <cellStyle name="Column Heading 3 2 18" xfId="7669"/>
    <cellStyle name="Column Heading 3 2 18 2" xfId="7670"/>
    <cellStyle name="Column Heading 3 2 18 2 2" xfId="7671"/>
    <cellStyle name="Column Heading 3 2 18 2 3" xfId="7672"/>
    <cellStyle name="Column Heading 3 2 18 2 4" xfId="7673"/>
    <cellStyle name="Column Heading 3 2 18 2 5" xfId="7674"/>
    <cellStyle name="Column Heading 3 2 18 2 6" xfId="7675"/>
    <cellStyle name="Column Heading 3 2 18 3" xfId="7676"/>
    <cellStyle name="Column Heading 3 2 18 3 2" xfId="49769"/>
    <cellStyle name="Column Heading 3 2 18 3 3" xfId="49770"/>
    <cellStyle name="Column Heading 3 2 18 4" xfId="7677"/>
    <cellStyle name="Column Heading 3 2 18 4 2" xfId="49771"/>
    <cellStyle name="Column Heading 3 2 18 4 3" xfId="49772"/>
    <cellStyle name="Column Heading 3 2 18 5" xfId="7678"/>
    <cellStyle name="Column Heading 3 2 18 5 2" xfId="49773"/>
    <cellStyle name="Column Heading 3 2 18 5 3" xfId="49774"/>
    <cellStyle name="Column Heading 3 2 18 6" xfId="7679"/>
    <cellStyle name="Column Heading 3 2 18 6 2" xfId="49775"/>
    <cellStyle name="Column Heading 3 2 18 6 3" xfId="49776"/>
    <cellStyle name="Column Heading 3 2 18 7" xfId="7680"/>
    <cellStyle name="Column Heading 3 2 18 8" xfId="49777"/>
    <cellStyle name="Column Heading 3 2 19" xfId="7681"/>
    <cellStyle name="Column Heading 3 2 19 2" xfId="7682"/>
    <cellStyle name="Column Heading 3 2 19 2 2" xfId="7683"/>
    <cellStyle name="Column Heading 3 2 19 2 3" xfId="7684"/>
    <cellStyle name="Column Heading 3 2 19 2 4" xfId="7685"/>
    <cellStyle name="Column Heading 3 2 19 2 5" xfId="7686"/>
    <cellStyle name="Column Heading 3 2 19 2 6" xfId="7687"/>
    <cellStyle name="Column Heading 3 2 19 3" xfId="7688"/>
    <cellStyle name="Column Heading 3 2 19 3 2" xfId="49778"/>
    <cellStyle name="Column Heading 3 2 19 3 3" xfId="49779"/>
    <cellStyle name="Column Heading 3 2 19 4" xfId="7689"/>
    <cellStyle name="Column Heading 3 2 19 4 2" xfId="49780"/>
    <cellStyle name="Column Heading 3 2 19 4 3" xfId="49781"/>
    <cellStyle name="Column Heading 3 2 19 5" xfId="7690"/>
    <cellStyle name="Column Heading 3 2 19 5 2" xfId="49782"/>
    <cellStyle name="Column Heading 3 2 19 5 3" xfId="49783"/>
    <cellStyle name="Column Heading 3 2 19 6" xfId="7691"/>
    <cellStyle name="Column Heading 3 2 19 6 2" xfId="49784"/>
    <cellStyle name="Column Heading 3 2 19 6 3" xfId="49785"/>
    <cellStyle name="Column Heading 3 2 19 7" xfId="7692"/>
    <cellStyle name="Column Heading 3 2 19 8" xfId="49786"/>
    <cellStyle name="Column Heading 3 2 2" xfId="7693"/>
    <cellStyle name="Column Heading 3 2 2 2" xfId="7694"/>
    <cellStyle name="Column Heading 3 2 2 2 2" xfId="7695"/>
    <cellStyle name="Column Heading 3 2 2 2 3" xfId="7696"/>
    <cellStyle name="Column Heading 3 2 2 2 4" xfId="7697"/>
    <cellStyle name="Column Heading 3 2 2 2 5" xfId="7698"/>
    <cellStyle name="Column Heading 3 2 2 2 6" xfId="7699"/>
    <cellStyle name="Column Heading 3 2 2 3" xfId="7700"/>
    <cellStyle name="Column Heading 3 2 2 3 2" xfId="49787"/>
    <cellStyle name="Column Heading 3 2 2 3 3" xfId="49788"/>
    <cellStyle name="Column Heading 3 2 2 4" xfId="7701"/>
    <cellStyle name="Column Heading 3 2 2 4 2" xfId="49789"/>
    <cellStyle name="Column Heading 3 2 2 4 3" xfId="49790"/>
    <cellStyle name="Column Heading 3 2 2 5" xfId="7702"/>
    <cellStyle name="Column Heading 3 2 2 5 2" xfId="49791"/>
    <cellStyle name="Column Heading 3 2 2 5 3" xfId="49792"/>
    <cellStyle name="Column Heading 3 2 2 6" xfId="7703"/>
    <cellStyle name="Column Heading 3 2 2 6 2" xfId="49793"/>
    <cellStyle name="Column Heading 3 2 2 6 3" xfId="49794"/>
    <cellStyle name="Column Heading 3 2 2 7" xfId="7704"/>
    <cellStyle name="Column Heading 3 2 2 8" xfId="49795"/>
    <cellStyle name="Column Heading 3 2 20" xfId="7705"/>
    <cellStyle name="Column Heading 3 2 20 2" xfId="7706"/>
    <cellStyle name="Column Heading 3 2 20 2 2" xfId="7707"/>
    <cellStyle name="Column Heading 3 2 20 2 3" xfId="7708"/>
    <cellStyle name="Column Heading 3 2 20 2 4" xfId="7709"/>
    <cellStyle name="Column Heading 3 2 20 2 5" xfId="7710"/>
    <cellStyle name="Column Heading 3 2 20 2 6" xfId="7711"/>
    <cellStyle name="Column Heading 3 2 20 3" xfId="7712"/>
    <cellStyle name="Column Heading 3 2 20 3 2" xfId="49796"/>
    <cellStyle name="Column Heading 3 2 20 3 3" xfId="49797"/>
    <cellStyle name="Column Heading 3 2 20 4" xfId="7713"/>
    <cellStyle name="Column Heading 3 2 20 4 2" xfId="49798"/>
    <cellStyle name="Column Heading 3 2 20 4 3" xfId="49799"/>
    <cellStyle name="Column Heading 3 2 20 5" xfId="7714"/>
    <cellStyle name="Column Heading 3 2 20 5 2" xfId="49800"/>
    <cellStyle name="Column Heading 3 2 20 5 3" xfId="49801"/>
    <cellStyle name="Column Heading 3 2 20 6" xfId="7715"/>
    <cellStyle name="Column Heading 3 2 20 6 2" xfId="49802"/>
    <cellStyle name="Column Heading 3 2 20 6 3" xfId="49803"/>
    <cellStyle name="Column Heading 3 2 20 7" xfId="7716"/>
    <cellStyle name="Column Heading 3 2 20 8" xfId="49804"/>
    <cellStyle name="Column Heading 3 2 21" xfId="7717"/>
    <cellStyle name="Column Heading 3 2 21 2" xfId="7718"/>
    <cellStyle name="Column Heading 3 2 21 2 2" xfId="7719"/>
    <cellStyle name="Column Heading 3 2 21 2 3" xfId="7720"/>
    <cellStyle name="Column Heading 3 2 21 2 4" xfId="7721"/>
    <cellStyle name="Column Heading 3 2 21 2 5" xfId="7722"/>
    <cellStyle name="Column Heading 3 2 21 2 6" xfId="7723"/>
    <cellStyle name="Column Heading 3 2 21 3" xfId="7724"/>
    <cellStyle name="Column Heading 3 2 21 3 2" xfId="49805"/>
    <cellStyle name="Column Heading 3 2 21 3 3" xfId="49806"/>
    <cellStyle name="Column Heading 3 2 21 4" xfId="7725"/>
    <cellStyle name="Column Heading 3 2 21 4 2" xfId="49807"/>
    <cellStyle name="Column Heading 3 2 21 4 3" xfId="49808"/>
    <cellStyle name="Column Heading 3 2 21 5" xfId="7726"/>
    <cellStyle name="Column Heading 3 2 21 5 2" xfId="49809"/>
    <cellStyle name="Column Heading 3 2 21 5 3" xfId="49810"/>
    <cellStyle name="Column Heading 3 2 21 6" xfId="7727"/>
    <cellStyle name="Column Heading 3 2 21 6 2" xfId="49811"/>
    <cellStyle name="Column Heading 3 2 21 6 3" xfId="49812"/>
    <cellStyle name="Column Heading 3 2 21 7" xfId="7728"/>
    <cellStyle name="Column Heading 3 2 21 8" xfId="49813"/>
    <cellStyle name="Column Heading 3 2 22" xfId="7729"/>
    <cellStyle name="Column Heading 3 2 22 2" xfId="7730"/>
    <cellStyle name="Column Heading 3 2 22 2 2" xfId="7731"/>
    <cellStyle name="Column Heading 3 2 22 2 3" xfId="7732"/>
    <cellStyle name="Column Heading 3 2 22 2 4" xfId="7733"/>
    <cellStyle name="Column Heading 3 2 22 2 5" xfId="7734"/>
    <cellStyle name="Column Heading 3 2 22 2 6" xfId="7735"/>
    <cellStyle name="Column Heading 3 2 22 3" xfId="7736"/>
    <cellStyle name="Column Heading 3 2 22 3 2" xfId="49814"/>
    <cellStyle name="Column Heading 3 2 22 3 3" xfId="49815"/>
    <cellStyle name="Column Heading 3 2 22 4" xfId="7737"/>
    <cellStyle name="Column Heading 3 2 22 4 2" xfId="49816"/>
    <cellStyle name="Column Heading 3 2 22 4 3" xfId="49817"/>
    <cellStyle name="Column Heading 3 2 22 5" xfId="7738"/>
    <cellStyle name="Column Heading 3 2 22 5 2" xfId="49818"/>
    <cellStyle name="Column Heading 3 2 22 5 3" xfId="49819"/>
    <cellStyle name="Column Heading 3 2 22 6" xfId="7739"/>
    <cellStyle name="Column Heading 3 2 22 6 2" xfId="49820"/>
    <cellStyle name="Column Heading 3 2 22 6 3" xfId="49821"/>
    <cellStyle name="Column Heading 3 2 22 7" xfId="7740"/>
    <cellStyle name="Column Heading 3 2 22 8" xfId="49822"/>
    <cellStyle name="Column Heading 3 2 23" xfId="7741"/>
    <cellStyle name="Column Heading 3 2 23 2" xfId="7742"/>
    <cellStyle name="Column Heading 3 2 23 2 2" xfId="7743"/>
    <cellStyle name="Column Heading 3 2 23 2 3" xfId="7744"/>
    <cellStyle name="Column Heading 3 2 23 2 4" xfId="7745"/>
    <cellStyle name="Column Heading 3 2 23 2 5" xfId="7746"/>
    <cellStyle name="Column Heading 3 2 23 2 6" xfId="7747"/>
    <cellStyle name="Column Heading 3 2 23 3" xfId="7748"/>
    <cellStyle name="Column Heading 3 2 23 3 2" xfId="49823"/>
    <cellStyle name="Column Heading 3 2 23 3 3" xfId="49824"/>
    <cellStyle name="Column Heading 3 2 23 4" xfId="7749"/>
    <cellStyle name="Column Heading 3 2 23 4 2" xfId="49825"/>
    <cellStyle name="Column Heading 3 2 23 4 3" xfId="49826"/>
    <cellStyle name="Column Heading 3 2 23 5" xfId="7750"/>
    <cellStyle name="Column Heading 3 2 23 5 2" xfId="49827"/>
    <cellStyle name="Column Heading 3 2 23 5 3" xfId="49828"/>
    <cellStyle name="Column Heading 3 2 23 6" xfId="7751"/>
    <cellStyle name="Column Heading 3 2 23 6 2" xfId="49829"/>
    <cellStyle name="Column Heading 3 2 23 6 3" xfId="49830"/>
    <cellStyle name="Column Heading 3 2 23 7" xfId="7752"/>
    <cellStyle name="Column Heading 3 2 23 8" xfId="49831"/>
    <cellStyle name="Column Heading 3 2 24" xfId="7753"/>
    <cellStyle name="Column Heading 3 2 24 2" xfId="7754"/>
    <cellStyle name="Column Heading 3 2 24 2 2" xfId="7755"/>
    <cellStyle name="Column Heading 3 2 24 2 3" xfId="7756"/>
    <cellStyle name="Column Heading 3 2 24 2 4" xfId="7757"/>
    <cellStyle name="Column Heading 3 2 24 2 5" xfId="7758"/>
    <cellStyle name="Column Heading 3 2 24 2 6" xfId="7759"/>
    <cellStyle name="Column Heading 3 2 24 3" xfId="7760"/>
    <cellStyle name="Column Heading 3 2 24 3 2" xfId="49832"/>
    <cellStyle name="Column Heading 3 2 24 3 3" xfId="49833"/>
    <cellStyle name="Column Heading 3 2 24 4" xfId="7761"/>
    <cellStyle name="Column Heading 3 2 24 4 2" xfId="49834"/>
    <cellStyle name="Column Heading 3 2 24 4 3" xfId="49835"/>
    <cellStyle name="Column Heading 3 2 24 5" xfId="7762"/>
    <cellStyle name="Column Heading 3 2 24 5 2" xfId="49836"/>
    <cellStyle name="Column Heading 3 2 24 5 3" xfId="49837"/>
    <cellStyle name="Column Heading 3 2 24 6" xfId="7763"/>
    <cellStyle name="Column Heading 3 2 24 6 2" xfId="49838"/>
    <cellStyle name="Column Heading 3 2 24 6 3" xfId="49839"/>
    <cellStyle name="Column Heading 3 2 24 7" xfId="7764"/>
    <cellStyle name="Column Heading 3 2 24 8" xfId="49840"/>
    <cellStyle name="Column Heading 3 2 25" xfId="7765"/>
    <cellStyle name="Column Heading 3 2 25 2" xfId="7766"/>
    <cellStyle name="Column Heading 3 2 25 2 2" xfId="7767"/>
    <cellStyle name="Column Heading 3 2 25 2 3" xfId="7768"/>
    <cellStyle name="Column Heading 3 2 25 2 4" xfId="7769"/>
    <cellStyle name="Column Heading 3 2 25 2 5" xfId="7770"/>
    <cellStyle name="Column Heading 3 2 25 2 6" xfId="7771"/>
    <cellStyle name="Column Heading 3 2 25 3" xfId="7772"/>
    <cellStyle name="Column Heading 3 2 25 3 2" xfId="49841"/>
    <cellStyle name="Column Heading 3 2 25 3 3" xfId="49842"/>
    <cellStyle name="Column Heading 3 2 25 4" xfId="7773"/>
    <cellStyle name="Column Heading 3 2 25 4 2" xfId="49843"/>
    <cellStyle name="Column Heading 3 2 25 4 3" xfId="49844"/>
    <cellStyle name="Column Heading 3 2 25 5" xfId="7774"/>
    <cellStyle name="Column Heading 3 2 25 5 2" xfId="49845"/>
    <cellStyle name="Column Heading 3 2 25 5 3" xfId="49846"/>
    <cellStyle name="Column Heading 3 2 25 6" xfId="7775"/>
    <cellStyle name="Column Heading 3 2 25 6 2" xfId="49847"/>
    <cellStyle name="Column Heading 3 2 25 6 3" xfId="49848"/>
    <cellStyle name="Column Heading 3 2 25 7" xfId="7776"/>
    <cellStyle name="Column Heading 3 2 25 8" xfId="49849"/>
    <cellStyle name="Column Heading 3 2 26" xfId="7777"/>
    <cellStyle name="Column Heading 3 2 26 2" xfId="7778"/>
    <cellStyle name="Column Heading 3 2 26 2 2" xfId="7779"/>
    <cellStyle name="Column Heading 3 2 26 2 3" xfId="7780"/>
    <cellStyle name="Column Heading 3 2 26 2 4" xfId="7781"/>
    <cellStyle name="Column Heading 3 2 26 2 5" xfId="7782"/>
    <cellStyle name="Column Heading 3 2 26 2 6" xfId="7783"/>
    <cellStyle name="Column Heading 3 2 26 3" xfId="7784"/>
    <cellStyle name="Column Heading 3 2 26 3 2" xfId="49850"/>
    <cellStyle name="Column Heading 3 2 26 3 3" xfId="49851"/>
    <cellStyle name="Column Heading 3 2 26 4" xfId="7785"/>
    <cellStyle name="Column Heading 3 2 26 4 2" xfId="49852"/>
    <cellStyle name="Column Heading 3 2 26 4 3" xfId="49853"/>
    <cellStyle name="Column Heading 3 2 26 5" xfId="7786"/>
    <cellStyle name="Column Heading 3 2 26 5 2" xfId="49854"/>
    <cellStyle name="Column Heading 3 2 26 5 3" xfId="49855"/>
    <cellStyle name="Column Heading 3 2 26 6" xfId="7787"/>
    <cellStyle name="Column Heading 3 2 26 6 2" xfId="49856"/>
    <cellStyle name="Column Heading 3 2 26 6 3" xfId="49857"/>
    <cellStyle name="Column Heading 3 2 26 7" xfId="7788"/>
    <cellStyle name="Column Heading 3 2 26 8" xfId="49858"/>
    <cellStyle name="Column Heading 3 2 27" xfId="7789"/>
    <cellStyle name="Column Heading 3 2 27 2" xfId="7790"/>
    <cellStyle name="Column Heading 3 2 27 2 2" xfId="7791"/>
    <cellStyle name="Column Heading 3 2 27 2 3" xfId="7792"/>
    <cellStyle name="Column Heading 3 2 27 2 4" xfId="7793"/>
    <cellStyle name="Column Heading 3 2 27 2 5" xfId="7794"/>
    <cellStyle name="Column Heading 3 2 27 2 6" xfId="7795"/>
    <cellStyle name="Column Heading 3 2 27 3" xfId="7796"/>
    <cellStyle name="Column Heading 3 2 27 3 2" xfId="49859"/>
    <cellStyle name="Column Heading 3 2 27 3 3" xfId="49860"/>
    <cellStyle name="Column Heading 3 2 27 4" xfId="7797"/>
    <cellStyle name="Column Heading 3 2 27 4 2" xfId="49861"/>
    <cellStyle name="Column Heading 3 2 27 4 3" xfId="49862"/>
    <cellStyle name="Column Heading 3 2 27 5" xfId="7798"/>
    <cellStyle name="Column Heading 3 2 27 5 2" xfId="49863"/>
    <cellStyle name="Column Heading 3 2 27 5 3" xfId="49864"/>
    <cellStyle name="Column Heading 3 2 27 6" xfId="7799"/>
    <cellStyle name="Column Heading 3 2 27 6 2" xfId="49865"/>
    <cellStyle name="Column Heading 3 2 27 6 3" xfId="49866"/>
    <cellStyle name="Column Heading 3 2 27 7" xfId="7800"/>
    <cellStyle name="Column Heading 3 2 27 8" xfId="49867"/>
    <cellStyle name="Column Heading 3 2 28" xfId="7801"/>
    <cellStyle name="Column Heading 3 2 28 2" xfId="7802"/>
    <cellStyle name="Column Heading 3 2 28 2 2" xfId="7803"/>
    <cellStyle name="Column Heading 3 2 28 2 3" xfId="7804"/>
    <cellStyle name="Column Heading 3 2 28 2 4" xfId="7805"/>
    <cellStyle name="Column Heading 3 2 28 2 5" xfId="7806"/>
    <cellStyle name="Column Heading 3 2 28 2 6" xfId="7807"/>
    <cellStyle name="Column Heading 3 2 28 3" xfId="7808"/>
    <cellStyle name="Column Heading 3 2 28 3 2" xfId="49868"/>
    <cellStyle name="Column Heading 3 2 28 3 3" xfId="49869"/>
    <cellStyle name="Column Heading 3 2 28 4" xfId="7809"/>
    <cellStyle name="Column Heading 3 2 28 4 2" xfId="49870"/>
    <cellStyle name="Column Heading 3 2 28 4 3" xfId="49871"/>
    <cellStyle name="Column Heading 3 2 28 5" xfId="7810"/>
    <cellStyle name="Column Heading 3 2 28 5 2" xfId="49872"/>
    <cellStyle name="Column Heading 3 2 28 5 3" xfId="49873"/>
    <cellStyle name="Column Heading 3 2 28 6" xfId="7811"/>
    <cellStyle name="Column Heading 3 2 28 6 2" xfId="49874"/>
    <cellStyle name="Column Heading 3 2 28 6 3" xfId="49875"/>
    <cellStyle name="Column Heading 3 2 28 7" xfId="7812"/>
    <cellStyle name="Column Heading 3 2 28 8" xfId="49876"/>
    <cellStyle name="Column Heading 3 2 29" xfId="7813"/>
    <cellStyle name="Column Heading 3 2 29 2" xfId="7814"/>
    <cellStyle name="Column Heading 3 2 29 2 2" xfId="7815"/>
    <cellStyle name="Column Heading 3 2 29 2 3" xfId="7816"/>
    <cellStyle name="Column Heading 3 2 29 2 4" xfId="7817"/>
    <cellStyle name="Column Heading 3 2 29 2 5" xfId="7818"/>
    <cellStyle name="Column Heading 3 2 29 2 6" xfId="7819"/>
    <cellStyle name="Column Heading 3 2 29 3" xfId="7820"/>
    <cellStyle name="Column Heading 3 2 29 3 2" xfId="49877"/>
    <cellStyle name="Column Heading 3 2 29 3 3" xfId="49878"/>
    <cellStyle name="Column Heading 3 2 29 4" xfId="7821"/>
    <cellStyle name="Column Heading 3 2 29 4 2" xfId="49879"/>
    <cellStyle name="Column Heading 3 2 29 4 3" xfId="49880"/>
    <cellStyle name="Column Heading 3 2 29 5" xfId="7822"/>
    <cellStyle name="Column Heading 3 2 29 5 2" xfId="49881"/>
    <cellStyle name="Column Heading 3 2 29 5 3" xfId="49882"/>
    <cellStyle name="Column Heading 3 2 29 6" xfId="7823"/>
    <cellStyle name="Column Heading 3 2 29 6 2" xfId="49883"/>
    <cellStyle name="Column Heading 3 2 29 6 3" xfId="49884"/>
    <cellStyle name="Column Heading 3 2 29 7" xfId="7824"/>
    <cellStyle name="Column Heading 3 2 29 8" xfId="49885"/>
    <cellStyle name="Column Heading 3 2 3" xfId="7825"/>
    <cellStyle name="Column Heading 3 2 3 2" xfId="7826"/>
    <cellStyle name="Column Heading 3 2 3 2 2" xfId="7827"/>
    <cellStyle name="Column Heading 3 2 3 2 3" xfId="7828"/>
    <cellStyle name="Column Heading 3 2 3 2 4" xfId="7829"/>
    <cellStyle name="Column Heading 3 2 3 2 5" xfId="7830"/>
    <cellStyle name="Column Heading 3 2 3 2 6" xfId="7831"/>
    <cellStyle name="Column Heading 3 2 3 3" xfId="7832"/>
    <cellStyle name="Column Heading 3 2 3 3 2" xfId="49886"/>
    <cellStyle name="Column Heading 3 2 3 3 3" xfId="49887"/>
    <cellStyle name="Column Heading 3 2 3 4" xfId="7833"/>
    <cellStyle name="Column Heading 3 2 3 4 2" xfId="49888"/>
    <cellStyle name="Column Heading 3 2 3 4 3" xfId="49889"/>
    <cellStyle name="Column Heading 3 2 3 5" xfId="7834"/>
    <cellStyle name="Column Heading 3 2 3 5 2" xfId="49890"/>
    <cellStyle name="Column Heading 3 2 3 5 3" xfId="49891"/>
    <cellStyle name="Column Heading 3 2 3 6" xfId="7835"/>
    <cellStyle name="Column Heading 3 2 3 6 2" xfId="49892"/>
    <cellStyle name="Column Heading 3 2 3 6 3" xfId="49893"/>
    <cellStyle name="Column Heading 3 2 3 7" xfId="7836"/>
    <cellStyle name="Column Heading 3 2 3 8" xfId="49894"/>
    <cellStyle name="Column Heading 3 2 30" xfId="7837"/>
    <cellStyle name="Column Heading 3 2 30 2" xfId="7838"/>
    <cellStyle name="Column Heading 3 2 30 2 2" xfId="7839"/>
    <cellStyle name="Column Heading 3 2 30 2 3" xfId="7840"/>
    <cellStyle name="Column Heading 3 2 30 2 4" xfId="7841"/>
    <cellStyle name="Column Heading 3 2 30 2 5" xfId="7842"/>
    <cellStyle name="Column Heading 3 2 30 2 6" xfId="7843"/>
    <cellStyle name="Column Heading 3 2 30 3" xfId="7844"/>
    <cellStyle name="Column Heading 3 2 30 3 2" xfId="49895"/>
    <cellStyle name="Column Heading 3 2 30 3 3" xfId="49896"/>
    <cellStyle name="Column Heading 3 2 30 4" xfId="7845"/>
    <cellStyle name="Column Heading 3 2 30 4 2" xfId="49897"/>
    <cellStyle name="Column Heading 3 2 30 4 3" xfId="49898"/>
    <cellStyle name="Column Heading 3 2 30 5" xfId="7846"/>
    <cellStyle name="Column Heading 3 2 30 5 2" xfId="49899"/>
    <cellStyle name="Column Heading 3 2 30 5 3" xfId="49900"/>
    <cellStyle name="Column Heading 3 2 30 6" xfId="7847"/>
    <cellStyle name="Column Heading 3 2 30 6 2" xfId="49901"/>
    <cellStyle name="Column Heading 3 2 30 6 3" xfId="49902"/>
    <cellStyle name="Column Heading 3 2 30 7" xfId="7848"/>
    <cellStyle name="Column Heading 3 2 30 8" xfId="49903"/>
    <cellStyle name="Column Heading 3 2 31" xfId="7849"/>
    <cellStyle name="Column Heading 3 2 31 2" xfId="7850"/>
    <cellStyle name="Column Heading 3 2 31 2 2" xfId="7851"/>
    <cellStyle name="Column Heading 3 2 31 2 3" xfId="7852"/>
    <cellStyle name="Column Heading 3 2 31 2 4" xfId="7853"/>
    <cellStyle name="Column Heading 3 2 31 2 5" xfId="7854"/>
    <cellStyle name="Column Heading 3 2 31 2 6" xfId="7855"/>
    <cellStyle name="Column Heading 3 2 31 3" xfId="7856"/>
    <cellStyle name="Column Heading 3 2 31 3 2" xfId="49904"/>
    <cellStyle name="Column Heading 3 2 31 3 3" xfId="49905"/>
    <cellStyle name="Column Heading 3 2 31 4" xfId="7857"/>
    <cellStyle name="Column Heading 3 2 31 4 2" xfId="49906"/>
    <cellStyle name="Column Heading 3 2 31 4 3" xfId="49907"/>
    <cellStyle name="Column Heading 3 2 31 5" xfId="7858"/>
    <cellStyle name="Column Heading 3 2 31 5 2" xfId="49908"/>
    <cellStyle name="Column Heading 3 2 31 5 3" xfId="49909"/>
    <cellStyle name="Column Heading 3 2 31 6" xfId="7859"/>
    <cellStyle name="Column Heading 3 2 31 6 2" xfId="49910"/>
    <cellStyle name="Column Heading 3 2 31 6 3" xfId="49911"/>
    <cellStyle name="Column Heading 3 2 31 7" xfId="7860"/>
    <cellStyle name="Column Heading 3 2 31 8" xfId="49912"/>
    <cellStyle name="Column Heading 3 2 32" xfId="7861"/>
    <cellStyle name="Column Heading 3 2 32 2" xfId="7862"/>
    <cellStyle name="Column Heading 3 2 32 2 2" xfId="7863"/>
    <cellStyle name="Column Heading 3 2 32 2 3" xfId="7864"/>
    <cellStyle name="Column Heading 3 2 32 2 4" xfId="7865"/>
    <cellStyle name="Column Heading 3 2 32 2 5" xfId="7866"/>
    <cellStyle name="Column Heading 3 2 32 2 6" xfId="7867"/>
    <cellStyle name="Column Heading 3 2 32 3" xfId="7868"/>
    <cellStyle name="Column Heading 3 2 32 3 2" xfId="49913"/>
    <cellStyle name="Column Heading 3 2 32 3 3" xfId="49914"/>
    <cellStyle name="Column Heading 3 2 32 4" xfId="7869"/>
    <cellStyle name="Column Heading 3 2 32 4 2" xfId="49915"/>
    <cellStyle name="Column Heading 3 2 32 4 3" xfId="49916"/>
    <cellStyle name="Column Heading 3 2 32 5" xfId="7870"/>
    <cellStyle name="Column Heading 3 2 32 5 2" xfId="49917"/>
    <cellStyle name="Column Heading 3 2 32 5 3" xfId="49918"/>
    <cellStyle name="Column Heading 3 2 32 6" xfId="7871"/>
    <cellStyle name="Column Heading 3 2 32 6 2" xfId="49919"/>
    <cellStyle name="Column Heading 3 2 32 6 3" xfId="49920"/>
    <cellStyle name="Column Heading 3 2 32 7" xfId="7872"/>
    <cellStyle name="Column Heading 3 2 32 8" xfId="49921"/>
    <cellStyle name="Column Heading 3 2 33" xfId="7873"/>
    <cellStyle name="Column Heading 3 2 33 2" xfId="7874"/>
    <cellStyle name="Column Heading 3 2 33 2 2" xfId="7875"/>
    <cellStyle name="Column Heading 3 2 33 2 3" xfId="7876"/>
    <cellStyle name="Column Heading 3 2 33 2 4" xfId="7877"/>
    <cellStyle name="Column Heading 3 2 33 2 5" xfId="7878"/>
    <cellStyle name="Column Heading 3 2 33 2 6" xfId="7879"/>
    <cellStyle name="Column Heading 3 2 33 3" xfId="7880"/>
    <cellStyle name="Column Heading 3 2 33 3 2" xfId="49922"/>
    <cellStyle name="Column Heading 3 2 33 3 3" xfId="49923"/>
    <cellStyle name="Column Heading 3 2 33 4" xfId="7881"/>
    <cellStyle name="Column Heading 3 2 33 4 2" xfId="49924"/>
    <cellStyle name="Column Heading 3 2 33 4 3" xfId="49925"/>
    <cellStyle name="Column Heading 3 2 33 5" xfId="7882"/>
    <cellStyle name="Column Heading 3 2 33 5 2" xfId="49926"/>
    <cellStyle name="Column Heading 3 2 33 5 3" xfId="49927"/>
    <cellStyle name="Column Heading 3 2 33 6" xfId="7883"/>
    <cellStyle name="Column Heading 3 2 33 6 2" xfId="49928"/>
    <cellStyle name="Column Heading 3 2 33 6 3" xfId="49929"/>
    <cellStyle name="Column Heading 3 2 33 7" xfId="7884"/>
    <cellStyle name="Column Heading 3 2 33 8" xfId="49930"/>
    <cellStyle name="Column Heading 3 2 34" xfId="7885"/>
    <cellStyle name="Column Heading 3 2 34 2" xfId="7886"/>
    <cellStyle name="Column Heading 3 2 34 2 2" xfId="7887"/>
    <cellStyle name="Column Heading 3 2 34 2 3" xfId="7888"/>
    <cellStyle name="Column Heading 3 2 34 2 4" xfId="7889"/>
    <cellStyle name="Column Heading 3 2 34 2 5" xfId="7890"/>
    <cellStyle name="Column Heading 3 2 34 2 6" xfId="7891"/>
    <cellStyle name="Column Heading 3 2 34 3" xfId="7892"/>
    <cellStyle name="Column Heading 3 2 34 3 2" xfId="49931"/>
    <cellStyle name="Column Heading 3 2 34 3 3" xfId="49932"/>
    <cellStyle name="Column Heading 3 2 34 4" xfId="7893"/>
    <cellStyle name="Column Heading 3 2 34 4 2" xfId="49933"/>
    <cellStyle name="Column Heading 3 2 34 4 3" xfId="49934"/>
    <cellStyle name="Column Heading 3 2 34 5" xfId="7894"/>
    <cellStyle name="Column Heading 3 2 34 5 2" xfId="49935"/>
    <cellStyle name="Column Heading 3 2 34 5 3" xfId="49936"/>
    <cellStyle name="Column Heading 3 2 34 6" xfId="7895"/>
    <cellStyle name="Column Heading 3 2 34 6 2" xfId="49937"/>
    <cellStyle name="Column Heading 3 2 34 6 3" xfId="49938"/>
    <cellStyle name="Column Heading 3 2 34 7" xfId="49939"/>
    <cellStyle name="Column Heading 3 2 34 8" xfId="49940"/>
    <cellStyle name="Column Heading 3 2 35" xfId="7896"/>
    <cellStyle name="Column Heading 3 2 35 2" xfId="7897"/>
    <cellStyle name="Column Heading 3 2 35 3" xfId="7898"/>
    <cellStyle name="Column Heading 3 2 35 4" xfId="7899"/>
    <cellStyle name="Column Heading 3 2 35 5" xfId="7900"/>
    <cellStyle name="Column Heading 3 2 35 6" xfId="7901"/>
    <cellStyle name="Column Heading 3 2 36" xfId="7902"/>
    <cellStyle name="Column Heading 3 2 36 2" xfId="49941"/>
    <cellStyle name="Column Heading 3 2 36 3" xfId="49942"/>
    <cellStyle name="Column Heading 3 2 37" xfId="7903"/>
    <cellStyle name="Column Heading 3 2 37 2" xfId="49943"/>
    <cellStyle name="Column Heading 3 2 37 3" xfId="49944"/>
    <cellStyle name="Column Heading 3 2 38" xfId="7904"/>
    <cellStyle name="Column Heading 3 2 38 2" xfId="49945"/>
    <cellStyle name="Column Heading 3 2 38 3" xfId="49946"/>
    <cellStyle name="Column Heading 3 2 39" xfId="7905"/>
    <cellStyle name="Column Heading 3 2 39 2" xfId="49947"/>
    <cellStyle name="Column Heading 3 2 39 3" xfId="49948"/>
    <cellStyle name="Column Heading 3 2 4" xfId="7906"/>
    <cellStyle name="Column Heading 3 2 4 2" xfId="7907"/>
    <cellStyle name="Column Heading 3 2 4 2 2" xfId="7908"/>
    <cellStyle name="Column Heading 3 2 4 2 3" xfId="7909"/>
    <cellStyle name="Column Heading 3 2 4 2 4" xfId="7910"/>
    <cellStyle name="Column Heading 3 2 4 2 5" xfId="7911"/>
    <cellStyle name="Column Heading 3 2 4 2 6" xfId="7912"/>
    <cellStyle name="Column Heading 3 2 4 3" xfId="7913"/>
    <cellStyle name="Column Heading 3 2 4 3 2" xfId="49949"/>
    <cellStyle name="Column Heading 3 2 4 3 3" xfId="49950"/>
    <cellStyle name="Column Heading 3 2 4 4" xfId="7914"/>
    <cellStyle name="Column Heading 3 2 4 4 2" xfId="49951"/>
    <cellStyle name="Column Heading 3 2 4 4 3" xfId="49952"/>
    <cellStyle name="Column Heading 3 2 4 5" xfId="7915"/>
    <cellStyle name="Column Heading 3 2 4 5 2" xfId="49953"/>
    <cellStyle name="Column Heading 3 2 4 5 3" xfId="49954"/>
    <cellStyle name="Column Heading 3 2 4 6" xfId="7916"/>
    <cellStyle name="Column Heading 3 2 4 6 2" xfId="49955"/>
    <cellStyle name="Column Heading 3 2 4 6 3" xfId="49956"/>
    <cellStyle name="Column Heading 3 2 4 7" xfId="7917"/>
    <cellStyle name="Column Heading 3 2 4 8" xfId="49957"/>
    <cellStyle name="Column Heading 3 2 40" xfId="49958"/>
    <cellStyle name="Column Heading 3 2 41" xfId="49959"/>
    <cellStyle name="Column Heading 3 2 5" xfId="7918"/>
    <cellStyle name="Column Heading 3 2 5 2" xfId="7919"/>
    <cellStyle name="Column Heading 3 2 5 2 2" xfId="7920"/>
    <cellStyle name="Column Heading 3 2 5 2 3" xfId="7921"/>
    <cellStyle name="Column Heading 3 2 5 2 4" xfId="7922"/>
    <cellStyle name="Column Heading 3 2 5 2 5" xfId="7923"/>
    <cellStyle name="Column Heading 3 2 5 2 6" xfId="7924"/>
    <cellStyle name="Column Heading 3 2 5 3" xfId="7925"/>
    <cellStyle name="Column Heading 3 2 5 3 2" xfId="49960"/>
    <cellStyle name="Column Heading 3 2 5 3 3" xfId="49961"/>
    <cellStyle name="Column Heading 3 2 5 4" xfId="7926"/>
    <cellStyle name="Column Heading 3 2 5 4 2" xfId="49962"/>
    <cellStyle name="Column Heading 3 2 5 4 3" xfId="49963"/>
    <cellStyle name="Column Heading 3 2 5 5" xfId="7927"/>
    <cellStyle name="Column Heading 3 2 5 5 2" xfId="49964"/>
    <cellStyle name="Column Heading 3 2 5 5 3" xfId="49965"/>
    <cellStyle name="Column Heading 3 2 5 6" xfId="7928"/>
    <cellStyle name="Column Heading 3 2 5 6 2" xfId="49966"/>
    <cellStyle name="Column Heading 3 2 5 6 3" xfId="49967"/>
    <cellStyle name="Column Heading 3 2 5 7" xfId="7929"/>
    <cellStyle name="Column Heading 3 2 5 8" xfId="49968"/>
    <cellStyle name="Column Heading 3 2 6" xfId="7930"/>
    <cellStyle name="Column Heading 3 2 6 2" xfId="7931"/>
    <cellStyle name="Column Heading 3 2 6 2 2" xfId="7932"/>
    <cellStyle name="Column Heading 3 2 6 2 3" xfId="7933"/>
    <cellStyle name="Column Heading 3 2 6 2 4" xfId="7934"/>
    <cellStyle name="Column Heading 3 2 6 2 5" xfId="7935"/>
    <cellStyle name="Column Heading 3 2 6 2 6" xfId="7936"/>
    <cellStyle name="Column Heading 3 2 6 3" xfId="7937"/>
    <cellStyle name="Column Heading 3 2 6 3 2" xfId="49969"/>
    <cellStyle name="Column Heading 3 2 6 3 3" xfId="49970"/>
    <cellStyle name="Column Heading 3 2 6 4" xfId="7938"/>
    <cellStyle name="Column Heading 3 2 6 4 2" xfId="49971"/>
    <cellStyle name="Column Heading 3 2 6 4 3" xfId="49972"/>
    <cellStyle name="Column Heading 3 2 6 5" xfId="7939"/>
    <cellStyle name="Column Heading 3 2 6 5 2" xfId="49973"/>
    <cellStyle name="Column Heading 3 2 6 5 3" xfId="49974"/>
    <cellStyle name="Column Heading 3 2 6 6" xfId="7940"/>
    <cellStyle name="Column Heading 3 2 6 6 2" xfId="49975"/>
    <cellStyle name="Column Heading 3 2 6 6 3" xfId="49976"/>
    <cellStyle name="Column Heading 3 2 6 7" xfId="7941"/>
    <cellStyle name="Column Heading 3 2 6 8" xfId="49977"/>
    <cellStyle name="Column Heading 3 2 7" xfId="7942"/>
    <cellStyle name="Column Heading 3 2 7 2" xfId="7943"/>
    <cellStyle name="Column Heading 3 2 7 2 2" xfId="7944"/>
    <cellStyle name="Column Heading 3 2 7 2 3" xfId="7945"/>
    <cellStyle name="Column Heading 3 2 7 2 4" xfId="7946"/>
    <cellStyle name="Column Heading 3 2 7 2 5" xfId="7947"/>
    <cellStyle name="Column Heading 3 2 7 2 6" xfId="7948"/>
    <cellStyle name="Column Heading 3 2 7 3" xfId="7949"/>
    <cellStyle name="Column Heading 3 2 7 3 2" xfId="49978"/>
    <cellStyle name="Column Heading 3 2 7 3 3" xfId="49979"/>
    <cellStyle name="Column Heading 3 2 7 4" xfId="7950"/>
    <cellStyle name="Column Heading 3 2 7 4 2" xfId="49980"/>
    <cellStyle name="Column Heading 3 2 7 4 3" xfId="49981"/>
    <cellStyle name="Column Heading 3 2 7 5" xfId="7951"/>
    <cellStyle name="Column Heading 3 2 7 5 2" xfId="49982"/>
    <cellStyle name="Column Heading 3 2 7 5 3" xfId="49983"/>
    <cellStyle name="Column Heading 3 2 7 6" xfId="7952"/>
    <cellStyle name="Column Heading 3 2 7 6 2" xfId="49984"/>
    <cellStyle name="Column Heading 3 2 7 6 3" xfId="49985"/>
    <cellStyle name="Column Heading 3 2 7 7" xfId="7953"/>
    <cellStyle name="Column Heading 3 2 7 8" xfId="49986"/>
    <cellStyle name="Column Heading 3 2 8" xfId="7954"/>
    <cellStyle name="Column Heading 3 2 8 2" xfId="7955"/>
    <cellStyle name="Column Heading 3 2 8 2 2" xfId="7956"/>
    <cellStyle name="Column Heading 3 2 8 2 3" xfId="7957"/>
    <cellStyle name="Column Heading 3 2 8 2 4" xfId="7958"/>
    <cellStyle name="Column Heading 3 2 8 2 5" xfId="7959"/>
    <cellStyle name="Column Heading 3 2 8 2 6" xfId="7960"/>
    <cellStyle name="Column Heading 3 2 8 3" xfId="7961"/>
    <cellStyle name="Column Heading 3 2 8 3 2" xfId="49987"/>
    <cellStyle name="Column Heading 3 2 8 3 3" xfId="49988"/>
    <cellStyle name="Column Heading 3 2 8 4" xfId="7962"/>
    <cellStyle name="Column Heading 3 2 8 4 2" xfId="49989"/>
    <cellStyle name="Column Heading 3 2 8 4 3" xfId="49990"/>
    <cellStyle name="Column Heading 3 2 8 5" xfId="7963"/>
    <cellStyle name="Column Heading 3 2 8 5 2" xfId="49991"/>
    <cellStyle name="Column Heading 3 2 8 5 3" xfId="49992"/>
    <cellStyle name="Column Heading 3 2 8 6" xfId="7964"/>
    <cellStyle name="Column Heading 3 2 8 6 2" xfId="49993"/>
    <cellStyle name="Column Heading 3 2 8 6 3" xfId="49994"/>
    <cellStyle name="Column Heading 3 2 8 7" xfId="7965"/>
    <cellStyle name="Column Heading 3 2 8 8" xfId="49995"/>
    <cellStyle name="Column Heading 3 2 9" xfId="7966"/>
    <cellStyle name="Column Heading 3 2 9 2" xfId="7967"/>
    <cellStyle name="Column Heading 3 2 9 2 2" xfId="7968"/>
    <cellStyle name="Column Heading 3 2 9 2 3" xfId="7969"/>
    <cellStyle name="Column Heading 3 2 9 2 4" xfId="7970"/>
    <cellStyle name="Column Heading 3 2 9 2 5" xfId="7971"/>
    <cellStyle name="Column Heading 3 2 9 2 6" xfId="7972"/>
    <cellStyle name="Column Heading 3 2 9 3" xfId="7973"/>
    <cellStyle name="Column Heading 3 2 9 3 2" xfId="49996"/>
    <cellStyle name="Column Heading 3 2 9 3 3" xfId="49997"/>
    <cellStyle name="Column Heading 3 2 9 4" xfId="7974"/>
    <cellStyle name="Column Heading 3 2 9 4 2" xfId="49998"/>
    <cellStyle name="Column Heading 3 2 9 4 3" xfId="49999"/>
    <cellStyle name="Column Heading 3 2 9 5" xfId="7975"/>
    <cellStyle name="Column Heading 3 2 9 5 2" xfId="50000"/>
    <cellStyle name="Column Heading 3 2 9 5 3" xfId="50001"/>
    <cellStyle name="Column Heading 3 2 9 6" xfId="7976"/>
    <cellStyle name="Column Heading 3 2 9 6 2" xfId="50002"/>
    <cellStyle name="Column Heading 3 2 9 6 3" xfId="50003"/>
    <cellStyle name="Column Heading 3 2 9 7" xfId="7977"/>
    <cellStyle name="Column Heading 3 2 9 8" xfId="50004"/>
    <cellStyle name="Column Heading 3 20" xfId="7978"/>
    <cellStyle name="Column Heading 3 20 2" xfId="7979"/>
    <cellStyle name="Column Heading 3 20 2 2" xfId="7980"/>
    <cellStyle name="Column Heading 3 20 2 3" xfId="7981"/>
    <cellStyle name="Column Heading 3 20 2 4" xfId="7982"/>
    <cellStyle name="Column Heading 3 20 2 5" xfId="7983"/>
    <cellStyle name="Column Heading 3 20 2 6" xfId="7984"/>
    <cellStyle name="Column Heading 3 20 3" xfId="7985"/>
    <cellStyle name="Column Heading 3 20 3 2" xfId="50005"/>
    <cellStyle name="Column Heading 3 20 3 3" xfId="50006"/>
    <cellStyle name="Column Heading 3 20 4" xfId="7986"/>
    <cellStyle name="Column Heading 3 20 4 2" xfId="50007"/>
    <cellStyle name="Column Heading 3 20 4 3" xfId="50008"/>
    <cellStyle name="Column Heading 3 20 5" xfId="7987"/>
    <cellStyle name="Column Heading 3 20 5 2" xfId="50009"/>
    <cellStyle name="Column Heading 3 20 5 3" xfId="50010"/>
    <cellStyle name="Column Heading 3 20 6" xfId="7988"/>
    <cellStyle name="Column Heading 3 20 6 2" xfId="50011"/>
    <cellStyle name="Column Heading 3 20 6 3" xfId="50012"/>
    <cellStyle name="Column Heading 3 20 7" xfId="7989"/>
    <cellStyle name="Column Heading 3 20 8" xfId="50013"/>
    <cellStyle name="Column Heading 3 21" xfId="7990"/>
    <cellStyle name="Column Heading 3 21 2" xfId="7991"/>
    <cellStyle name="Column Heading 3 21 2 2" xfId="7992"/>
    <cellStyle name="Column Heading 3 21 2 3" xfId="7993"/>
    <cellStyle name="Column Heading 3 21 2 4" xfId="7994"/>
    <cellStyle name="Column Heading 3 21 2 5" xfId="7995"/>
    <cellStyle name="Column Heading 3 21 2 6" xfId="7996"/>
    <cellStyle name="Column Heading 3 21 3" xfId="7997"/>
    <cellStyle name="Column Heading 3 21 3 2" xfId="50014"/>
    <cellStyle name="Column Heading 3 21 3 3" xfId="50015"/>
    <cellStyle name="Column Heading 3 21 4" xfId="7998"/>
    <cellStyle name="Column Heading 3 21 4 2" xfId="50016"/>
    <cellStyle name="Column Heading 3 21 4 3" xfId="50017"/>
    <cellStyle name="Column Heading 3 21 5" xfId="7999"/>
    <cellStyle name="Column Heading 3 21 5 2" xfId="50018"/>
    <cellStyle name="Column Heading 3 21 5 3" xfId="50019"/>
    <cellStyle name="Column Heading 3 21 6" xfId="8000"/>
    <cellStyle name="Column Heading 3 21 6 2" xfId="50020"/>
    <cellStyle name="Column Heading 3 21 6 3" xfId="50021"/>
    <cellStyle name="Column Heading 3 21 7" xfId="8001"/>
    <cellStyle name="Column Heading 3 21 8" xfId="50022"/>
    <cellStyle name="Column Heading 3 22" xfId="8002"/>
    <cellStyle name="Column Heading 3 22 2" xfId="8003"/>
    <cellStyle name="Column Heading 3 22 2 2" xfId="8004"/>
    <cellStyle name="Column Heading 3 22 2 3" xfId="8005"/>
    <cellStyle name="Column Heading 3 22 2 4" xfId="8006"/>
    <cellStyle name="Column Heading 3 22 2 5" xfId="8007"/>
    <cellStyle name="Column Heading 3 22 2 6" xfId="8008"/>
    <cellStyle name="Column Heading 3 22 3" xfId="8009"/>
    <cellStyle name="Column Heading 3 22 3 2" xfId="50023"/>
    <cellStyle name="Column Heading 3 22 3 3" xfId="50024"/>
    <cellStyle name="Column Heading 3 22 4" xfId="8010"/>
    <cellStyle name="Column Heading 3 22 4 2" xfId="50025"/>
    <cellStyle name="Column Heading 3 22 4 3" xfId="50026"/>
    <cellStyle name="Column Heading 3 22 5" xfId="8011"/>
    <cellStyle name="Column Heading 3 22 5 2" xfId="50027"/>
    <cellStyle name="Column Heading 3 22 5 3" xfId="50028"/>
    <cellStyle name="Column Heading 3 22 6" xfId="8012"/>
    <cellStyle name="Column Heading 3 22 6 2" xfId="50029"/>
    <cellStyle name="Column Heading 3 22 6 3" xfId="50030"/>
    <cellStyle name="Column Heading 3 22 7" xfId="8013"/>
    <cellStyle name="Column Heading 3 22 8" xfId="50031"/>
    <cellStyle name="Column Heading 3 23" xfId="8014"/>
    <cellStyle name="Column Heading 3 23 2" xfId="8015"/>
    <cellStyle name="Column Heading 3 23 2 2" xfId="8016"/>
    <cellStyle name="Column Heading 3 23 2 3" xfId="8017"/>
    <cellStyle name="Column Heading 3 23 2 4" xfId="8018"/>
    <cellStyle name="Column Heading 3 23 2 5" xfId="8019"/>
    <cellStyle name="Column Heading 3 23 2 6" xfId="8020"/>
    <cellStyle name="Column Heading 3 23 3" xfId="8021"/>
    <cellStyle name="Column Heading 3 23 3 2" xfId="50032"/>
    <cellStyle name="Column Heading 3 23 3 3" xfId="50033"/>
    <cellStyle name="Column Heading 3 23 4" xfId="8022"/>
    <cellStyle name="Column Heading 3 23 4 2" xfId="50034"/>
    <cellStyle name="Column Heading 3 23 4 3" xfId="50035"/>
    <cellStyle name="Column Heading 3 23 5" xfId="8023"/>
    <cellStyle name="Column Heading 3 23 5 2" xfId="50036"/>
    <cellStyle name="Column Heading 3 23 5 3" xfId="50037"/>
    <cellStyle name="Column Heading 3 23 6" xfId="8024"/>
    <cellStyle name="Column Heading 3 23 6 2" xfId="50038"/>
    <cellStyle name="Column Heading 3 23 6 3" xfId="50039"/>
    <cellStyle name="Column Heading 3 23 7" xfId="8025"/>
    <cellStyle name="Column Heading 3 23 8" xfId="50040"/>
    <cellStyle name="Column Heading 3 24" xfId="8026"/>
    <cellStyle name="Column Heading 3 24 2" xfId="8027"/>
    <cellStyle name="Column Heading 3 24 2 2" xfId="8028"/>
    <cellStyle name="Column Heading 3 24 2 3" xfId="8029"/>
    <cellStyle name="Column Heading 3 24 2 4" xfId="8030"/>
    <cellStyle name="Column Heading 3 24 2 5" xfId="8031"/>
    <cellStyle name="Column Heading 3 24 2 6" xfId="8032"/>
    <cellStyle name="Column Heading 3 24 3" xfId="8033"/>
    <cellStyle name="Column Heading 3 24 3 2" xfId="50041"/>
    <cellStyle name="Column Heading 3 24 3 3" xfId="50042"/>
    <cellStyle name="Column Heading 3 24 4" xfId="8034"/>
    <cellStyle name="Column Heading 3 24 4 2" xfId="50043"/>
    <cellStyle name="Column Heading 3 24 4 3" xfId="50044"/>
    <cellStyle name="Column Heading 3 24 5" xfId="8035"/>
    <cellStyle name="Column Heading 3 24 5 2" xfId="50045"/>
    <cellStyle name="Column Heading 3 24 5 3" xfId="50046"/>
    <cellStyle name="Column Heading 3 24 6" xfId="8036"/>
    <cellStyle name="Column Heading 3 24 6 2" xfId="50047"/>
    <cellStyle name="Column Heading 3 24 6 3" xfId="50048"/>
    <cellStyle name="Column Heading 3 24 7" xfId="8037"/>
    <cellStyle name="Column Heading 3 24 8" xfId="50049"/>
    <cellStyle name="Column Heading 3 25" xfId="8038"/>
    <cellStyle name="Column Heading 3 25 2" xfId="8039"/>
    <cellStyle name="Column Heading 3 25 2 2" xfId="8040"/>
    <cellStyle name="Column Heading 3 25 2 3" xfId="8041"/>
    <cellStyle name="Column Heading 3 25 2 4" xfId="8042"/>
    <cellStyle name="Column Heading 3 25 2 5" xfId="8043"/>
    <cellStyle name="Column Heading 3 25 2 6" xfId="8044"/>
    <cellStyle name="Column Heading 3 25 3" xfId="8045"/>
    <cellStyle name="Column Heading 3 25 3 2" xfId="50050"/>
    <cellStyle name="Column Heading 3 25 3 3" xfId="50051"/>
    <cellStyle name="Column Heading 3 25 4" xfId="8046"/>
    <cellStyle name="Column Heading 3 25 4 2" xfId="50052"/>
    <cellStyle name="Column Heading 3 25 4 3" xfId="50053"/>
    <cellStyle name="Column Heading 3 25 5" xfId="8047"/>
    <cellStyle name="Column Heading 3 25 5 2" xfId="50054"/>
    <cellStyle name="Column Heading 3 25 5 3" xfId="50055"/>
    <cellStyle name="Column Heading 3 25 6" xfId="8048"/>
    <cellStyle name="Column Heading 3 25 6 2" xfId="50056"/>
    <cellStyle name="Column Heading 3 25 6 3" xfId="50057"/>
    <cellStyle name="Column Heading 3 25 7" xfId="8049"/>
    <cellStyle name="Column Heading 3 25 8" xfId="50058"/>
    <cellStyle name="Column Heading 3 26" xfId="8050"/>
    <cellStyle name="Column Heading 3 26 2" xfId="8051"/>
    <cellStyle name="Column Heading 3 26 2 2" xfId="8052"/>
    <cellStyle name="Column Heading 3 26 2 3" xfId="8053"/>
    <cellStyle name="Column Heading 3 26 2 4" xfId="8054"/>
    <cellStyle name="Column Heading 3 26 2 5" xfId="8055"/>
    <cellStyle name="Column Heading 3 26 2 6" xfId="8056"/>
    <cellStyle name="Column Heading 3 26 3" xfId="8057"/>
    <cellStyle name="Column Heading 3 26 3 2" xfId="50059"/>
    <cellStyle name="Column Heading 3 26 3 3" xfId="50060"/>
    <cellStyle name="Column Heading 3 26 4" xfId="8058"/>
    <cellStyle name="Column Heading 3 26 4 2" xfId="50061"/>
    <cellStyle name="Column Heading 3 26 4 3" xfId="50062"/>
    <cellStyle name="Column Heading 3 26 5" xfId="8059"/>
    <cellStyle name="Column Heading 3 26 5 2" xfId="50063"/>
    <cellStyle name="Column Heading 3 26 5 3" xfId="50064"/>
    <cellStyle name="Column Heading 3 26 6" xfId="8060"/>
    <cellStyle name="Column Heading 3 26 6 2" xfId="50065"/>
    <cellStyle name="Column Heading 3 26 6 3" xfId="50066"/>
    <cellStyle name="Column Heading 3 26 7" xfId="8061"/>
    <cellStyle name="Column Heading 3 26 8" xfId="50067"/>
    <cellStyle name="Column Heading 3 27" xfId="8062"/>
    <cellStyle name="Column Heading 3 27 2" xfId="8063"/>
    <cellStyle name="Column Heading 3 27 2 2" xfId="8064"/>
    <cellStyle name="Column Heading 3 27 2 3" xfId="8065"/>
    <cellStyle name="Column Heading 3 27 2 4" xfId="8066"/>
    <cellStyle name="Column Heading 3 27 2 5" xfId="8067"/>
    <cellStyle name="Column Heading 3 27 2 6" xfId="8068"/>
    <cellStyle name="Column Heading 3 27 3" xfId="8069"/>
    <cellStyle name="Column Heading 3 27 3 2" xfId="50068"/>
    <cellStyle name="Column Heading 3 27 3 3" xfId="50069"/>
    <cellStyle name="Column Heading 3 27 4" xfId="8070"/>
    <cellStyle name="Column Heading 3 27 4 2" xfId="50070"/>
    <cellStyle name="Column Heading 3 27 4 3" xfId="50071"/>
    <cellStyle name="Column Heading 3 27 5" xfId="8071"/>
    <cellStyle name="Column Heading 3 27 5 2" xfId="50072"/>
    <cellStyle name="Column Heading 3 27 5 3" xfId="50073"/>
    <cellStyle name="Column Heading 3 27 6" xfId="8072"/>
    <cellStyle name="Column Heading 3 27 6 2" xfId="50074"/>
    <cellStyle name="Column Heading 3 27 6 3" xfId="50075"/>
    <cellStyle name="Column Heading 3 27 7" xfId="8073"/>
    <cellStyle name="Column Heading 3 27 8" xfId="50076"/>
    <cellStyle name="Column Heading 3 28" xfId="8074"/>
    <cellStyle name="Column Heading 3 28 2" xfId="8075"/>
    <cellStyle name="Column Heading 3 28 2 2" xfId="8076"/>
    <cellStyle name="Column Heading 3 28 2 3" xfId="8077"/>
    <cellStyle name="Column Heading 3 28 2 4" xfId="8078"/>
    <cellStyle name="Column Heading 3 28 2 5" xfId="8079"/>
    <cellStyle name="Column Heading 3 28 2 6" xfId="8080"/>
    <cellStyle name="Column Heading 3 28 3" xfId="8081"/>
    <cellStyle name="Column Heading 3 28 3 2" xfId="50077"/>
    <cellStyle name="Column Heading 3 28 3 3" xfId="50078"/>
    <cellStyle name="Column Heading 3 28 4" xfId="8082"/>
    <cellStyle name="Column Heading 3 28 4 2" xfId="50079"/>
    <cellStyle name="Column Heading 3 28 4 3" xfId="50080"/>
    <cellStyle name="Column Heading 3 28 5" xfId="8083"/>
    <cellStyle name="Column Heading 3 28 5 2" xfId="50081"/>
    <cellStyle name="Column Heading 3 28 5 3" xfId="50082"/>
    <cellStyle name="Column Heading 3 28 6" xfId="8084"/>
    <cellStyle name="Column Heading 3 28 6 2" xfId="50083"/>
    <cellStyle name="Column Heading 3 28 6 3" xfId="50084"/>
    <cellStyle name="Column Heading 3 28 7" xfId="8085"/>
    <cellStyle name="Column Heading 3 28 8" xfId="50085"/>
    <cellStyle name="Column Heading 3 29" xfId="8086"/>
    <cellStyle name="Column Heading 3 29 2" xfId="8087"/>
    <cellStyle name="Column Heading 3 29 2 2" xfId="8088"/>
    <cellStyle name="Column Heading 3 29 2 3" xfId="8089"/>
    <cellStyle name="Column Heading 3 29 2 4" xfId="8090"/>
    <cellStyle name="Column Heading 3 29 2 5" xfId="8091"/>
    <cellStyle name="Column Heading 3 29 2 6" xfId="8092"/>
    <cellStyle name="Column Heading 3 29 3" xfId="8093"/>
    <cellStyle name="Column Heading 3 29 3 2" xfId="50086"/>
    <cellStyle name="Column Heading 3 29 3 3" xfId="50087"/>
    <cellStyle name="Column Heading 3 29 4" xfId="8094"/>
    <cellStyle name="Column Heading 3 29 4 2" xfId="50088"/>
    <cellStyle name="Column Heading 3 29 4 3" xfId="50089"/>
    <cellStyle name="Column Heading 3 29 5" xfId="8095"/>
    <cellStyle name="Column Heading 3 29 5 2" xfId="50090"/>
    <cellStyle name="Column Heading 3 29 5 3" xfId="50091"/>
    <cellStyle name="Column Heading 3 29 6" xfId="8096"/>
    <cellStyle name="Column Heading 3 29 6 2" xfId="50092"/>
    <cellStyle name="Column Heading 3 29 6 3" xfId="50093"/>
    <cellStyle name="Column Heading 3 29 7" xfId="8097"/>
    <cellStyle name="Column Heading 3 29 8" xfId="50094"/>
    <cellStyle name="Column Heading 3 3" xfId="8098"/>
    <cellStyle name="Column Heading 3 3 2" xfId="8099"/>
    <cellStyle name="Column Heading 3 3 2 2" xfId="8100"/>
    <cellStyle name="Column Heading 3 3 2 3" xfId="8101"/>
    <cellStyle name="Column Heading 3 3 2 4" xfId="8102"/>
    <cellStyle name="Column Heading 3 3 2 5" xfId="8103"/>
    <cellStyle name="Column Heading 3 3 2 6" xfId="8104"/>
    <cellStyle name="Column Heading 3 3 3" xfId="8105"/>
    <cellStyle name="Column Heading 3 3 3 2" xfId="50095"/>
    <cellStyle name="Column Heading 3 3 3 3" xfId="50096"/>
    <cellStyle name="Column Heading 3 3 4" xfId="8106"/>
    <cellStyle name="Column Heading 3 3 4 2" xfId="50097"/>
    <cellStyle name="Column Heading 3 3 4 3" xfId="50098"/>
    <cellStyle name="Column Heading 3 3 5" xfId="8107"/>
    <cellStyle name="Column Heading 3 3 5 2" xfId="50099"/>
    <cellStyle name="Column Heading 3 3 5 3" xfId="50100"/>
    <cellStyle name="Column Heading 3 3 6" xfId="8108"/>
    <cellStyle name="Column Heading 3 3 6 2" xfId="50101"/>
    <cellStyle name="Column Heading 3 3 6 3" xfId="50102"/>
    <cellStyle name="Column Heading 3 3 7" xfId="8109"/>
    <cellStyle name="Column Heading 3 3 8" xfId="50103"/>
    <cellStyle name="Column Heading 3 30" xfId="8110"/>
    <cellStyle name="Column Heading 3 30 2" xfId="8111"/>
    <cellStyle name="Column Heading 3 30 2 2" xfId="8112"/>
    <cellStyle name="Column Heading 3 30 2 3" xfId="8113"/>
    <cellStyle name="Column Heading 3 30 2 4" xfId="8114"/>
    <cellStyle name="Column Heading 3 30 2 5" xfId="8115"/>
    <cellStyle name="Column Heading 3 30 2 6" xfId="8116"/>
    <cellStyle name="Column Heading 3 30 3" xfId="8117"/>
    <cellStyle name="Column Heading 3 30 3 2" xfId="50104"/>
    <cellStyle name="Column Heading 3 30 3 3" xfId="50105"/>
    <cellStyle name="Column Heading 3 30 4" xfId="8118"/>
    <cellStyle name="Column Heading 3 30 4 2" xfId="50106"/>
    <cellStyle name="Column Heading 3 30 4 3" xfId="50107"/>
    <cellStyle name="Column Heading 3 30 5" xfId="8119"/>
    <cellStyle name="Column Heading 3 30 5 2" xfId="50108"/>
    <cellStyle name="Column Heading 3 30 5 3" xfId="50109"/>
    <cellStyle name="Column Heading 3 30 6" xfId="8120"/>
    <cellStyle name="Column Heading 3 30 6 2" xfId="50110"/>
    <cellStyle name="Column Heading 3 30 6 3" xfId="50111"/>
    <cellStyle name="Column Heading 3 30 7" xfId="8121"/>
    <cellStyle name="Column Heading 3 30 8" xfId="50112"/>
    <cellStyle name="Column Heading 3 31" xfId="8122"/>
    <cellStyle name="Column Heading 3 31 2" xfId="8123"/>
    <cellStyle name="Column Heading 3 31 2 2" xfId="8124"/>
    <cellStyle name="Column Heading 3 31 2 3" xfId="8125"/>
    <cellStyle name="Column Heading 3 31 2 4" xfId="8126"/>
    <cellStyle name="Column Heading 3 31 2 5" xfId="8127"/>
    <cellStyle name="Column Heading 3 31 2 6" xfId="8128"/>
    <cellStyle name="Column Heading 3 31 3" xfId="8129"/>
    <cellStyle name="Column Heading 3 31 3 2" xfId="50113"/>
    <cellStyle name="Column Heading 3 31 3 3" xfId="50114"/>
    <cellStyle name="Column Heading 3 31 4" xfId="8130"/>
    <cellStyle name="Column Heading 3 31 4 2" xfId="50115"/>
    <cellStyle name="Column Heading 3 31 4 3" xfId="50116"/>
    <cellStyle name="Column Heading 3 31 5" xfId="8131"/>
    <cellStyle name="Column Heading 3 31 5 2" xfId="50117"/>
    <cellStyle name="Column Heading 3 31 5 3" xfId="50118"/>
    <cellStyle name="Column Heading 3 31 6" xfId="8132"/>
    <cellStyle name="Column Heading 3 31 6 2" xfId="50119"/>
    <cellStyle name="Column Heading 3 31 6 3" xfId="50120"/>
    <cellStyle name="Column Heading 3 31 7" xfId="8133"/>
    <cellStyle name="Column Heading 3 31 8" xfId="50121"/>
    <cellStyle name="Column Heading 3 32" xfId="8134"/>
    <cellStyle name="Column Heading 3 32 2" xfId="8135"/>
    <cellStyle name="Column Heading 3 32 2 2" xfId="8136"/>
    <cellStyle name="Column Heading 3 32 2 3" xfId="8137"/>
    <cellStyle name="Column Heading 3 32 2 4" xfId="8138"/>
    <cellStyle name="Column Heading 3 32 2 5" xfId="8139"/>
    <cellStyle name="Column Heading 3 32 2 6" xfId="8140"/>
    <cellStyle name="Column Heading 3 32 3" xfId="8141"/>
    <cellStyle name="Column Heading 3 32 3 2" xfId="50122"/>
    <cellStyle name="Column Heading 3 32 3 3" xfId="50123"/>
    <cellStyle name="Column Heading 3 32 4" xfId="8142"/>
    <cellStyle name="Column Heading 3 32 4 2" xfId="50124"/>
    <cellStyle name="Column Heading 3 32 4 3" xfId="50125"/>
    <cellStyle name="Column Heading 3 32 5" xfId="8143"/>
    <cellStyle name="Column Heading 3 32 5 2" xfId="50126"/>
    <cellStyle name="Column Heading 3 32 5 3" xfId="50127"/>
    <cellStyle name="Column Heading 3 32 6" xfId="8144"/>
    <cellStyle name="Column Heading 3 32 6 2" xfId="50128"/>
    <cellStyle name="Column Heading 3 32 6 3" xfId="50129"/>
    <cellStyle name="Column Heading 3 32 7" xfId="8145"/>
    <cellStyle name="Column Heading 3 32 8" xfId="50130"/>
    <cellStyle name="Column Heading 3 33" xfId="8146"/>
    <cellStyle name="Column Heading 3 33 2" xfId="8147"/>
    <cellStyle name="Column Heading 3 33 2 2" xfId="8148"/>
    <cellStyle name="Column Heading 3 33 2 3" xfId="8149"/>
    <cellStyle name="Column Heading 3 33 2 4" xfId="8150"/>
    <cellStyle name="Column Heading 3 33 2 5" xfId="8151"/>
    <cellStyle name="Column Heading 3 33 2 6" xfId="8152"/>
    <cellStyle name="Column Heading 3 33 3" xfId="8153"/>
    <cellStyle name="Column Heading 3 33 3 2" xfId="50131"/>
    <cellStyle name="Column Heading 3 33 3 3" xfId="50132"/>
    <cellStyle name="Column Heading 3 33 4" xfId="8154"/>
    <cellStyle name="Column Heading 3 33 4 2" xfId="50133"/>
    <cellStyle name="Column Heading 3 33 4 3" xfId="50134"/>
    <cellStyle name="Column Heading 3 33 5" xfId="8155"/>
    <cellStyle name="Column Heading 3 33 5 2" xfId="50135"/>
    <cellStyle name="Column Heading 3 33 5 3" xfId="50136"/>
    <cellStyle name="Column Heading 3 33 6" xfId="8156"/>
    <cellStyle name="Column Heading 3 33 6 2" xfId="50137"/>
    <cellStyle name="Column Heading 3 33 6 3" xfId="50138"/>
    <cellStyle name="Column Heading 3 33 7" xfId="8157"/>
    <cellStyle name="Column Heading 3 33 8" xfId="50139"/>
    <cellStyle name="Column Heading 3 34" xfId="8158"/>
    <cellStyle name="Column Heading 3 34 2" xfId="8159"/>
    <cellStyle name="Column Heading 3 34 2 2" xfId="8160"/>
    <cellStyle name="Column Heading 3 34 2 3" xfId="8161"/>
    <cellStyle name="Column Heading 3 34 2 4" xfId="8162"/>
    <cellStyle name="Column Heading 3 34 2 5" xfId="8163"/>
    <cellStyle name="Column Heading 3 34 2 6" xfId="8164"/>
    <cellStyle name="Column Heading 3 34 3" xfId="8165"/>
    <cellStyle name="Column Heading 3 34 3 2" xfId="50140"/>
    <cellStyle name="Column Heading 3 34 3 3" xfId="50141"/>
    <cellStyle name="Column Heading 3 34 4" xfId="8166"/>
    <cellStyle name="Column Heading 3 34 4 2" xfId="50142"/>
    <cellStyle name="Column Heading 3 34 4 3" xfId="50143"/>
    <cellStyle name="Column Heading 3 34 5" xfId="8167"/>
    <cellStyle name="Column Heading 3 34 5 2" xfId="50144"/>
    <cellStyle name="Column Heading 3 34 5 3" xfId="50145"/>
    <cellStyle name="Column Heading 3 34 6" xfId="8168"/>
    <cellStyle name="Column Heading 3 34 6 2" xfId="50146"/>
    <cellStyle name="Column Heading 3 34 6 3" xfId="50147"/>
    <cellStyle name="Column Heading 3 34 7" xfId="8169"/>
    <cellStyle name="Column Heading 3 34 8" xfId="50148"/>
    <cellStyle name="Column Heading 3 35" xfId="8170"/>
    <cellStyle name="Column Heading 3 35 2" xfId="8171"/>
    <cellStyle name="Column Heading 3 35 2 2" xfId="8172"/>
    <cellStyle name="Column Heading 3 35 2 3" xfId="8173"/>
    <cellStyle name="Column Heading 3 35 2 4" xfId="8174"/>
    <cellStyle name="Column Heading 3 35 2 5" xfId="8175"/>
    <cellStyle name="Column Heading 3 35 2 6" xfId="8176"/>
    <cellStyle name="Column Heading 3 35 3" xfId="8177"/>
    <cellStyle name="Column Heading 3 35 3 2" xfId="50149"/>
    <cellStyle name="Column Heading 3 35 3 3" xfId="50150"/>
    <cellStyle name="Column Heading 3 35 4" xfId="8178"/>
    <cellStyle name="Column Heading 3 35 4 2" xfId="50151"/>
    <cellStyle name="Column Heading 3 35 4 3" xfId="50152"/>
    <cellStyle name="Column Heading 3 35 5" xfId="8179"/>
    <cellStyle name="Column Heading 3 35 5 2" xfId="50153"/>
    <cellStyle name="Column Heading 3 35 5 3" xfId="50154"/>
    <cellStyle name="Column Heading 3 35 6" xfId="8180"/>
    <cellStyle name="Column Heading 3 35 6 2" xfId="50155"/>
    <cellStyle name="Column Heading 3 35 6 3" xfId="50156"/>
    <cellStyle name="Column Heading 3 35 7" xfId="50157"/>
    <cellStyle name="Column Heading 3 35 8" xfId="50158"/>
    <cellStyle name="Column Heading 3 36" xfId="8181"/>
    <cellStyle name="Column Heading 3 36 2" xfId="8182"/>
    <cellStyle name="Column Heading 3 36 3" xfId="8183"/>
    <cellStyle name="Column Heading 3 36 4" xfId="8184"/>
    <cellStyle name="Column Heading 3 36 5" xfId="8185"/>
    <cellStyle name="Column Heading 3 36 6" xfId="8186"/>
    <cellStyle name="Column Heading 3 37" xfId="8187"/>
    <cellStyle name="Column Heading 3 37 2" xfId="50159"/>
    <cellStyle name="Column Heading 3 37 3" xfId="50160"/>
    <cellStyle name="Column Heading 3 38" xfId="8188"/>
    <cellStyle name="Column Heading 3 38 2" xfId="50161"/>
    <cellStyle name="Column Heading 3 38 3" xfId="50162"/>
    <cellStyle name="Column Heading 3 39" xfId="8189"/>
    <cellStyle name="Column Heading 3 39 2" xfId="50163"/>
    <cellStyle name="Column Heading 3 39 3" xfId="50164"/>
    <cellStyle name="Column Heading 3 4" xfId="8190"/>
    <cellStyle name="Column Heading 3 4 2" xfId="8191"/>
    <cellStyle name="Column Heading 3 4 2 2" xfId="8192"/>
    <cellStyle name="Column Heading 3 4 2 3" xfId="8193"/>
    <cellStyle name="Column Heading 3 4 2 4" xfId="8194"/>
    <cellStyle name="Column Heading 3 4 2 5" xfId="8195"/>
    <cellStyle name="Column Heading 3 4 2 6" xfId="8196"/>
    <cellStyle name="Column Heading 3 4 3" xfId="8197"/>
    <cellStyle name="Column Heading 3 4 3 2" xfId="50165"/>
    <cellStyle name="Column Heading 3 4 3 3" xfId="50166"/>
    <cellStyle name="Column Heading 3 4 4" xfId="8198"/>
    <cellStyle name="Column Heading 3 4 4 2" xfId="50167"/>
    <cellStyle name="Column Heading 3 4 4 3" xfId="50168"/>
    <cellStyle name="Column Heading 3 4 5" xfId="8199"/>
    <cellStyle name="Column Heading 3 4 5 2" xfId="50169"/>
    <cellStyle name="Column Heading 3 4 5 3" xfId="50170"/>
    <cellStyle name="Column Heading 3 4 6" xfId="8200"/>
    <cellStyle name="Column Heading 3 4 6 2" xfId="50171"/>
    <cellStyle name="Column Heading 3 4 6 3" xfId="50172"/>
    <cellStyle name="Column Heading 3 4 7" xfId="8201"/>
    <cellStyle name="Column Heading 3 4 8" xfId="50173"/>
    <cellStyle name="Column Heading 3 40" xfId="50174"/>
    <cellStyle name="Column Heading 3 40 2" xfId="50175"/>
    <cellStyle name="Column Heading 3 40 3" xfId="50176"/>
    <cellStyle name="Column Heading 3 41" xfId="50177"/>
    <cellStyle name="Column Heading 3 42" xfId="50178"/>
    <cellStyle name="Column Heading 3 5" xfId="8202"/>
    <cellStyle name="Column Heading 3 5 2" xfId="8203"/>
    <cellStyle name="Column Heading 3 5 2 2" xfId="8204"/>
    <cellStyle name="Column Heading 3 5 2 3" xfId="8205"/>
    <cellStyle name="Column Heading 3 5 2 4" xfId="8206"/>
    <cellStyle name="Column Heading 3 5 2 5" xfId="8207"/>
    <cellStyle name="Column Heading 3 5 2 6" xfId="8208"/>
    <cellStyle name="Column Heading 3 5 3" xfId="8209"/>
    <cellStyle name="Column Heading 3 5 3 2" xfId="50179"/>
    <cellStyle name="Column Heading 3 5 3 3" xfId="50180"/>
    <cellStyle name="Column Heading 3 5 4" xfId="8210"/>
    <cellStyle name="Column Heading 3 5 4 2" xfId="50181"/>
    <cellStyle name="Column Heading 3 5 4 3" xfId="50182"/>
    <cellStyle name="Column Heading 3 5 5" xfId="8211"/>
    <cellStyle name="Column Heading 3 5 5 2" xfId="50183"/>
    <cellStyle name="Column Heading 3 5 5 3" xfId="50184"/>
    <cellStyle name="Column Heading 3 5 6" xfId="8212"/>
    <cellStyle name="Column Heading 3 5 6 2" xfId="50185"/>
    <cellStyle name="Column Heading 3 5 6 3" xfId="50186"/>
    <cellStyle name="Column Heading 3 5 7" xfId="8213"/>
    <cellStyle name="Column Heading 3 5 8" xfId="50187"/>
    <cellStyle name="Column Heading 3 6" xfId="8214"/>
    <cellStyle name="Column Heading 3 6 2" xfId="8215"/>
    <cellStyle name="Column Heading 3 6 2 2" xfId="8216"/>
    <cellStyle name="Column Heading 3 6 2 3" xfId="8217"/>
    <cellStyle name="Column Heading 3 6 2 4" xfId="8218"/>
    <cellStyle name="Column Heading 3 6 2 5" xfId="8219"/>
    <cellStyle name="Column Heading 3 6 2 6" xfId="8220"/>
    <cellStyle name="Column Heading 3 6 3" xfId="8221"/>
    <cellStyle name="Column Heading 3 6 3 2" xfId="50188"/>
    <cellStyle name="Column Heading 3 6 3 3" xfId="50189"/>
    <cellStyle name="Column Heading 3 6 4" xfId="8222"/>
    <cellStyle name="Column Heading 3 6 4 2" xfId="50190"/>
    <cellStyle name="Column Heading 3 6 4 3" xfId="50191"/>
    <cellStyle name="Column Heading 3 6 5" xfId="8223"/>
    <cellStyle name="Column Heading 3 6 5 2" xfId="50192"/>
    <cellStyle name="Column Heading 3 6 5 3" xfId="50193"/>
    <cellStyle name="Column Heading 3 6 6" xfId="8224"/>
    <cellStyle name="Column Heading 3 6 6 2" xfId="50194"/>
    <cellStyle name="Column Heading 3 6 6 3" xfId="50195"/>
    <cellStyle name="Column Heading 3 6 7" xfId="8225"/>
    <cellStyle name="Column Heading 3 6 8" xfId="50196"/>
    <cellStyle name="Column Heading 3 7" xfId="8226"/>
    <cellStyle name="Column Heading 3 7 2" xfId="8227"/>
    <cellStyle name="Column Heading 3 7 2 2" xfId="8228"/>
    <cellStyle name="Column Heading 3 7 2 3" xfId="8229"/>
    <cellStyle name="Column Heading 3 7 2 4" xfId="8230"/>
    <cellStyle name="Column Heading 3 7 2 5" xfId="8231"/>
    <cellStyle name="Column Heading 3 7 2 6" xfId="8232"/>
    <cellStyle name="Column Heading 3 7 3" xfId="8233"/>
    <cellStyle name="Column Heading 3 7 3 2" xfId="50197"/>
    <cellStyle name="Column Heading 3 7 3 3" xfId="50198"/>
    <cellStyle name="Column Heading 3 7 4" xfId="8234"/>
    <cellStyle name="Column Heading 3 7 4 2" xfId="50199"/>
    <cellStyle name="Column Heading 3 7 4 3" xfId="50200"/>
    <cellStyle name="Column Heading 3 7 5" xfId="8235"/>
    <cellStyle name="Column Heading 3 7 5 2" xfId="50201"/>
    <cellStyle name="Column Heading 3 7 5 3" xfId="50202"/>
    <cellStyle name="Column Heading 3 7 6" xfId="8236"/>
    <cellStyle name="Column Heading 3 7 6 2" xfId="50203"/>
    <cellStyle name="Column Heading 3 7 6 3" xfId="50204"/>
    <cellStyle name="Column Heading 3 7 7" xfId="8237"/>
    <cellStyle name="Column Heading 3 7 8" xfId="50205"/>
    <cellStyle name="Column Heading 3 8" xfId="8238"/>
    <cellStyle name="Column Heading 3 8 2" xfId="8239"/>
    <cellStyle name="Column Heading 3 8 2 2" xfId="8240"/>
    <cellStyle name="Column Heading 3 8 2 3" xfId="8241"/>
    <cellStyle name="Column Heading 3 8 2 4" xfId="8242"/>
    <cellStyle name="Column Heading 3 8 2 5" xfId="8243"/>
    <cellStyle name="Column Heading 3 8 2 6" xfId="8244"/>
    <cellStyle name="Column Heading 3 8 3" xfId="8245"/>
    <cellStyle name="Column Heading 3 8 3 2" xfId="50206"/>
    <cellStyle name="Column Heading 3 8 3 3" xfId="50207"/>
    <cellStyle name="Column Heading 3 8 4" xfId="8246"/>
    <cellStyle name="Column Heading 3 8 4 2" xfId="50208"/>
    <cellStyle name="Column Heading 3 8 4 3" xfId="50209"/>
    <cellStyle name="Column Heading 3 8 5" xfId="8247"/>
    <cellStyle name="Column Heading 3 8 5 2" xfId="50210"/>
    <cellStyle name="Column Heading 3 8 5 3" xfId="50211"/>
    <cellStyle name="Column Heading 3 8 6" xfId="8248"/>
    <cellStyle name="Column Heading 3 8 6 2" xfId="50212"/>
    <cellStyle name="Column Heading 3 8 6 3" xfId="50213"/>
    <cellStyle name="Column Heading 3 8 7" xfId="8249"/>
    <cellStyle name="Column Heading 3 8 8" xfId="50214"/>
    <cellStyle name="Column Heading 3 9" xfId="8250"/>
    <cellStyle name="Column Heading 3 9 2" xfId="8251"/>
    <cellStyle name="Column Heading 3 9 2 2" xfId="8252"/>
    <cellStyle name="Column Heading 3 9 2 3" xfId="8253"/>
    <cellStyle name="Column Heading 3 9 2 4" xfId="8254"/>
    <cellStyle name="Column Heading 3 9 2 5" xfId="8255"/>
    <cellStyle name="Column Heading 3 9 2 6" xfId="8256"/>
    <cellStyle name="Column Heading 3 9 3" xfId="8257"/>
    <cellStyle name="Column Heading 3 9 3 2" xfId="50215"/>
    <cellStyle name="Column Heading 3 9 3 3" xfId="50216"/>
    <cellStyle name="Column Heading 3 9 4" xfId="8258"/>
    <cellStyle name="Column Heading 3 9 4 2" xfId="50217"/>
    <cellStyle name="Column Heading 3 9 4 3" xfId="50218"/>
    <cellStyle name="Column Heading 3 9 5" xfId="8259"/>
    <cellStyle name="Column Heading 3 9 5 2" xfId="50219"/>
    <cellStyle name="Column Heading 3 9 5 3" xfId="50220"/>
    <cellStyle name="Column Heading 3 9 6" xfId="8260"/>
    <cellStyle name="Column Heading 3 9 6 2" xfId="50221"/>
    <cellStyle name="Column Heading 3 9 6 3" xfId="50222"/>
    <cellStyle name="Column Heading 3 9 7" xfId="8261"/>
    <cellStyle name="Column Heading 3 9 8" xfId="50223"/>
    <cellStyle name="Column Heading 4" xfId="8262"/>
    <cellStyle name="Column Heading 4 10" xfId="8263"/>
    <cellStyle name="Column Heading 4 10 2" xfId="8264"/>
    <cellStyle name="Column Heading 4 10 2 2" xfId="8265"/>
    <cellStyle name="Column Heading 4 10 2 3" xfId="8266"/>
    <cellStyle name="Column Heading 4 10 2 4" xfId="8267"/>
    <cellStyle name="Column Heading 4 10 2 5" xfId="8268"/>
    <cellStyle name="Column Heading 4 10 2 6" xfId="8269"/>
    <cellStyle name="Column Heading 4 10 3" xfId="8270"/>
    <cellStyle name="Column Heading 4 10 3 2" xfId="50224"/>
    <cellStyle name="Column Heading 4 10 3 3" xfId="50225"/>
    <cellStyle name="Column Heading 4 10 4" xfId="8271"/>
    <cellStyle name="Column Heading 4 10 4 2" xfId="50226"/>
    <cellStyle name="Column Heading 4 10 4 3" xfId="50227"/>
    <cellStyle name="Column Heading 4 10 5" xfId="8272"/>
    <cellStyle name="Column Heading 4 10 5 2" xfId="50228"/>
    <cellStyle name="Column Heading 4 10 5 3" xfId="50229"/>
    <cellStyle name="Column Heading 4 10 6" xfId="8273"/>
    <cellStyle name="Column Heading 4 10 6 2" xfId="50230"/>
    <cellStyle name="Column Heading 4 10 6 3" xfId="50231"/>
    <cellStyle name="Column Heading 4 10 7" xfId="8274"/>
    <cellStyle name="Column Heading 4 10 8" xfId="50232"/>
    <cellStyle name="Column Heading 4 11" xfId="8275"/>
    <cellStyle name="Column Heading 4 11 2" xfId="8276"/>
    <cellStyle name="Column Heading 4 11 2 2" xfId="8277"/>
    <cellStyle name="Column Heading 4 11 2 3" xfId="8278"/>
    <cellStyle name="Column Heading 4 11 2 4" xfId="8279"/>
    <cellStyle name="Column Heading 4 11 2 5" xfId="8280"/>
    <cellStyle name="Column Heading 4 11 2 6" xfId="8281"/>
    <cellStyle name="Column Heading 4 11 3" xfId="8282"/>
    <cellStyle name="Column Heading 4 11 3 2" xfId="50233"/>
    <cellStyle name="Column Heading 4 11 3 3" xfId="50234"/>
    <cellStyle name="Column Heading 4 11 4" xfId="8283"/>
    <cellStyle name="Column Heading 4 11 4 2" xfId="50235"/>
    <cellStyle name="Column Heading 4 11 4 3" xfId="50236"/>
    <cellStyle name="Column Heading 4 11 5" xfId="8284"/>
    <cellStyle name="Column Heading 4 11 5 2" xfId="50237"/>
    <cellStyle name="Column Heading 4 11 5 3" xfId="50238"/>
    <cellStyle name="Column Heading 4 11 6" xfId="8285"/>
    <cellStyle name="Column Heading 4 11 6 2" xfId="50239"/>
    <cellStyle name="Column Heading 4 11 6 3" xfId="50240"/>
    <cellStyle name="Column Heading 4 11 7" xfId="8286"/>
    <cellStyle name="Column Heading 4 11 8" xfId="50241"/>
    <cellStyle name="Column Heading 4 12" xfId="8287"/>
    <cellStyle name="Column Heading 4 12 2" xfId="8288"/>
    <cellStyle name="Column Heading 4 12 2 2" xfId="8289"/>
    <cellStyle name="Column Heading 4 12 2 3" xfId="8290"/>
    <cellStyle name="Column Heading 4 12 2 4" xfId="8291"/>
    <cellStyle name="Column Heading 4 12 2 5" xfId="8292"/>
    <cellStyle name="Column Heading 4 12 2 6" xfId="8293"/>
    <cellStyle name="Column Heading 4 12 3" xfId="8294"/>
    <cellStyle name="Column Heading 4 12 3 2" xfId="50242"/>
    <cellStyle name="Column Heading 4 12 3 3" xfId="50243"/>
    <cellStyle name="Column Heading 4 12 4" xfId="8295"/>
    <cellStyle name="Column Heading 4 12 4 2" xfId="50244"/>
    <cellStyle name="Column Heading 4 12 4 3" xfId="50245"/>
    <cellStyle name="Column Heading 4 12 5" xfId="8296"/>
    <cellStyle name="Column Heading 4 12 5 2" xfId="50246"/>
    <cellStyle name="Column Heading 4 12 5 3" xfId="50247"/>
    <cellStyle name="Column Heading 4 12 6" xfId="8297"/>
    <cellStyle name="Column Heading 4 12 6 2" xfId="50248"/>
    <cellStyle name="Column Heading 4 12 6 3" xfId="50249"/>
    <cellStyle name="Column Heading 4 12 7" xfId="8298"/>
    <cellStyle name="Column Heading 4 12 8" xfId="50250"/>
    <cellStyle name="Column Heading 4 13" xfId="8299"/>
    <cellStyle name="Column Heading 4 13 2" xfId="8300"/>
    <cellStyle name="Column Heading 4 13 2 2" xfId="8301"/>
    <cellStyle name="Column Heading 4 13 2 3" xfId="8302"/>
    <cellStyle name="Column Heading 4 13 2 4" xfId="8303"/>
    <cellStyle name="Column Heading 4 13 2 5" xfId="8304"/>
    <cellStyle name="Column Heading 4 13 2 6" xfId="8305"/>
    <cellStyle name="Column Heading 4 13 3" xfId="8306"/>
    <cellStyle name="Column Heading 4 13 3 2" xfId="50251"/>
    <cellStyle name="Column Heading 4 13 3 3" xfId="50252"/>
    <cellStyle name="Column Heading 4 13 4" xfId="8307"/>
    <cellStyle name="Column Heading 4 13 4 2" xfId="50253"/>
    <cellStyle name="Column Heading 4 13 4 3" xfId="50254"/>
    <cellStyle name="Column Heading 4 13 5" xfId="8308"/>
    <cellStyle name="Column Heading 4 13 5 2" xfId="50255"/>
    <cellStyle name="Column Heading 4 13 5 3" xfId="50256"/>
    <cellStyle name="Column Heading 4 13 6" xfId="8309"/>
    <cellStyle name="Column Heading 4 13 6 2" xfId="50257"/>
    <cellStyle name="Column Heading 4 13 6 3" xfId="50258"/>
    <cellStyle name="Column Heading 4 13 7" xfId="8310"/>
    <cellStyle name="Column Heading 4 13 8" xfId="50259"/>
    <cellStyle name="Column Heading 4 14" xfId="8311"/>
    <cellStyle name="Column Heading 4 14 2" xfId="8312"/>
    <cellStyle name="Column Heading 4 14 2 2" xfId="8313"/>
    <cellStyle name="Column Heading 4 14 2 3" xfId="8314"/>
    <cellStyle name="Column Heading 4 14 2 4" xfId="8315"/>
    <cellStyle name="Column Heading 4 14 2 5" xfId="8316"/>
    <cellStyle name="Column Heading 4 14 2 6" xfId="8317"/>
    <cellStyle name="Column Heading 4 14 3" xfId="8318"/>
    <cellStyle name="Column Heading 4 14 3 2" xfId="50260"/>
    <cellStyle name="Column Heading 4 14 3 3" xfId="50261"/>
    <cellStyle name="Column Heading 4 14 4" xfId="8319"/>
    <cellStyle name="Column Heading 4 14 4 2" xfId="50262"/>
    <cellStyle name="Column Heading 4 14 4 3" xfId="50263"/>
    <cellStyle name="Column Heading 4 14 5" xfId="8320"/>
    <cellStyle name="Column Heading 4 14 5 2" xfId="50264"/>
    <cellStyle name="Column Heading 4 14 5 3" xfId="50265"/>
    <cellStyle name="Column Heading 4 14 6" xfId="8321"/>
    <cellStyle name="Column Heading 4 14 6 2" xfId="50266"/>
    <cellStyle name="Column Heading 4 14 6 3" xfId="50267"/>
    <cellStyle name="Column Heading 4 14 7" xfId="8322"/>
    <cellStyle name="Column Heading 4 14 8" xfId="50268"/>
    <cellStyle name="Column Heading 4 15" xfId="8323"/>
    <cellStyle name="Column Heading 4 15 2" xfId="8324"/>
    <cellStyle name="Column Heading 4 15 2 2" xfId="8325"/>
    <cellStyle name="Column Heading 4 15 2 3" xfId="8326"/>
    <cellStyle name="Column Heading 4 15 2 4" xfId="8327"/>
    <cellStyle name="Column Heading 4 15 2 5" xfId="8328"/>
    <cellStyle name="Column Heading 4 15 2 6" xfId="8329"/>
    <cellStyle name="Column Heading 4 15 3" xfId="8330"/>
    <cellStyle name="Column Heading 4 15 3 2" xfId="50269"/>
    <cellStyle name="Column Heading 4 15 3 3" xfId="50270"/>
    <cellStyle name="Column Heading 4 15 4" xfId="8331"/>
    <cellStyle name="Column Heading 4 15 4 2" xfId="50271"/>
    <cellStyle name="Column Heading 4 15 4 3" xfId="50272"/>
    <cellStyle name="Column Heading 4 15 5" xfId="8332"/>
    <cellStyle name="Column Heading 4 15 5 2" xfId="50273"/>
    <cellStyle name="Column Heading 4 15 5 3" xfId="50274"/>
    <cellStyle name="Column Heading 4 15 6" xfId="8333"/>
    <cellStyle name="Column Heading 4 15 6 2" xfId="50275"/>
    <cellStyle name="Column Heading 4 15 6 3" xfId="50276"/>
    <cellStyle name="Column Heading 4 15 7" xfId="8334"/>
    <cellStyle name="Column Heading 4 15 8" xfId="50277"/>
    <cellStyle name="Column Heading 4 16" xfId="8335"/>
    <cellStyle name="Column Heading 4 16 2" xfId="8336"/>
    <cellStyle name="Column Heading 4 16 2 2" xfId="8337"/>
    <cellStyle name="Column Heading 4 16 2 3" xfId="8338"/>
    <cellStyle name="Column Heading 4 16 2 4" xfId="8339"/>
    <cellStyle name="Column Heading 4 16 2 5" xfId="8340"/>
    <cellStyle name="Column Heading 4 16 2 6" xfId="8341"/>
    <cellStyle name="Column Heading 4 16 3" xfId="8342"/>
    <cellStyle name="Column Heading 4 16 3 2" xfId="50278"/>
    <cellStyle name="Column Heading 4 16 3 3" xfId="50279"/>
    <cellStyle name="Column Heading 4 16 4" xfId="8343"/>
    <cellStyle name="Column Heading 4 16 4 2" xfId="50280"/>
    <cellStyle name="Column Heading 4 16 4 3" xfId="50281"/>
    <cellStyle name="Column Heading 4 16 5" xfId="8344"/>
    <cellStyle name="Column Heading 4 16 5 2" xfId="50282"/>
    <cellStyle name="Column Heading 4 16 5 3" xfId="50283"/>
    <cellStyle name="Column Heading 4 16 6" xfId="8345"/>
    <cellStyle name="Column Heading 4 16 6 2" xfId="50284"/>
    <cellStyle name="Column Heading 4 16 6 3" xfId="50285"/>
    <cellStyle name="Column Heading 4 16 7" xfId="8346"/>
    <cellStyle name="Column Heading 4 16 8" xfId="50286"/>
    <cellStyle name="Column Heading 4 17" xfId="8347"/>
    <cellStyle name="Column Heading 4 17 2" xfId="8348"/>
    <cellStyle name="Column Heading 4 17 2 2" xfId="8349"/>
    <cellStyle name="Column Heading 4 17 2 3" xfId="8350"/>
    <cellStyle name="Column Heading 4 17 2 4" xfId="8351"/>
    <cellStyle name="Column Heading 4 17 2 5" xfId="8352"/>
    <cellStyle name="Column Heading 4 17 2 6" xfId="8353"/>
    <cellStyle name="Column Heading 4 17 3" xfId="8354"/>
    <cellStyle name="Column Heading 4 17 3 2" xfId="50287"/>
    <cellStyle name="Column Heading 4 17 3 3" xfId="50288"/>
    <cellStyle name="Column Heading 4 17 4" xfId="8355"/>
    <cellStyle name="Column Heading 4 17 4 2" xfId="50289"/>
    <cellStyle name="Column Heading 4 17 4 3" xfId="50290"/>
    <cellStyle name="Column Heading 4 17 5" xfId="8356"/>
    <cellStyle name="Column Heading 4 17 5 2" xfId="50291"/>
    <cellStyle name="Column Heading 4 17 5 3" xfId="50292"/>
    <cellStyle name="Column Heading 4 17 6" xfId="8357"/>
    <cellStyle name="Column Heading 4 17 6 2" xfId="50293"/>
    <cellStyle name="Column Heading 4 17 6 3" xfId="50294"/>
    <cellStyle name="Column Heading 4 17 7" xfId="8358"/>
    <cellStyle name="Column Heading 4 17 8" xfId="50295"/>
    <cellStyle name="Column Heading 4 18" xfId="8359"/>
    <cellStyle name="Column Heading 4 18 2" xfId="8360"/>
    <cellStyle name="Column Heading 4 18 2 2" xfId="8361"/>
    <cellStyle name="Column Heading 4 18 2 3" xfId="8362"/>
    <cellStyle name="Column Heading 4 18 2 4" xfId="8363"/>
    <cellStyle name="Column Heading 4 18 2 5" xfId="8364"/>
    <cellStyle name="Column Heading 4 18 2 6" xfId="8365"/>
    <cellStyle name="Column Heading 4 18 3" xfId="8366"/>
    <cellStyle name="Column Heading 4 18 3 2" xfId="50296"/>
    <cellStyle name="Column Heading 4 18 3 3" xfId="50297"/>
    <cellStyle name="Column Heading 4 18 4" xfId="8367"/>
    <cellStyle name="Column Heading 4 18 4 2" xfId="50298"/>
    <cellStyle name="Column Heading 4 18 4 3" xfId="50299"/>
    <cellStyle name="Column Heading 4 18 5" xfId="8368"/>
    <cellStyle name="Column Heading 4 18 5 2" xfId="50300"/>
    <cellStyle name="Column Heading 4 18 5 3" xfId="50301"/>
    <cellStyle name="Column Heading 4 18 6" xfId="8369"/>
    <cellStyle name="Column Heading 4 18 6 2" xfId="50302"/>
    <cellStyle name="Column Heading 4 18 6 3" xfId="50303"/>
    <cellStyle name="Column Heading 4 18 7" xfId="8370"/>
    <cellStyle name="Column Heading 4 18 8" xfId="50304"/>
    <cellStyle name="Column Heading 4 19" xfId="8371"/>
    <cellStyle name="Column Heading 4 19 2" xfId="8372"/>
    <cellStyle name="Column Heading 4 19 2 2" xfId="8373"/>
    <cellStyle name="Column Heading 4 19 2 3" xfId="8374"/>
    <cellStyle name="Column Heading 4 19 2 4" xfId="8375"/>
    <cellStyle name="Column Heading 4 19 2 5" xfId="8376"/>
    <cellStyle name="Column Heading 4 19 2 6" xfId="8377"/>
    <cellStyle name="Column Heading 4 19 3" xfId="8378"/>
    <cellStyle name="Column Heading 4 19 3 2" xfId="50305"/>
    <cellStyle name="Column Heading 4 19 3 3" xfId="50306"/>
    <cellStyle name="Column Heading 4 19 4" xfId="8379"/>
    <cellStyle name="Column Heading 4 19 4 2" xfId="50307"/>
    <cellStyle name="Column Heading 4 19 4 3" xfId="50308"/>
    <cellStyle name="Column Heading 4 19 5" xfId="8380"/>
    <cellStyle name="Column Heading 4 19 5 2" xfId="50309"/>
    <cellStyle name="Column Heading 4 19 5 3" xfId="50310"/>
    <cellStyle name="Column Heading 4 19 6" xfId="8381"/>
    <cellStyle name="Column Heading 4 19 6 2" xfId="50311"/>
    <cellStyle name="Column Heading 4 19 6 3" xfId="50312"/>
    <cellStyle name="Column Heading 4 19 7" xfId="8382"/>
    <cellStyle name="Column Heading 4 19 8" xfId="50313"/>
    <cellStyle name="Column Heading 4 2" xfId="8383"/>
    <cellStyle name="Column Heading 4 2 2" xfId="8384"/>
    <cellStyle name="Column Heading 4 2 2 2" xfId="8385"/>
    <cellStyle name="Column Heading 4 2 2 3" xfId="8386"/>
    <cellStyle name="Column Heading 4 2 2 4" xfId="8387"/>
    <cellStyle name="Column Heading 4 2 2 5" xfId="8388"/>
    <cellStyle name="Column Heading 4 2 2 6" xfId="8389"/>
    <cellStyle name="Column Heading 4 2 3" xfId="8390"/>
    <cellStyle name="Column Heading 4 2 3 2" xfId="50314"/>
    <cellStyle name="Column Heading 4 2 3 3" xfId="50315"/>
    <cellStyle name="Column Heading 4 2 4" xfId="8391"/>
    <cellStyle name="Column Heading 4 2 4 2" xfId="50316"/>
    <cellStyle name="Column Heading 4 2 4 3" xfId="50317"/>
    <cellStyle name="Column Heading 4 2 5" xfId="8392"/>
    <cellStyle name="Column Heading 4 2 5 2" xfId="50318"/>
    <cellStyle name="Column Heading 4 2 5 3" xfId="50319"/>
    <cellStyle name="Column Heading 4 2 6" xfId="8393"/>
    <cellStyle name="Column Heading 4 2 6 2" xfId="50320"/>
    <cellStyle name="Column Heading 4 2 6 3" xfId="50321"/>
    <cellStyle name="Column Heading 4 2 7" xfId="8394"/>
    <cellStyle name="Column Heading 4 2 8" xfId="50322"/>
    <cellStyle name="Column Heading 4 20" xfId="8395"/>
    <cellStyle name="Column Heading 4 20 2" xfId="8396"/>
    <cellStyle name="Column Heading 4 20 2 2" xfId="8397"/>
    <cellStyle name="Column Heading 4 20 2 3" xfId="8398"/>
    <cellStyle name="Column Heading 4 20 2 4" xfId="8399"/>
    <cellStyle name="Column Heading 4 20 2 5" xfId="8400"/>
    <cellStyle name="Column Heading 4 20 2 6" xfId="8401"/>
    <cellStyle name="Column Heading 4 20 3" xfId="8402"/>
    <cellStyle name="Column Heading 4 20 3 2" xfId="50323"/>
    <cellStyle name="Column Heading 4 20 3 3" xfId="50324"/>
    <cellStyle name="Column Heading 4 20 4" xfId="8403"/>
    <cellStyle name="Column Heading 4 20 4 2" xfId="50325"/>
    <cellStyle name="Column Heading 4 20 4 3" xfId="50326"/>
    <cellStyle name="Column Heading 4 20 5" xfId="8404"/>
    <cellStyle name="Column Heading 4 20 5 2" xfId="50327"/>
    <cellStyle name="Column Heading 4 20 5 3" xfId="50328"/>
    <cellStyle name="Column Heading 4 20 6" xfId="8405"/>
    <cellStyle name="Column Heading 4 20 6 2" xfId="50329"/>
    <cellStyle name="Column Heading 4 20 6 3" xfId="50330"/>
    <cellStyle name="Column Heading 4 20 7" xfId="8406"/>
    <cellStyle name="Column Heading 4 20 8" xfId="50331"/>
    <cellStyle name="Column Heading 4 21" xfId="8407"/>
    <cellStyle name="Column Heading 4 21 2" xfId="8408"/>
    <cellStyle name="Column Heading 4 21 2 2" xfId="8409"/>
    <cellStyle name="Column Heading 4 21 2 3" xfId="8410"/>
    <cellStyle name="Column Heading 4 21 2 4" xfId="8411"/>
    <cellStyle name="Column Heading 4 21 2 5" xfId="8412"/>
    <cellStyle name="Column Heading 4 21 2 6" xfId="8413"/>
    <cellStyle name="Column Heading 4 21 3" xfId="8414"/>
    <cellStyle name="Column Heading 4 21 3 2" xfId="50332"/>
    <cellStyle name="Column Heading 4 21 3 3" xfId="50333"/>
    <cellStyle name="Column Heading 4 21 4" xfId="8415"/>
    <cellStyle name="Column Heading 4 21 4 2" xfId="50334"/>
    <cellStyle name="Column Heading 4 21 4 3" xfId="50335"/>
    <cellStyle name="Column Heading 4 21 5" xfId="8416"/>
    <cellStyle name="Column Heading 4 21 5 2" xfId="50336"/>
    <cellStyle name="Column Heading 4 21 5 3" xfId="50337"/>
    <cellStyle name="Column Heading 4 21 6" xfId="8417"/>
    <cellStyle name="Column Heading 4 21 6 2" xfId="50338"/>
    <cellStyle name="Column Heading 4 21 6 3" xfId="50339"/>
    <cellStyle name="Column Heading 4 21 7" xfId="8418"/>
    <cellStyle name="Column Heading 4 21 8" xfId="50340"/>
    <cellStyle name="Column Heading 4 22" xfId="8419"/>
    <cellStyle name="Column Heading 4 22 2" xfId="8420"/>
    <cellStyle name="Column Heading 4 22 2 2" xfId="8421"/>
    <cellStyle name="Column Heading 4 22 2 3" xfId="8422"/>
    <cellStyle name="Column Heading 4 22 2 4" xfId="8423"/>
    <cellStyle name="Column Heading 4 22 2 5" xfId="8424"/>
    <cellStyle name="Column Heading 4 22 2 6" xfId="8425"/>
    <cellStyle name="Column Heading 4 22 3" xfId="8426"/>
    <cellStyle name="Column Heading 4 22 3 2" xfId="50341"/>
    <cellStyle name="Column Heading 4 22 3 3" xfId="50342"/>
    <cellStyle name="Column Heading 4 22 4" xfId="8427"/>
    <cellStyle name="Column Heading 4 22 4 2" xfId="50343"/>
    <cellStyle name="Column Heading 4 22 4 3" xfId="50344"/>
    <cellStyle name="Column Heading 4 22 5" xfId="8428"/>
    <cellStyle name="Column Heading 4 22 5 2" xfId="50345"/>
    <cellStyle name="Column Heading 4 22 5 3" xfId="50346"/>
    <cellStyle name="Column Heading 4 22 6" xfId="8429"/>
    <cellStyle name="Column Heading 4 22 6 2" xfId="50347"/>
    <cellStyle name="Column Heading 4 22 6 3" xfId="50348"/>
    <cellStyle name="Column Heading 4 22 7" xfId="8430"/>
    <cellStyle name="Column Heading 4 22 8" xfId="50349"/>
    <cellStyle name="Column Heading 4 23" xfId="8431"/>
    <cellStyle name="Column Heading 4 23 2" xfId="8432"/>
    <cellStyle name="Column Heading 4 23 2 2" xfId="8433"/>
    <cellStyle name="Column Heading 4 23 2 3" xfId="8434"/>
    <cellStyle name="Column Heading 4 23 2 4" xfId="8435"/>
    <cellStyle name="Column Heading 4 23 2 5" xfId="8436"/>
    <cellStyle name="Column Heading 4 23 2 6" xfId="8437"/>
    <cellStyle name="Column Heading 4 23 3" xfId="8438"/>
    <cellStyle name="Column Heading 4 23 3 2" xfId="50350"/>
    <cellStyle name="Column Heading 4 23 3 3" xfId="50351"/>
    <cellStyle name="Column Heading 4 23 4" xfId="8439"/>
    <cellStyle name="Column Heading 4 23 4 2" xfId="50352"/>
    <cellStyle name="Column Heading 4 23 4 3" xfId="50353"/>
    <cellStyle name="Column Heading 4 23 5" xfId="8440"/>
    <cellStyle name="Column Heading 4 23 5 2" xfId="50354"/>
    <cellStyle name="Column Heading 4 23 5 3" xfId="50355"/>
    <cellStyle name="Column Heading 4 23 6" xfId="8441"/>
    <cellStyle name="Column Heading 4 23 6 2" xfId="50356"/>
    <cellStyle name="Column Heading 4 23 6 3" xfId="50357"/>
    <cellStyle name="Column Heading 4 23 7" xfId="8442"/>
    <cellStyle name="Column Heading 4 23 8" xfId="50358"/>
    <cellStyle name="Column Heading 4 24" xfId="8443"/>
    <cellStyle name="Column Heading 4 24 2" xfId="8444"/>
    <cellStyle name="Column Heading 4 24 2 2" xfId="8445"/>
    <cellStyle name="Column Heading 4 24 2 3" xfId="8446"/>
    <cellStyle name="Column Heading 4 24 2 4" xfId="8447"/>
    <cellStyle name="Column Heading 4 24 2 5" xfId="8448"/>
    <cellStyle name="Column Heading 4 24 2 6" xfId="8449"/>
    <cellStyle name="Column Heading 4 24 3" xfId="8450"/>
    <cellStyle name="Column Heading 4 24 3 2" xfId="50359"/>
    <cellStyle name="Column Heading 4 24 3 3" xfId="50360"/>
    <cellStyle name="Column Heading 4 24 4" xfId="8451"/>
    <cellStyle name="Column Heading 4 24 4 2" xfId="50361"/>
    <cellStyle name="Column Heading 4 24 4 3" xfId="50362"/>
    <cellStyle name="Column Heading 4 24 5" xfId="8452"/>
    <cellStyle name="Column Heading 4 24 5 2" xfId="50363"/>
    <cellStyle name="Column Heading 4 24 5 3" xfId="50364"/>
    <cellStyle name="Column Heading 4 24 6" xfId="8453"/>
    <cellStyle name="Column Heading 4 24 6 2" xfId="50365"/>
    <cellStyle name="Column Heading 4 24 6 3" xfId="50366"/>
    <cellStyle name="Column Heading 4 24 7" xfId="8454"/>
    <cellStyle name="Column Heading 4 24 8" xfId="50367"/>
    <cellStyle name="Column Heading 4 25" xfId="8455"/>
    <cellStyle name="Column Heading 4 25 2" xfId="8456"/>
    <cellStyle name="Column Heading 4 25 2 2" xfId="8457"/>
    <cellStyle name="Column Heading 4 25 2 3" xfId="8458"/>
    <cellStyle name="Column Heading 4 25 2 4" xfId="8459"/>
    <cellStyle name="Column Heading 4 25 2 5" xfId="8460"/>
    <cellStyle name="Column Heading 4 25 2 6" xfId="8461"/>
    <cellStyle name="Column Heading 4 25 3" xfId="8462"/>
    <cellStyle name="Column Heading 4 25 3 2" xfId="50368"/>
    <cellStyle name="Column Heading 4 25 3 3" xfId="50369"/>
    <cellStyle name="Column Heading 4 25 4" xfId="8463"/>
    <cellStyle name="Column Heading 4 25 4 2" xfId="50370"/>
    <cellStyle name="Column Heading 4 25 4 3" xfId="50371"/>
    <cellStyle name="Column Heading 4 25 5" xfId="8464"/>
    <cellStyle name="Column Heading 4 25 5 2" xfId="50372"/>
    <cellStyle name="Column Heading 4 25 5 3" xfId="50373"/>
    <cellStyle name="Column Heading 4 25 6" xfId="8465"/>
    <cellStyle name="Column Heading 4 25 6 2" xfId="50374"/>
    <cellStyle name="Column Heading 4 25 6 3" xfId="50375"/>
    <cellStyle name="Column Heading 4 25 7" xfId="8466"/>
    <cellStyle name="Column Heading 4 25 8" xfId="50376"/>
    <cellStyle name="Column Heading 4 26" xfId="8467"/>
    <cellStyle name="Column Heading 4 26 2" xfId="8468"/>
    <cellStyle name="Column Heading 4 26 2 2" xfId="8469"/>
    <cellStyle name="Column Heading 4 26 2 3" xfId="8470"/>
    <cellStyle name="Column Heading 4 26 2 4" xfId="8471"/>
    <cellStyle name="Column Heading 4 26 2 5" xfId="8472"/>
    <cellStyle name="Column Heading 4 26 2 6" xfId="8473"/>
    <cellStyle name="Column Heading 4 26 3" xfId="8474"/>
    <cellStyle name="Column Heading 4 26 3 2" xfId="50377"/>
    <cellStyle name="Column Heading 4 26 3 3" xfId="50378"/>
    <cellStyle name="Column Heading 4 26 4" xfId="8475"/>
    <cellStyle name="Column Heading 4 26 4 2" xfId="50379"/>
    <cellStyle name="Column Heading 4 26 4 3" xfId="50380"/>
    <cellStyle name="Column Heading 4 26 5" xfId="8476"/>
    <cellStyle name="Column Heading 4 26 5 2" xfId="50381"/>
    <cellStyle name="Column Heading 4 26 5 3" xfId="50382"/>
    <cellStyle name="Column Heading 4 26 6" xfId="8477"/>
    <cellStyle name="Column Heading 4 26 6 2" xfId="50383"/>
    <cellStyle name="Column Heading 4 26 6 3" xfId="50384"/>
    <cellStyle name="Column Heading 4 26 7" xfId="8478"/>
    <cellStyle name="Column Heading 4 26 8" xfId="50385"/>
    <cellStyle name="Column Heading 4 27" xfId="8479"/>
    <cellStyle name="Column Heading 4 27 2" xfId="8480"/>
    <cellStyle name="Column Heading 4 27 2 2" xfId="8481"/>
    <cellStyle name="Column Heading 4 27 2 3" xfId="8482"/>
    <cellStyle name="Column Heading 4 27 2 4" xfId="8483"/>
    <cellStyle name="Column Heading 4 27 2 5" xfId="8484"/>
    <cellStyle name="Column Heading 4 27 2 6" xfId="8485"/>
    <cellStyle name="Column Heading 4 27 3" xfId="8486"/>
    <cellStyle name="Column Heading 4 27 3 2" xfId="50386"/>
    <cellStyle name="Column Heading 4 27 3 3" xfId="50387"/>
    <cellStyle name="Column Heading 4 27 4" xfId="8487"/>
    <cellStyle name="Column Heading 4 27 4 2" xfId="50388"/>
    <cellStyle name="Column Heading 4 27 4 3" xfId="50389"/>
    <cellStyle name="Column Heading 4 27 5" xfId="8488"/>
    <cellStyle name="Column Heading 4 27 5 2" xfId="50390"/>
    <cellStyle name="Column Heading 4 27 5 3" xfId="50391"/>
    <cellStyle name="Column Heading 4 27 6" xfId="8489"/>
    <cellStyle name="Column Heading 4 27 6 2" xfId="50392"/>
    <cellStyle name="Column Heading 4 27 6 3" xfId="50393"/>
    <cellStyle name="Column Heading 4 27 7" xfId="8490"/>
    <cellStyle name="Column Heading 4 27 8" xfId="50394"/>
    <cellStyle name="Column Heading 4 28" xfId="8491"/>
    <cellStyle name="Column Heading 4 28 2" xfId="8492"/>
    <cellStyle name="Column Heading 4 28 2 2" xfId="8493"/>
    <cellStyle name="Column Heading 4 28 2 3" xfId="8494"/>
    <cellStyle name="Column Heading 4 28 2 4" xfId="8495"/>
    <cellStyle name="Column Heading 4 28 2 5" xfId="8496"/>
    <cellStyle name="Column Heading 4 28 2 6" xfId="8497"/>
    <cellStyle name="Column Heading 4 28 3" xfId="8498"/>
    <cellStyle name="Column Heading 4 28 3 2" xfId="50395"/>
    <cellStyle name="Column Heading 4 28 3 3" xfId="50396"/>
    <cellStyle name="Column Heading 4 28 4" xfId="8499"/>
    <cellStyle name="Column Heading 4 28 4 2" xfId="50397"/>
    <cellStyle name="Column Heading 4 28 4 3" xfId="50398"/>
    <cellStyle name="Column Heading 4 28 5" xfId="8500"/>
    <cellStyle name="Column Heading 4 28 5 2" xfId="50399"/>
    <cellStyle name="Column Heading 4 28 5 3" xfId="50400"/>
    <cellStyle name="Column Heading 4 28 6" xfId="8501"/>
    <cellStyle name="Column Heading 4 28 6 2" xfId="50401"/>
    <cellStyle name="Column Heading 4 28 6 3" xfId="50402"/>
    <cellStyle name="Column Heading 4 28 7" xfId="8502"/>
    <cellStyle name="Column Heading 4 28 8" xfId="50403"/>
    <cellStyle name="Column Heading 4 29" xfId="8503"/>
    <cellStyle name="Column Heading 4 29 2" xfId="8504"/>
    <cellStyle name="Column Heading 4 29 2 2" xfId="8505"/>
    <cellStyle name="Column Heading 4 29 2 3" xfId="8506"/>
    <cellStyle name="Column Heading 4 29 2 4" xfId="8507"/>
    <cellStyle name="Column Heading 4 29 2 5" xfId="8508"/>
    <cellStyle name="Column Heading 4 29 2 6" xfId="8509"/>
    <cellStyle name="Column Heading 4 29 3" xfId="8510"/>
    <cellStyle name="Column Heading 4 29 3 2" xfId="50404"/>
    <cellStyle name="Column Heading 4 29 3 3" xfId="50405"/>
    <cellStyle name="Column Heading 4 29 4" xfId="8511"/>
    <cellStyle name="Column Heading 4 29 4 2" xfId="50406"/>
    <cellStyle name="Column Heading 4 29 4 3" xfId="50407"/>
    <cellStyle name="Column Heading 4 29 5" xfId="8512"/>
    <cellStyle name="Column Heading 4 29 5 2" xfId="50408"/>
    <cellStyle name="Column Heading 4 29 5 3" xfId="50409"/>
    <cellStyle name="Column Heading 4 29 6" xfId="8513"/>
    <cellStyle name="Column Heading 4 29 6 2" xfId="50410"/>
    <cellStyle name="Column Heading 4 29 6 3" xfId="50411"/>
    <cellStyle name="Column Heading 4 29 7" xfId="8514"/>
    <cellStyle name="Column Heading 4 29 8" xfId="50412"/>
    <cellStyle name="Column Heading 4 3" xfId="8515"/>
    <cellStyle name="Column Heading 4 3 2" xfId="8516"/>
    <cellStyle name="Column Heading 4 3 2 2" xfId="8517"/>
    <cellStyle name="Column Heading 4 3 2 3" xfId="8518"/>
    <cellStyle name="Column Heading 4 3 2 4" xfId="8519"/>
    <cellStyle name="Column Heading 4 3 2 5" xfId="8520"/>
    <cellStyle name="Column Heading 4 3 2 6" xfId="8521"/>
    <cellStyle name="Column Heading 4 3 3" xfId="8522"/>
    <cellStyle name="Column Heading 4 3 3 2" xfId="50413"/>
    <cellStyle name="Column Heading 4 3 3 3" xfId="50414"/>
    <cellStyle name="Column Heading 4 3 4" xfId="8523"/>
    <cellStyle name="Column Heading 4 3 4 2" xfId="50415"/>
    <cellStyle name="Column Heading 4 3 4 3" xfId="50416"/>
    <cellStyle name="Column Heading 4 3 5" xfId="8524"/>
    <cellStyle name="Column Heading 4 3 5 2" xfId="50417"/>
    <cellStyle name="Column Heading 4 3 5 3" xfId="50418"/>
    <cellStyle name="Column Heading 4 3 6" xfId="8525"/>
    <cellStyle name="Column Heading 4 3 6 2" xfId="50419"/>
    <cellStyle name="Column Heading 4 3 6 3" xfId="50420"/>
    <cellStyle name="Column Heading 4 3 7" xfId="8526"/>
    <cellStyle name="Column Heading 4 3 8" xfId="50421"/>
    <cellStyle name="Column Heading 4 30" xfId="8527"/>
    <cellStyle name="Column Heading 4 30 2" xfId="8528"/>
    <cellStyle name="Column Heading 4 30 2 2" xfId="8529"/>
    <cellStyle name="Column Heading 4 30 2 3" xfId="8530"/>
    <cellStyle name="Column Heading 4 30 2 4" xfId="8531"/>
    <cellStyle name="Column Heading 4 30 2 5" xfId="8532"/>
    <cellStyle name="Column Heading 4 30 2 6" xfId="8533"/>
    <cellStyle name="Column Heading 4 30 3" xfId="8534"/>
    <cellStyle name="Column Heading 4 30 3 2" xfId="50422"/>
    <cellStyle name="Column Heading 4 30 3 3" xfId="50423"/>
    <cellStyle name="Column Heading 4 30 4" xfId="8535"/>
    <cellStyle name="Column Heading 4 30 4 2" xfId="50424"/>
    <cellStyle name="Column Heading 4 30 4 3" xfId="50425"/>
    <cellStyle name="Column Heading 4 30 5" xfId="8536"/>
    <cellStyle name="Column Heading 4 30 5 2" xfId="50426"/>
    <cellStyle name="Column Heading 4 30 5 3" xfId="50427"/>
    <cellStyle name="Column Heading 4 30 6" xfId="8537"/>
    <cellStyle name="Column Heading 4 30 6 2" xfId="50428"/>
    <cellStyle name="Column Heading 4 30 6 3" xfId="50429"/>
    <cellStyle name="Column Heading 4 30 7" xfId="8538"/>
    <cellStyle name="Column Heading 4 30 8" xfId="50430"/>
    <cellStyle name="Column Heading 4 31" xfId="8539"/>
    <cellStyle name="Column Heading 4 31 2" xfId="8540"/>
    <cellStyle name="Column Heading 4 31 2 2" xfId="8541"/>
    <cellStyle name="Column Heading 4 31 2 3" xfId="8542"/>
    <cellStyle name="Column Heading 4 31 2 4" xfId="8543"/>
    <cellStyle name="Column Heading 4 31 2 5" xfId="8544"/>
    <cellStyle name="Column Heading 4 31 2 6" xfId="8545"/>
    <cellStyle name="Column Heading 4 31 3" xfId="8546"/>
    <cellStyle name="Column Heading 4 31 3 2" xfId="50431"/>
    <cellStyle name="Column Heading 4 31 3 3" xfId="50432"/>
    <cellStyle name="Column Heading 4 31 4" xfId="8547"/>
    <cellStyle name="Column Heading 4 31 4 2" xfId="50433"/>
    <cellStyle name="Column Heading 4 31 4 3" xfId="50434"/>
    <cellStyle name="Column Heading 4 31 5" xfId="8548"/>
    <cellStyle name="Column Heading 4 31 5 2" xfId="50435"/>
    <cellStyle name="Column Heading 4 31 5 3" xfId="50436"/>
    <cellStyle name="Column Heading 4 31 6" xfId="8549"/>
    <cellStyle name="Column Heading 4 31 6 2" xfId="50437"/>
    <cellStyle name="Column Heading 4 31 6 3" xfId="50438"/>
    <cellStyle name="Column Heading 4 31 7" xfId="8550"/>
    <cellStyle name="Column Heading 4 31 8" xfId="50439"/>
    <cellStyle name="Column Heading 4 32" xfId="8551"/>
    <cellStyle name="Column Heading 4 32 2" xfId="8552"/>
    <cellStyle name="Column Heading 4 32 2 2" xfId="8553"/>
    <cellStyle name="Column Heading 4 32 2 3" xfId="8554"/>
    <cellStyle name="Column Heading 4 32 2 4" xfId="8555"/>
    <cellStyle name="Column Heading 4 32 2 5" xfId="8556"/>
    <cellStyle name="Column Heading 4 32 2 6" xfId="8557"/>
    <cellStyle name="Column Heading 4 32 3" xfId="8558"/>
    <cellStyle name="Column Heading 4 32 3 2" xfId="50440"/>
    <cellStyle name="Column Heading 4 32 3 3" xfId="50441"/>
    <cellStyle name="Column Heading 4 32 4" xfId="8559"/>
    <cellStyle name="Column Heading 4 32 4 2" xfId="50442"/>
    <cellStyle name="Column Heading 4 32 4 3" xfId="50443"/>
    <cellStyle name="Column Heading 4 32 5" xfId="8560"/>
    <cellStyle name="Column Heading 4 32 5 2" xfId="50444"/>
    <cellStyle name="Column Heading 4 32 5 3" xfId="50445"/>
    <cellStyle name="Column Heading 4 32 6" xfId="8561"/>
    <cellStyle name="Column Heading 4 32 6 2" xfId="50446"/>
    <cellStyle name="Column Heading 4 32 6 3" xfId="50447"/>
    <cellStyle name="Column Heading 4 32 7" xfId="8562"/>
    <cellStyle name="Column Heading 4 32 8" xfId="50448"/>
    <cellStyle name="Column Heading 4 33" xfId="8563"/>
    <cellStyle name="Column Heading 4 33 2" xfId="8564"/>
    <cellStyle name="Column Heading 4 33 2 2" xfId="8565"/>
    <cellStyle name="Column Heading 4 33 2 3" xfId="8566"/>
    <cellStyle name="Column Heading 4 33 2 4" xfId="8567"/>
    <cellStyle name="Column Heading 4 33 2 5" xfId="8568"/>
    <cellStyle name="Column Heading 4 33 2 6" xfId="8569"/>
    <cellStyle name="Column Heading 4 33 3" xfId="8570"/>
    <cellStyle name="Column Heading 4 33 3 2" xfId="50449"/>
    <cellStyle name="Column Heading 4 33 3 3" xfId="50450"/>
    <cellStyle name="Column Heading 4 33 4" xfId="8571"/>
    <cellStyle name="Column Heading 4 33 4 2" xfId="50451"/>
    <cellStyle name="Column Heading 4 33 4 3" xfId="50452"/>
    <cellStyle name="Column Heading 4 33 5" xfId="8572"/>
    <cellStyle name="Column Heading 4 33 5 2" xfId="50453"/>
    <cellStyle name="Column Heading 4 33 5 3" xfId="50454"/>
    <cellStyle name="Column Heading 4 33 6" xfId="8573"/>
    <cellStyle name="Column Heading 4 33 6 2" xfId="50455"/>
    <cellStyle name="Column Heading 4 33 6 3" xfId="50456"/>
    <cellStyle name="Column Heading 4 33 7" xfId="8574"/>
    <cellStyle name="Column Heading 4 33 8" xfId="50457"/>
    <cellStyle name="Column Heading 4 34" xfId="8575"/>
    <cellStyle name="Column Heading 4 34 2" xfId="8576"/>
    <cellStyle name="Column Heading 4 34 2 2" xfId="8577"/>
    <cellStyle name="Column Heading 4 34 2 3" xfId="8578"/>
    <cellStyle name="Column Heading 4 34 2 4" xfId="8579"/>
    <cellStyle name="Column Heading 4 34 2 5" xfId="8580"/>
    <cellStyle name="Column Heading 4 34 2 6" xfId="8581"/>
    <cellStyle name="Column Heading 4 34 3" xfId="8582"/>
    <cellStyle name="Column Heading 4 34 3 2" xfId="50458"/>
    <cellStyle name="Column Heading 4 34 3 3" xfId="50459"/>
    <cellStyle name="Column Heading 4 34 4" xfId="8583"/>
    <cellStyle name="Column Heading 4 34 4 2" xfId="50460"/>
    <cellStyle name="Column Heading 4 34 4 3" xfId="50461"/>
    <cellStyle name="Column Heading 4 34 5" xfId="8584"/>
    <cellStyle name="Column Heading 4 34 5 2" xfId="50462"/>
    <cellStyle name="Column Heading 4 34 5 3" xfId="50463"/>
    <cellStyle name="Column Heading 4 34 6" xfId="50464"/>
    <cellStyle name="Column Heading 4 34 6 2" xfId="50465"/>
    <cellStyle name="Column Heading 4 34 6 3" xfId="50466"/>
    <cellStyle name="Column Heading 4 34 7" xfId="50467"/>
    <cellStyle name="Column Heading 4 34 8" xfId="50468"/>
    <cellStyle name="Column Heading 4 35" xfId="8585"/>
    <cellStyle name="Column Heading 4 35 2" xfId="8586"/>
    <cellStyle name="Column Heading 4 35 3" xfId="8587"/>
    <cellStyle name="Column Heading 4 35 4" xfId="8588"/>
    <cellStyle name="Column Heading 4 35 5" xfId="8589"/>
    <cellStyle name="Column Heading 4 35 6" xfId="8590"/>
    <cellStyle name="Column Heading 4 36" xfId="8591"/>
    <cellStyle name="Column Heading 4 36 2" xfId="50469"/>
    <cellStyle name="Column Heading 4 36 3" xfId="50470"/>
    <cellStyle name="Column Heading 4 37" xfId="8592"/>
    <cellStyle name="Column Heading 4 37 2" xfId="50471"/>
    <cellStyle name="Column Heading 4 37 3" xfId="50472"/>
    <cellStyle name="Column Heading 4 38" xfId="8593"/>
    <cellStyle name="Column Heading 4 38 2" xfId="50473"/>
    <cellStyle name="Column Heading 4 38 3" xfId="50474"/>
    <cellStyle name="Column Heading 4 39" xfId="50475"/>
    <cellStyle name="Column Heading 4 39 2" xfId="50476"/>
    <cellStyle name="Column Heading 4 39 3" xfId="50477"/>
    <cellStyle name="Column Heading 4 4" xfId="8594"/>
    <cellStyle name="Column Heading 4 4 2" xfId="8595"/>
    <cellStyle name="Column Heading 4 4 2 2" xfId="8596"/>
    <cellStyle name="Column Heading 4 4 2 3" xfId="8597"/>
    <cellStyle name="Column Heading 4 4 2 4" xfId="8598"/>
    <cellStyle name="Column Heading 4 4 2 5" xfId="8599"/>
    <cellStyle name="Column Heading 4 4 2 6" xfId="8600"/>
    <cellStyle name="Column Heading 4 4 3" xfId="8601"/>
    <cellStyle name="Column Heading 4 4 3 2" xfId="50478"/>
    <cellStyle name="Column Heading 4 4 3 3" xfId="50479"/>
    <cellStyle name="Column Heading 4 4 4" xfId="8602"/>
    <cellStyle name="Column Heading 4 4 4 2" xfId="50480"/>
    <cellStyle name="Column Heading 4 4 4 3" xfId="50481"/>
    <cellStyle name="Column Heading 4 4 5" xfId="8603"/>
    <cellStyle name="Column Heading 4 4 5 2" xfId="50482"/>
    <cellStyle name="Column Heading 4 4 5 3" xfId="50483"/>
    <cellStyle name="Column Heading 4 4 6" xfId="8604"/>
    <cellStyle name="Column Heading 4 4 6 2" xfId="50484"/>
    <cellStyle name="Column Heading 4 4 6 3" xfId="50485"/>
    <cellStyle name="Column Heading 4 4 7" xfId="8605"/>
    <cellStyle name="Column Heading 4 4 8" xfId="50486"/>
    <cellStyle name="Column Heading 4 40" xfId="50487"/>
    <cellStyle name="Column Heading 4 41" xfId="50488"/>
    <cellStyle name="Column Heading 4 5" xfId="8606"/>
    <cellStyle name="Column Heading 4 5 2" xfId="8607"/>
    <cellStyle name="Column Heading 4 5 2 2" xfId="8608"/>
    <cellStyle name="Column Heading 4 5 2 3" xfId="8609"/>
    <cellStyle name="Column Heading 4 5 2 4" xfId="8610"/>
    <cellStyle name="Column Heading 4 5 2 5" xfId="8611"/>
    <cellStyle name="Column Heading 4 5 2 6" xfId="8612"/>
    <cellStyle name="Column Heading 4 5 3" xfId="8613"/>
    <cellStyle name="Column Heading 4 5 3 2" xfId="50489"/>
    <cellStyle name="Column Heading 4 5 3 3" xfId="50490"/>
    <cellStyle name="Column Heading 4 5 4" xfId="8614"/>
    <cellStyle name="Column Heading 4 5 4 2" xfId="50491"/>
    <cellStyle name="Column Heading 4 5 4 3" xfId="50492"/>
    <cellStyle name="Column Heading 4 5 5" xfId="8615"/>
    <cellStyle name="Column Heading 4 5 5 2" xfId="50493"/>
    <cellStyle name="Column Heading 4 5 5 3" xfId="50494"/>
    <cellStyle name="Column Heading 4 5 6" xfId="8616"/>
    <cellStyle name="Column Heading 4 5 6 2" xfId="50495"/>
    <cellStyle name="Column Heading 4 5 6 3" xfId="50496"/>
    <cellStyle name="Column Heading 4 5 7" xfId="8617"/>
    <cellStyle name="Column Heading 4 5 8" xfId="50497"/>
    <cellStyle name="Column Heading 4 6" xfId="8618"/>
    <cellStyle name="Column Heading 4 6 2" xfId="8619"/>
    <cellStyle name="Column Heading 4 6 2 2" xfId="8620"/>
    <cellStyle name="Column Heading 4 6 2 3" xfId="8621"/>
    <cellStyle name="Column Heading 4 6 2 4" xfId="8622"/>
    <cellStyle name="Column Heading 4 6 2 5" xfId="8623"/>
    <cellStyle name="Column Heading 4 6 2 6" xfId="8624"/>
    <cellStyle name="Column Heading 4 6 3" xfId="8625"/>
    <cellStyle name="Column Heading 4 6 3 2" xfId="50498"/>
    <cellStyle name="Column Heading 4 6 3 3" xfId="50499"/>
    <cellStyle name="Column Heading 4 6 4" xfId="8626"/>
    <cellStyle name="Column Heading 4 6 4 2" xfId="50500"/>
    <cellStyle name="Column Heading 4 6 4 3" xfId="50501"/>
    <cellStyle name="Column Heading 4 6 5" xfId="8627"/>
    <cellStyle name="Column Heading 4 6 5 2" xfId="50502"/>
    <cellStyle name="Column Heading 4 6 5 3" xfId="50503"/>
    <cellStyle name="Column Heading 4 6 6" xfId="8628"/>
    <cellStyle name="Column Heading 4 6 6 2" xfId="50504"/>
    <cellStyle name="Column Heading 4 6 6 3" xfId="50505"/>
    <cellStyle name="Column Heading 4 6 7" xfId="8629"/>
    <cellStyle name="Column Heading 4 6 8" xfId="50506"/>
    <cellStyle name="Column Heading 4 7" xfId="8630"/>
    <cellStyle name="Column Heading 4 7 2" xfId="8631"/>
    <cellStyle name="Column Heading 4 7 2 2" xfId="8632"/>
    <cellStyle name="Column Heading 4 7 2 3" xfId="8633"/>
    <cellStyle name="Column Heading 4 7 2 4" xfId="8634"/>
    <cellStyle name="Column Heading 4 7 2 5" xfId="8635"/>
    <cellStyle name="Column Heading 4 7 2 6" xfId="8636"/>
    <cellStyle name="Column Heading 4 7 3" xfId="8637"/>
    <cellStyle name="Column Heading 4 7 3 2" xfId="50507"/>
    <cellStyle name="Column Heading 4 7 3 3" xfId="50508"/>
    <cellStyle name="Column Heading 4 7 4" xfId="8638"/>
    <cellStyle name="Column Heading 4 7 4 2" xfId="50509"/>
    <cellStyle name="Column Heading 4 7 4 3" xfId="50510"/>
    <cellStyle name="Column Heading 4 7 5" xfId="8639"/>
    <cellStyle name="Column Heading 4 7 5 2" xfId="50511"/>
    <cellStyle name="Column Heading 4 7 5 3" xfId="50512"/>
    <cellStyle name="Column Heading 4 7 6" xfId="8640"/>
    <cellStyle name="Column Heading 4 7 6 2" xfId="50513"/>
    <cellStyle name="Column Heading 4 7 6 3" xfId="50514"/>
    <cellStyle name="Column Heading 4 7 7" xfId="8641"/>
    <cellStyle name="Column Heading 4 7 8" xfId="50515"/>
    <cellStyle name="Column Heading 4 8" xfId="8642"/>
    <cellStyle name="Column Heading 4 8 2" xfId="8643"/>
    <cellStyle name="Column Heading 4 8 2 2" xfId="8644"/>
    <cellStyle name="Column Heading 4 8 2 3" xfId="8645"/>
    <cellStyle name="Column Heading 4 8 2 4" xfId="8646"/>
    <cellStyle name="Column Heading 4 8 2 5" xfId="8647"/>
    <cellStyle name="Column Heading 4 8 2 6" xfId="8648"/>
    <cellStyle name="Column Heading 4 8 3" xfId="8649"/>
    <cellStyle name="Column Heading 4 8 3 2" xfId="50516"/>
    <cellStyle name="Column Heading 4 8 3 3" xfId="50517"/>
    <cellStyle name="Column Heading 4 8 4" xfId="8650"/>
    <cellStyle name="Column Heading 4 8 4 2" xfId="50518"/>
    <cellStyle name="Column Heading 4 8 4 3" xfId="50519"/>
    <cellStyle name="Column Heading 4 8 5" xfId="8651"/>
    <cellStyle name="Column Heading 4 8 5 2" xfId="50520"/>
    <cellStyle name="Column Heading 4 8 5 3" xfId="50521"/>
    <cellStyle name="Column Heading 4 8 6" xfId="8652"/>
    <cellStyle name="Column Heading 4 8 6 2" xfId="50522"/>
    <cellStyle name="Column Heading 4 8 6 3" xfId="50523"/>
    <cellStyle name="Column Heading 4 8 7" xfId="8653"/>
    <cellStyle name="Column Heading 4 8 8" xfId="50524"/>
    <cellStyle name="Column Heading 4 9" xfId="8654"/>
    <cellStyle name="Column Heading 4 9 2" xfId="8655"/>
    <cellStyle name="Column Heading 4 9 2 2" xfId="8656"/>
    <cellStyle name="Column Heading 4 9 2 3" xfId="8657"/>
    <cellStyle name="Column Heading 4 9 2 4" xfId="8658"/>
    <cellStyle name="Column Heading 4 9 2 5" xfId="8659"/>
    <cellStyle name="Column Heading 4 9 2 6" xfId="8660"/>
    <cellStyle name="Column Heading 4 9 3" xfId="8661"/>
    <cellStyle name="Column Heading 4 9 3 2" xfId="50525"/>
    <cellStyle name="Column Heading 4 9 3 3" xfId="50526"/>
    <cellStyle name="Column Heading 4 9 4" xfId="8662"/>
    <cellStyle name="Column Heading 4 9 4 2" xfId="50527"/>
    <cellStyle name="Column Heading 4 9 4 3" xfId="50528"/>
    <cellStyle name="Column Heading 4 9 5" xfId="8663"/>
    <cellStyle name="Column Heading 4 9 5 2" xfId="50529"/>
    <cellStyle name="Column Heading 4 9 5 3" xfId="50530"/>
    <cellStyle name="Column Heading 4 9 6" xfId="8664"/>
    <cellStyle name="Column Heading 4 9 6 2" xfId="50531"/>
    <cellStyle name="Column Heading 4 9 6 3" xfId="50532"/>
    <cellStyle name="Column Heading 4 9 7" xfId="8665"/>
    <cellStyle name="Column Heading 4 9 8" xfId="50533"/>
    <cellStyle name="Column Heading 5" xfId="8666"/>
    <cellStyle name="Column Heading 5 2" xfId="8667"/>
    <cellStyle name="Column Heading 5 2 2" xfId="8668"/>
    <cellStyle name="Column Heading 5 2 3" xfId="8669"/>
    <cellStyle name="Column Heading 5 2 4" xfId="8670"/>
    <cellStyle name="Column Heading 5 2 5" xfId="8671"/>
    <cellStyle name="Column Heading 5 2 6" xfId="8672"/>
    <cellStyle name="Column Heading 5 3" xfId="8673"/>
    <cellStyle name="Column Heading 5 3 2" xfId="50534"/>
    <cellStyle name="Column Heading 5 3 3" xfId="50535"/>
    <cellStyle name="Column Heading 5 4" xfId="8674"/>
    <cellStyle name="Column Heading 5 4 2" xfId="50536"/>
    <cellStyle name="Column Heading 5 4 3" xfId="50537"/>
    <cellStyle name="Column Heading 5 5" xfId="8675"/>
    <cellStyle name="Column Heading 5 5 2" xfId="50538"/>
    <cellStyle name="Column Heading 5 5 3" xfId="50539"/>
    <cellStyle name="Column Heading 5 6" xfId="8676"/>
    <cellStyle name="Column Heading 5 6 2" xfId="50540"/>
    <cellStyle name="Column Heading 5 6 3" xfId="50541"/>
    <cellStyle name="Column Heading 5 7" xfId="8677"/>
    <cellStyle name="Column Heading 5 8" xfId="50542"/>
    <cellStyle name="Column Heading 6" xfId="8678"/>
    <cellStyle name="Column Heading 6 2" xfId="8679"/>
    <cellStyle name="Column Heading 6 2 2" xfId="8680"/>
    <cellStyle name="Column Heading 6 2 3" xfId="8681"/>
    <cellStyle name="Column Heading 6 2 4" xfId="8682"/>
    <cellStyle name="Column Heading 6 2 5" xfId="8683"/>
    <cellStyle name="Column Heading 6 2 6" xfId="8684"/>
    <cellStyle name="Column Heading 6 3" xfId="8685"/>
    <cellStyle name="Column Heading 6 3 2" xfId="50543"/>
    <cellStyle name="Column Heading 6 3 3" xfId="50544"/>
    <cellStyle name="Column Heading 6 4" xfId="8686"/>
    <cellStyle name="Column Heading 6 4 2" xfId="50545"/>
    <cellStyle name="Column Heading 6 4 3" xfId="50546"/>
    <cellStyle name="Column Heading 6 5" xfId="8687"/>
    <cellStyle name="Column Heading 6 5 2" xfId="50547"/>
    <cellStyle name="Column Heading 6 5 3" xfId="50548"/>
    <cellStyle name="Column Heading 6 6" xfId="8688"/>
    <cellStyle name="Column Heading 6 6 2" xfId="50549"/>
    <cellStyle name="Column Heading 6 6 3" xfId="50550"/>
    <cellStyle name="Column Heading 6 7" xfId="8689"/>
    <cellStyle name="Column Heading 6 8" xfId="50551"/>
    <cellStyle name="Column Heading 7" xfId="8690"/>
    <cellStyle name="Column Heading 7 2" xfId="8691"/>
    <cellStyle name="Column Heading 7 2 2" xfId="8692"/>
    <cellStyle name="Column Heading 7 2 3" xfId="8693"/>
    <cellStyle name="Column Heading 7 2 4" xfId="8694"/>
    <cellStyle name="Column Heading 7 2 5" xfId="8695"/>
    <cellStyle name="Column Heading 7 2 6" xfId="8696"/>
    <cellStyle name="Column Heading 7 3" xfId="8697"/>
    <cellStyle name="Column Heading 7 3 2" xfId="50552"/>
    <cellStyle name="Column Heading 7 3 3" xfId="50553"/>
    <cellStyle name="Column Heading 7 4" xfId="8698"/>
    <cellStyle name="Column Heading 7 4 2" xfId="50554"/>
    <cellStyle name="Column Heading 7 4 3" xfId="50555"/>
    <cellStyle name="Column Heading 7 5" xfId="8699"/>
    <cellStyle name="Column Heading 7 5 2" xfId="50556"/>
    <cellStyle name="Column Heading 7 5 3" xfId="50557"/>
    <cellStyle name="Column Heading 7 6" xfId="8700"/>
    <cellStyle name="Column Heading 7 6 2" xfId="50558"/>
    <cellStyle name="Column Heading 7 6 3" xfId="50559"/>
    <cellStyle name="Column Heading 7 7" xfId="8701"/>
    <cellStyle name="Column Heading 7 8" xfId="50560"/>
    <cellStyle name="Column Heading 8" xfId="8702"/>
    <cellStyle name="Column Heading 8 2" xfId="8703"/>
    <cellStyle name="Column Heading 8 2 2" xfId="8704"/>
    <cellStyle name="Column Heading 8 2 3" xfId="8705"/>
    <cellStyle name="Column Heading 8 2 4" xfId="8706"/>
    <cellStyle name="Column Heading 8 2 5" xfId="8707"/>
    <cellStyle name="Column Heading 8 2 6" xfId="8708"/>
    <cellStyle name="Column Heading 8 3" xfId="8709"/>
    <cellStyle name="Column Heading 8 3 2" xfId="50561"/>
    <cellStyle name="Column Heading 8 3 3" xfId="50562"/>
    <cellStyle name="Column Heading 8 4" xfId="8710"/>
    <cellStyle name="Column Heading 8 4 2" xfId="50563"/>
    <cellStyle name="Column Heading 8 4 3" xfId="50564"/>
    <cellStyle name="Column Heading 8 5" xfId="8711"/>
    <cellStyle name="Column Heading 8 5 2" xfId="50565"/>
    <cellStyle name="Column Heading 8 5 3" xfId="50566"/>
    <cellStyle name="Column Heading 8 6" xfId="8712"/>
    <cellStyle name="Column Heading 8 6 2" xfId="50567"/>
    <cellStyle name="Column Heading 8 6 3" xfId="50568"/>
    <cellStyle name="Column Heading 8 7" xfId="8713"/>
    <cellStyle name="Column Heading 8 8" xfId="50569"/>
    <cellStyle name="Column Heading 9" xfId="8714"/>
    <cellStyle name="Column Heading 9 2" xfId="8715"/>
    <cellStyle name="Column Heading 9 2 2" xfId="8716"/>
    <cellStyle name="Column Heading 9 2 3" xfId="8717"/>
    <cellStyle name="Column Heading 9 2 4" xfId="8718"/>
    <cellStyle name="Column Heading 9 2 5" xfId="8719"/>
    <cellStyle name="Column Heading 9 2 6" xfId="8720"/>
    <cellStyle name="Column Heading 9 3" xfId="8721"/>
    <cellStyle name="Column Heading 9 3 2" xfId="50570"/>
    <cellStyle name="Column Heading 9 3 3" xfId="50571"/>
    <cellStyle name="Column Heading 9 4" xfId="8722"/>
    <cellStyle name="Column Heading 9 4 2" xfId="50572"/>
    <cellStyle name="Column Heading 9 4 3" xfId="50573"/>
    <cellStyle name="Column Heading 9 5" xfId="8723"/>
    <cellStyle name="Column Heading 9 5 2" xfId="50574"/>
    <cellStyle name="Column Heading 9 5 3" xfId="50575"/>
    <cellStyle name="Column Heading 9 6" xfId="8724"/>
    <cellStyle name="Column Heading 9 6 2" xfId="50576"/>
    <cellStyle name="Column Heading 9 6 3" xfId="50577"/>
    <cellStyle name="Column Heading 9 7" xfId="8725"/>
    <cellStyle name="Column Heading 9 8" xfId="50578"/>
    <cellStyle name="Comma" xfId="44393" builtinId="3"/>
    <cellStyle name="Comma 10" xfId="8726"/>
    <cellStyle name="Comma 11" xfId="8727"/>
    <cellStyle name="Comma 12" xfId="8728"/>
    <cellStyle name="Comma 13" xfId="4"/>
    <cellStyle name="Comma 15" xfId="64899"/>
    <cellStyle name="Comma 2" xfId="8729"/>
    <cellStyle name="Comma 2 10" xfId="8730"/>
    <cellStyle name="Comma 2 11" xfId="8731"/>
    <cellStyle name="Comma 2 12" xfId="8732"/>
    <cellStyle name="Comma 2 13" xfId="8733"/>
    <cellStyle name="Comma 2 14" xfId="8734"/>
    <cellStyle name="Comma 2 15" xfId="8735"/>
    <cellStyle name="Comma 2 16" xfId="8736"/>
    <cellStyle name="Comma 2 17" xfId="8737"/>
    <cellStyle name="Comma 2 18" xfId="8738"/>
    <cellStyle name="Comma 2 19" xfId="8739"/>
    <cellStyle name="Comma 2 2" xfId="8740"/>
    <cellStyle name="Comma 2 2 2" xfId="8741"/>
    <cellStyle name="Comma 2 2 3" xfId="8742"/>
    <cellStyle name="Comma 2 2 3 2" xfId="8743"/>
    <cellStyle name="Comma 2 20" xfId="8744"/>
    <cellStyle name="Comma 2 21" xfId="8745"/>
    <cellStyle name="Comma 2 22" xfId="8746"/>
    <cellStyle name="Comma 2 23" xfId="8747"/>
    <cellStyle name="Comma 2 24" xfId="8748"/>
    <cellStyle name="Comma 2 25" xfId="8749"/>
    <cellStyle name="Comma 2 26" xfId="8750"/>
    <cellStyle name="Comma 2 27" xfId="8751"/>
    <cellStyle name="Comma 2 27 2" xfId="8752"/>
    <cellStyle name="Comma 2 27 2 2" xfId="8753"/>
    <cellStyle name="Comma 2 27 3" xfId="8754"/>
    <cellStyle name="Comma 2 28" xfId="8755"/>
    <cellStyle name="Comma 2 28 2" xfId="8756"/>
    <cellStyle name="Comma 2 28 2 2" xfId="8757"/>
    <cellStyle name="Comma 2 28 3" xfId="8758"/>
    <cellStyle name="Comma 2 29" xfId="8759"/>
    <cellStyle name="Comma 2 29 2" xfId="8760"/>
    <cellStyle name="Comma 2 29 2 2" xfId="8761"/>
    <cellStyle name="Comma 2 29 3" xfId="8762"/>
    <cellStyle name="Comma 2 3" xfId="8763"/>
    <cellStyle name="Comma 2 3 2" xfId="8764"/>
    <cellStyle name="Comma 2 3 2 2" xfId="8765"/>
    <cellStyle name="Comma 2 3 3" xfId="50579"/>
    <cellStyle name="Comma 2 4" xfId="8766"/>
    <cellStyle name="Comma 2 4 2" xfId="8767"/>
    <cellStyle name="Comma 2 4 3" xfId="8768"/>
    <cellStyle name="Comma 2 4 4" xfId="8769"/>
    <cellStyle name="Comma 2 5" xfId="8770"/>
    <cellStyle name="Comma 2 5 10" xfId="8771"/>
    <cellStyle name="Comma 2 5 11" xfId="8772"/>
    <cellStyle name="Comma 2 5 11 2" xfId="8773"/>
    <cellStyle name="Comma 2 5 11 2 2" xfId="8774"/>
    <cellStyle name="Comma 2 5 11 2 2 2" xfId="8775"/>
    <cellStyle name="Comma 2 5 11 2 2 2 2" xfId="8776"/>
    <cellStyle name="Comma 2 5 11 2 2 3" xfId="8777"/>
    <cellStyle name="Comma 2 5 11 2 2 4" xfId="8778"/>
    <cellStyle name="Comma 2 5 11 2 3" xfId="8779"/>
    <cellStyle name="Comma 2 5 11 2 3 2" xfId="8780"/>
    <cellStyle name="Comma 2 5 11 2 4" xfId="8781"/>
    <cellStyle name="Comma 2 5 11 2 5" xfId="8782"/>
    <cellStyle name="Comma 2 5 11 3" xfId="8783"/>
    <cellStyle name="Comma 2 5 12" xfId="8784"/>
    <cellStyle name="Comma 2 5 12 2" xfId="8785"/>
    <cellStyle name="Comma 2 5 12 2 2" xfId="8786"/>
    <cellStyle name="Comma 2 5 12 2 2 2" xfId="8787"/>
    <cellStyle name="Comma 2 5 12 2 3" xfId="8788"/>
    <cellStyle name="Comma 2 5 12 2 4" xfId="8789"/>
    <cellStyle name="Comma 2 5 12 3" xfId="8790"/>
    <cellStyle name="Comma 2 5 12 3 2" xfId="8791"/>
    <cellStyle name="Comma 2 5 12 4" xfId="8792"/>
    <cellStyle name="Comma 2 5 12 5" xfId="8793"/>
    <cellStyle name="Comma 2 5 13" xfId="8794"/>
    <cellStyle name="Comma 2 5 13 2" xfId="8795"/>
    <cellStyle name="Comma 2 5 13 2 2" xfId="8796"/>
    <cellStyle name="Comma 2 5 13 3" xfId="8797"/>
    <cellStyle name="Comma 2 5 14" xfId="8798"/>
    <cellStyle name="Comma 2 5 14 2" xfId="8799"/>
    <cellStyle name="Comma 2 5 14 2 2" xfId="8800"/>
    <cellStyle name="Comma 2 5 14 3" xfId="8801"/>
    <cellStyle name="Comma 2 5 15" xfId="8802"/>
    <cellStyle name="Comma 2 5 15 2" xfId="8803"/>
    <cellStyle name="Comma 2 5 15 2 2" xfId="8804"/>
    <cellStyle name="Comma 2 5 15 3" xfId="8805"/>
    <cellStyle name="Comma 2 5 16" xfId="8806"/>
    <cellStyle name="Comma 2 5 16 2" xfId="8807"/>
    <cellStyle name="Comma 2 5 16 2 2" xfId="8808"/>
    <cellStyle name="Comma 2 5 16 3" xfId="8809"/>
    <cellStyle name="Comma 2 5 17" xfId="8810"/>
    <cellStyle name="Comma 2 5 17 2" xfId="8811"/>
    <cellStyle name="Comma 2 5 17 2 2" xfId="8812"/>
    <cellStyle name="Comma 2 5 17 3" xfId="8813"/>
    <cellStyle name="Comma 2 5 18" xfId="8814"/>
    <cellStyle name="Comma 2 5 18 2" xfId="8815"/>
    <cellStyle name="Comma 2 5 19" xfId="8816"/>
    <cellStyle name="Comma 2 5 19 2" xfId="8817"/>
    <cellStyle name="Comma 2 5 2" xfId="8818"/>
    <cellStyle name="Comma 2 5 2 10" xfId="8819"/>
    <cellStyle name="Comma 2 5 2 10 2" xfId="8820"/>
    <cellStyle name="Comma 2 5 2 10 2 2" xfId="8821"/>
    <cellStyle name="Comma 2 5 2 10 2 2 2" xfId="8822"/>
    <cellStyle name="Comma 2 5 2 10 2 2 2 2" xfId="8823"/>
    <cellStyle name="Comma 2 5 2 10 2 2 3" xfId="8824"/>
    <cellStyle name="Comma 2 5 2 10 2 2 4" xfId="8825"/>
    <cellStyle name="Comma 2 5 2 10 2 3" xfId="8826"/>
    <cellStyle name="Comma 2 5 2 10 2 3 2" xfId="8827"/>
    <cellStyle name="Comma 2 5 2 10 2 4" xfId="8828"/>
    <cellStyle name="Comma 2 5 2 10 2 5" xfId="8829"/>
    <cellStyle name="Comma 2 5 2 10 3" xfId="8830"/>
    <cellStyle name="Comma 2 5 2 11" xfId="8831"/>
    <cellStyle name="Comma 2 5 2 11 2" xfId="8832"/>
    <cellStyle name="Comma 2 5 2 11 2 2" xfId="8833"/>
    <cellStyle name="Comma 2 5 2 11 2 2 2" xfId="8834"/>
    <cellStyle name="Comma 2 5 2 11 2 3" xfId="8835"/>
    <cellStyle name="Comma 2 5 2 11 2 4" xfId="8836"/>
    <cellStyle name="Comma 2 5 2 11 3" xfId="8837"/>
    <cellStyle name="Comma 2 5 2 11 3 2" xfId="8838"/>
    <cellStyle name="Comma 2 5 2 11 4" xfId="8839"/>
    <cellStyle name="Comma 2 5 2 11 5" xfId="8840"/>
    <cellStyle name="Comma 2 5 2 12" xfId="8841"/>
    <cellStyle name="Comma 2 5 2 12 2" xfId="8842"/>
    <cellStyle name="Comma 2 5 2 12 2 2" xfId="8843"/>
    <cellStyle name="Comma 2 5 2 12 3" xfId="8844"/>
    <cellStyle name="Comma 2 5 2 13" xfId="8845"/>
    <cellStyle name="Comma 2 5 2 13 2" xfId="8846"/>
    <cellStyle name="Comma 2 5 2 13 2 2" xfId="8847"/>
    <cellStyle name="Comma 2 5 2 13 3" xfId="8848"/>
    <cellStyle name="Comma 2 5 2 14" xfId="8849"/>
    <cellStyle name="Comma 2 5 2 14 2" xfId="8850"/>
    <cellStyle name="Comma 2 5 2 14 2 2" xfId="8851"/>
    <cellStyle name="Comma 2 5 2 14 3" xfId="8852"/>
    <cellStyle name="Comma 2 5 2 15" xfId="8853"/>
    <cellStyle name="Comma 2 5 2 15 2" xfId="8854"/>
    <cellStyle name="Comma 2 5 2 15 2 2" xfId="8855"/>
    <cellStyle name="Comma 2 5 2 15 3" xfId="8856"/>
    <cellStyle name="Comma 2 5 2 16" xfId="8857"/>
    <cellStyle name="Comma 2 5 2 16 2" xfId="8858"/>
    <cellStyle name="Comma 2 5 2 16 2 2" xfId="8859"/>
    <cellStyle name="Comma 2 5 2 16 3" xfId="8860"/>
    <cellStyle name="Comma 2 5 2 17" xfId="8861"/>
    <cellStyle name="Comma 2 5 2 17 2" xfId="8862"/>
    <cellStyle name="Comma 2 5 2 18" xfId="8863"/>
    <cellStyle name="Comma 2 5 2 18 2" xfId="8864"/>
    <cellStyle name="Comma 2 5 2 19" xfId="8865"/>
    <cellStyle name="Comma 2 5 2 2" xfId="8866"/>
    <cellStyle name="Comma 2 5 2 2 2" xfId="8867"/>
    <cellStyle name="Comma 2 5 2 2 3" xfId="8868"/>
    <cellStyle name="Comma 2 5 2 3" xfId="8869"/>
    <cellStyle name="Comma 2 5 2 4" xfId="8870"/>
    <cellStyle name="Comma 2 5 2 5" xfId="8871"/>
    <cellStyle name="Comma 2 5 2 6" xfId="8872"/>
    <cellStyle name="Comma 2 5 2 7" xfId="8873"/>
    <cellStyle name="Comma 2 5 2 8" xfId="8874"/>
    <cellStyle name="Comma 2 5 2 9" xfId="8875"/>
    <cellStyle name="Comma 2 5 20" xfId="8876"/>
    <cellStyle name="Comma 2 5 21" xfId="8877"/>
    <cellStyle name="Comma 2 5 22" xfId="8878"/>
    <cellStyle name="Comma 2 5 23" xfId="8879"/>
    <cellStyle name="Comma 2 5 3" xfId="8880"/>
    <cellStyle name="Comma 2 5 3 2" xfId="8881"/>
    <cellStyle name="Comma 2 5 3 3" xfId="8882"/>
    <cellStyle name="Comma 2 5 4" xfId="8883"/>
    <cellStyle name="Comma 2 5 5" xfId="8884"/>
    <cellStyle name="Comma 2 5 6" xfId="8885"/>
    <cellStyle name="Comma 2 5 7" xfId="8886"/>
    <cellStyle name="Comma 2 5 8" xfId="8887"/>
    <cellStyle name="Comma 2 5 9" xfId="8888"/>
    <cellStyle name="Comma 2 6" xfId="8889"/>
    <cellStyle name="Comma 2 6 10" xfId="8890"/>
    <cellStyle name="Comma 2 6 10 2" xfId="8891"/>
    <cellStyle name="Comma 2 6 10 2 2" xfId="8892"/>
    <cellStyle name="Comma 2 6 10 2 2 2" xfId="8893"/>
    <cellStyle name="Comma 2 6 10 2 2 2 2" xfId="8894"/>
    <cellStyle name="Comma 2 6 10 2 2 3" xfId="8895"/>
    <cellStyle name="Comma 2 6 10 2 2 4" xfId="8896"/>
    <cellStyle name="Comma 2 6 10 2 3" xfId="8897"/>
    <cellStyle name="Comma 2 6 10 2 3 2" xfId="8898"/>
    <cellStyle name="Comma 2 6 10 2 4" xfId="8899"/>
    <cellStyle name="Comma 2 6 10 2 5" xfId="8900"/>
    <cellStyle name="Comma 2 6 10 3" xfId="8901"/>
    <cellStyle name="Comma 2 6 11" xfId="8902"/>
    <cellStyle name="Comma 2 6 11 2" xfId="8903"/>
    <cellStyle name="Comma 2 6 11 2 2" xfId="8904"/>
    <cellStyle name="Comma 2 6 11 2 2 2" xfId="8905"/>
    <cellStyle name="Comma 2 6 11 2 3" xfId="8906"/>
    <cellStyle name="Comma 2 6 11 2 4" xfId="8907"/>
    <cellStyle name="Comma 2 6 11 3" xfId="8908"/>
    <cellStyle name="Comma 2 6 11 3 2" xfId="8909"/>
    <cellStyle name="Comma 2 6 11 4" xfId="8910"/>
    <cellStyle name="Comma 2 6 11 5" xfId="8911"/>
    <cellStyle name="Comma 2 6 12" xfId="8912"/>
    <cellStyle name="Comma 2 6 12 2" xfId="8913"/>
    <cellStyle name="Comma 2 6 12 2 2" xfId="8914"/>
    <cellStyle name="Comma 2 6 12 3" xfId="8915"/>
    <cellStyle name="Comma 2 6 13" xfId="8916"/>
    <cellStyle name="Comma 2 6 13 2" xfId="8917"/>
    <cellStyle name="Comma 2 6 13 2 2" xfId="8918"/>
    <cellStyle name="Comma 2 6 13 3" xfId="8919"/>
    <cellStyle name="Comma 2 6 14" xfId="8920"/>
    <cellStyle name="Comma 2 6 14 2" xfId="8921"/>
    <cellStyle name="Comma 2 6 14 2 2" xfId="8922"/>
    <cellStyle name="Comma 2 6 14 3" xfId="8923"/>
    <cellStyle name="Comma 2 6 15" xfId="8924"/>
    <cellStyle name="Comma 2 6 15 2" xfId="8925"/>
    <cellStyle name="Comma 2 6 15 2 2" xfId="8926"/>
    <cellStyle name="Comma 2 6 15 3" xfId="8927"/>
    <cellStyle name="Comma 2 6 16" xfId="8928"/>
    <cellStyle name="Comma 2 6 16 2" xfId="8929"/>
    <cellStyle name="Comma 2 6 16 2 2" xfId="8930"/>
    <cellStyle name="Comma 2 6 16 3" xfId="8931"/>
    <cellStyle name="Comma 2 6 17" xfId="8932"/>
    <cellStyle name="Comma 2 6 17 2" xfId="8933"/>
    <cellStyle name="Comma 2 6 18" xfId="8934"/>
    <cellStyle name="Comma 2 6 18 2" xfId="8935"/>
    <cellStyle name="Comma 2 6 19" xfId="8936"/>
    <cellStyle name="Comma 2 6 2" xfId="8937"/>
    <cellStyle name="Comma 2 6 2 2" xfId="8938"/>
    <cellStyle name="Comma 2 6 2 3" xfId="8939"/>
    <cellStyle name="Comma 2 6 3" xfId="8940"/>
    <cellStyle name="Comma 2 6 4" xfId="8941"/>
    <cellStyle name="Comma 2 6 5" xfId="8942"/>
    <cellStyle name="Comma 2 6 6" xfId="8943"/>
    <cellStyle name="Comma 2 6 7" xfId="8944"/>
    <cellStyle name="Comma 2 6 8" xfId="8945"/>
    <cellStyle name="Comma 2 6 9" xfId="8946"/>
    <cellStyle name="Comma 2 7" xfId="8947"/>
    <cellStyle name="Comma 2 7 10" xfId="8948"/>
    <cellStyle name="Comma 2 7 10 2" xfId="8949"/>
    <cellStyle name="Comma 2 7 10 2 2" xfId="8950"/>
    <cellStyle name="Comma 2 7 10 2 2 2" xfId="8951"/>
    <cellStyle name="Comma 2 7 10 2 2 2 2" xfId="8952"/>
    <cellStyle name="Comma 2 7 10 2 2 3" xfId="8953"/>
    <cellStyle name="Comma 2 7 10 2 2 4" xfId="8954"/>
    <cellStyle name="Comma 2 7 10 2 3" xfId="8955"/>
    <cellStyle name="Comma 2 7 10 2 3 2" xfId="8956"/>
    <cellStyle name="Comma 2 7 10 2 4" xfId="8957"/>
    <cellStyle name="Comma 2 7 10 2 5" xfId="8958"/>
    <cellStyle name="Comma 2 7 10 3" xfId="8959"/>
    <cellStyle name="Comma 2 7 11" xfId="8960"/>
    <cellStyle name="Comma 2 7 11 2" xfId="8961"/>
    <cellStyle name="Comma 2 7 11 2 2" xfId="8962"/>
    <cellStyle name="Comma 2 7 11 2 2 2" xfId="8963"/>
    <cellStyle name="Comma 2 7 11 2 3" xfId="8964"/>
    <cellStyle name="Comma 2 7 11 2 4" xfId="8965"/>
    <cellStyle name="Comma 2 7 11 3" xfId="8966"/>
    <cellStyle name="Comma 2 7 11 3 2" xfId="8967"/>
    <cellStyle name="Comma 2 7 11 4" xfId="8968"/>
    <cellStyle name="Comma 2 7 11 5" xfId="8969"/>
    <cellStyle name="Comma 2 7 12" xfId="8970"/>
    <cellStyle name="Comma 2 7 12 2" xfId="8971"/>
    <cellStyle name="Comma 2 7 12 2 2" xfId="8972"/>
    <cellStyle name="Comma 2 7 12 3" xfId="8973"/>
    <cellStyle name="Comma 2 7 13" xfId="8974"/>
    <cellStyle name="Comma 2 7 13 2" xfId="8975"/>
    <cellStyle name="Comma 2 7 13 2 2" xfId="8976"/>
    <cellStyle name="Comma 2 7 13 3" xfId="8977"/>
    <cellStyle name="Comma 2 7 14" xfId="8978"/>
    <cellStyle name="Comma 2 7 14 2" xfId="8979"/>
    <cellStyle name="Comma 2 7 14 2 2" xfId="8980"/>
    <cellStyle name="Comma 2 7 14 3" xfId="8981"/>
    <cellStyle name="Comma 2 7 15" xfId="8982"/>
    <cellStyle name="Comma 2 7 15 2" xfId="8983"/>
    <cellStyle name="Comma 2 7 15 2 2" xfId="8984"/>
    <cellStyle name="Comma 2 7 15 3" xfId="8985"/>
    <cellStyle name="Comma 2 7 16" xfId="8986"/>
    <cellStyle name="Comma 2 7 16 2" xfId="8987"/>
    <cellStyle name="Comma 2 7 16 2 2" xfId="8988"/>
    <cellStyle name="Comma 2 7 16 3" xfId="8989"/>
    <cellStyle name="Comma 2 7 17" xfId="8990"/>
    <cellStyle name="Comma 2 7 17 2" xfId="8991"/>
    <cellStyle name="Comma 2 7 18" xfId="8992"/>
    <cellStyle name="Comma 2 7 18 2" xfId="8993"/>
    <cellStyle name="Comma 2 7 19" xfId="8994"/>
    <cellStyle name="Comma 2 7 2" xfId="8995"/>
    <cellStyle name="Comma 2 7 2 2" xfId="8996"/>
    <cellStyle name="Comma 2 7 2 3" xfId="8997"/>
    <cellStyle name="Comma 2 7 3" xfId="8998"/>
    <cellStyle name="Comma 2 7 4" xfId="8999"/>
    <cellStyle name="Comma 2 7 5" xfId="9000"/>
    <cellStyle name="Comma 2 7 6" xfId="9001"/>
    <cellStyle name="Comma 2 7 7" xfId="9002"/>
    <cellStyle name="Comma 2 7 8" xfId="9003"/>
    <cellStyle name="Comma 2 7 9" xfId="9004"/>
    <cellStyle name="Comma 2 8" xfId="9005"/>
    <cellStyle name="Comma 2 8 10" xfId="9006"/>
    <cellStyle name="Comma 2 8 10 10" xfId="9007"/>
    <cellStyle name="Comma 2 8 10 2" xfId="9008"/>
    <cellStyle name="Comma 2 8 10 2 2" xfId="9009"/>
    <cellStyle name="Comma 2 8 10 2 2 2" xfId="9010"/>
    <cellStyle name="Comma 2 8 10 2 2 2 2" xfId="9011"/>
    <cellStyle name="Comma 2 8 10 2 2 3" xfId="9012"/>
    <cellStyle name="Comma 2 8 10 2 2 4" xfId="9013"/>
    <cellStyle name="Comma 2 8 10 2 3" xfId="9014"/>
    <cellStyle name="Comma 2 8 10 2 3 2" xfId="9015"/>
    <cellStyle name="Comma 2 8 10 2 4" xfId="9016"/>
    <cellStyle name="Comma 2 8 10 2 5" xfId="9017"/>
    <cellStyle name="Comma 2 8 10 3" xfId="9018"/>
    <cellStyle name="Comma 2 8 10 4" xfId="9019"/>
    <cellStyle name="Comma 2 8 10 5" xfId="9020"/>
    <cellStyle name="Comma 2 8 10 6" xfId="9021"/>
    <cellStyle name="Comma 2 8 10 6 2" xfId="9022"/>
    <cellStyle name="Comma 2 8 10 6 2 2" xfId="9023"/>
    <cellStyle name="Comma 2 8 10 6 3" xfId="9024"/>
    <cellStyle name="Comma 2 8 10 7" xfId="9025"/>
    <cellStyle name="Comma 2 8 10 7 2" xfId="9026"/>
    <cellStyle name="Comma 2 8 10 7 2 2" xfId="9027"/>
    <cellStyle name="Comma 2 8 10 7 3" xfId="9028"/>
    <cellStyle name="Comma 2 8 10 8" xfId="9029"/>
    <cellStyle name="Comma 2 8 10 8 2" xfId="9030"/>
    <cellStyle name="Comma 2 8 10 9" xfId="9031"/>
    <cellStyle name="Comma 2 8 11" xfId="9032"/>
    <cellStyle name="Comma 2 8 11 10" xfId="9033"/>
    <cellStyle name="Comma 2 8 11 2" xfId="9034"/>
    <cellStyle name="Comma 2 8 11 2 2" xfId="9035"/>
    <cellStyle name="Comma 2 8 11 2 2 2" xfId="9036"/>
    <cellStyle name="Comma 2 8 11 2 2 2 2" xfId="9037"/>
    <cellStyle name="Comma 2 8 11 2 2 3" xfId="9038"/>
    <cellStyle name="Comma 2 8 11 2 2 4" xfId="9039"/>
    <cellStyle name="Comma 2 8 11 2 3" xfId="9040"/>
    <cellStyle name="Comma 2 8 11 2 3 2" xfId="9041"/>
    <cellStyle name="Comma 2 8 11 2 4" xfId="9042"/>
    <cellStyle name="Comma 2 8 11 2 5" xfId="9043"/>
    <cellStyle name="Comma 2 8 11 3" xfId="9044"/>
    <cellStyle name="Comma 2 8 11 4" xfId="9045"/>
    <cellStyle name="Comma 2 8 11 5" xfId="9046"/>
    <cellStyle name="Comma 2 8 11 6" xfId="9047"/>
    <cellStyle name="Comma 2 8 11 6 2" xfId="9048"/>
    <cellStyle name="Comma 2 8 11 6 2 2" xfId="9049"/>
    <cellStyle name="Comma 2 8 11 6 3" xfId="9050"/>
    <cellStyle name="Comma 2 8 11 7" xfId="9051"/>
    <cellStyle name="Comma 2 8 11 7 2" xfId="9052"/>
    <cellStyle name="Comma 2 8 11 7 2 2" xfId="9053"/>
    <cellStyle name="Comma 2 8 11 7 3" xfId="9054"/>
    <cellStyle name="Comma 2 8 11 8" xfId="9055"/>
    <cellStyle name="Comma 2 8 11 8 2" xfId="9056"/>
    <cellStyle name="Comma 2 8 11 9" xfId="9057"/>
    <cellStyle name="Comma 2 8 12" xfId="9058"/>
    <cellStyle name="Comma 2 8 12 10" xfId="9059"/>
    <cellStyle name="Comma 2 8 12 2" xfId="9060"/>
    <cellStyle name="Comma 2 8 12 2 2" xfId="9061"/>
    <cellStyle name="Comma 2 8 12 2 2 2" xfId="9062"/>
    <cellStyle name="Comma 2 8 12 2 2 2 2" xfId="9063"/>
    <cellStyle name="Comma 2 8 12 2 2 3" xfId="9064"/>
    <cellStyle name="Comma 2 8 12 2 2 4" xfId="9065"/>
    <cellStyle name="Comma 2 8 12 2 3" xfId="9066"/>
    <cellStyle name="Comma 2 8 12 2 3 2" xfId="9067"/>
    <cellStyle name="Comma 2 8 12 2 4" xfId="9068"/>
    <cellStyle name="Comma 2 8 12 2 5" xfId="9069"/>
    <cellStyle name="Comma 2 8 12 3" xfId="9070"/>
    <cellStyle name="Comma 2 8 12 4" xfId="9071"/>
    <cellStyle name="Comma 2 8 12 5" xfId="9072"/>
    <cellStyle name="Comma 2 8 12 6" xfId="9073"/>
    <cellStyle name="Comma 2 8 12 6 2" xfId="9074"/>
    <cellStyle name="Comma 2 8 12 6 2 2" xfId="9075"/>
    <cellStyle name="Comma 2 8 12 6 3" xfId="9076"/>
    <cellStyle name="Comma 2 8 12 7" xfId="9077"/>
    <cellStyle name="Comma 2 8 12 7 2" xfId="9078"/>
    <cellStyle name="Comma 2 8 12 7 2 2" xfId="9079"/>
    <cellStyle name="Comma 2 8 12 7 3" xfId="9080"/>
    <cellStyle name="Comma 2 8 12 8" xfId="9081"/>
    <cellStyle name="Comma 2 8 12 8 2" xfId="9082"/>
    <cellStyle name="Comma 2 8 12 9" xfId="9083"/>
    <cellStyle name="Comma 2 8 13" xfId="9084"/>
    <cellStyle name="Comma 2 8 14" xfId="9085"/>
    <cellStyle name="Comma 2 8 14 2" xfId="9086"/>
    <cellStyle name="Comma 2 8 14 2 2" xfId="9087"/>
    <cellStyle name="Comma 2 8 14 2 2 2" xfId="9088"/>
    <cellStyle name="Comma 2 8 14 2 2 2 2" xfId="9089"/>
    <cellStyle name="Comma 2 8 14 2 2 3" xfId="9090"/>
    <cellStyle name="Comma 2 8 14 2 2 4" xfId="9091"/>
    <cellStyle name="Comma 2 8 14 2 3" xfId="9092"/>
    <cellStyle name="Comma 2 8 14 2 3 2" xfId="9093"/>
    <cellStyle name="Comma 2 8 14 2 4" xfId="9094"/>
    <cellStyle name="Comma 2 8 14 2 5" xfId="9095"/>
    <cellStyle name="Comma 2 8 14 3" xfId="9096"/>
    <cellStyle name="Comma 2 8 15" xfId="9097"/>
    <cellStyle name="Comma 2 8 15 2" xfId="9098"/>
    <cellStyle name="Comma 2 8 15 2 2" xfId="9099"/>
    <cellStyle name="Comma 2 8 15 2 2 2" xfId="9100"/>
    <cellStyle name="Comma 2 8 15 2 3" xfId="9101"/>
    <cellStyle name="Comma 2 8 15 2 4" xfId="9102"/>
    <cellStyle name="Comma 2 8 15 3" xfId="9103"/>
    <cellStyle name="Comma 2 8 15 3 2" xfId="9104"/>
    <cellStyle name="Comma 2 8 15 4" xfId="9105"/>
    <cellStyle name="Comma 2 8 15 5" xfId="9106"/>
    <cellStyle name="Comma 2 8 16" xfId="9107"/>
    <cellStyle name="Comma 2 8 16 2" xfId="9108"/>
    <cellStyle name="Comma 2 8 16 2 2" xfId="9109"/>
    <cellStyle name="Comma 2 8 16 3" xfId="9110"/>
    <cellStyle name="Comma 2 8 17" xfId="9111"/>
    <cellStyle name="Comma 2 8 17 2" xfId="9112"/>
    <cellStyle name="Comma 2 8 17 2 2" xfId="9113"/>
    <cellStyle name="Comma 2 8 17 3" xfId="9114"/>
    <cellStyle name="Comma 2 8 18" xfId="9115"/>
    <cellStyle name="Comma 2 8 18 2" xfId="9116"/>
    <cellStyle name="Comma 2 8 19" xfId="9117"/>
    <cellStyle name="Comma 2 8 2" xfId="9118"/>
    <cellStyle name="Comma 2 8 2 10" xfId="9119"/>
    <cellStyle name="Comma 2 8 2 2" xfId="9120"/>
    <cellStyle name="Comma 2 8 2 2 2" xfId="9121"/>
    <cellStyle name="Comma 2 8 2 2 2 2" xfId="9122"/>
    <cellStyle name="Comma 2 8 2 2 2 2 2" xfId="9123"/>
    <cellStyle name="Comma 2 8 2 2 2 3" xfId="9124"/>
    <cellStyle name="Comma 2 8 2 2 2 4" xfId="9125"/>
    <cellStyle name="Comma 2 8 2 2 3" xfId="9126"/>
    <cellStyle name="Comma 2 8 2 2 3 2" xfId="9127"/>
    <cellStyle name="Comma 2 8 2 2 4" xfId="9128"/>
    <cellStyle name="Comma 2 8 2 2 5" xfId="9129"/>
    <cellStyle name="Comma 2 8 2 3" xfId="9130"/>
    <cellStyle name="Comma 2 8 2 4" xfId="9131"/>
    <cellStyle name="Comma 2 8 2 5" xfId="9132"/>
    <cellStyle name="Comma 2 8 2 6" xfId="9133"/>
    <cellStyle name="Comma 2 8 2 6 2" xfId="9134"/>
    <cellStyle name="Comma 2 8 2 6 2 2" xfId="9135"/>
    <cellStyle name="Comma 2 8 2 6 3" xfId="9136"/>
    <cellStyle name="Comma 2 8 2 7" xfId="9137"/>
    <cellStyle name="Comma 2 8 2 7 2" xfId="9138"/>
    <cellStyle name="Comma 2 8 2 7 2 2" xfId="9139"/>
    <cellStyle name="Comma 2 8 2 7 3" xfId="9140"/>
    <cellStyle name="Comma 2 8 2 8" xfId="9141"/>
    <cellStyle name="Comma 2 8 2 8 2" xfId="9142"/>
    <cellStyle name="Comma 2 8 2 9" xfId="9143"/>
    <cellStyle name="Comma 2 8 20" xfId="9144"/>
    <cellStyle name="Comma 2 8 21" xfId="44394"/>
    <cellStyle name="Comma 2 8 22" xfId="44395"/>
    <cellStyle name="Comma 2 8 3" xfId="9145"/>
    <cellStyle name="Comma 2 8 3 10" xfId="9146"/>
    <cellStyle name="Comma 2 8 3 2" xfId="9147"/>
    <cellStyle name="Comma 2 8 3 2 2" xfId="9148"/>
    <cellStyle name="Comma 2 8 3 2 2 2" xfId="9149"/>
    <cellStyle name="Comma 2 8 3 2 2 2 2" xfId="9150"/>
    <cellStyle name="Comma 2 8 3 2 2 3" xfId="9151"/>
    <cellStyle name="Comma 2 8 3 2 2 4" xfId="9152"/>
    <cellStyle name="Comma 2 8 3 2 3" xfId="9153"/>
    <cellStyle name="Comma 2 8 3 2 3 2" xfId="9154"/>
    <cellStyle name="Comma 2 8 3 2 4" xfId="9155"/>
    <cellStyle name="Comma 2 8 3 2 5" xfId="9156"/>
    <cellStyle name="Comma 2 8 3 3" xfId="9157"/>
    <cellStyle name="Comma 2 8 3 4" xfId="9158"/>
    <cellStyle name="Comma 2 8 3 5" xfId="9159"/>
    <cellStyle name="Comma 2 8 3 6" xfId="9160"/>
    <cellStyle name="Comma 2 8 3 6 2" xfId="9161"/>
    <cellStyle name="Comma 2 8 3 6 2 2" xfId="9162"/>
    <cellStyle name="Comma 2 8 3 6 3" xfId="9163"/>
    <cellStyle name="Comma 2 8 3 7" xfId="9164"/>
    <cellStyle name="Comma 2 8 3 7 2" xfId="9165"/>
    <cellStyle name="Comma 2 8 3 7 2 2" xfId="9166"/>
    <cellStyle name="Comma 2 8 3 7 3" xfId="9167"/>
    <cellStyle name="Comma 2 8 3 8" xfId="9168"/>
    <cellStyle name="Comma 2 8 3 8 2" xfId="9169"/>
    <cellStyle name="Comma 2 8 3 9" xfId="9170"/>
    <cellStyle name="Comma 2 8 4" xfId="9171"/>
    <cellStyle name="Comma 2 8 4 10" xfId="9172"/>
    <cellStyle name="Comma 2 8 4 2" xfId="9173"/>
    <cellStyle name="Comma 2 8 4 2 2" xfId="9174"/>
    <cellStyle name="Comma 2 8 4 2 2 2" xfId="9175"/>
    <cellStyle name="Comma 2 8 4 2 2 2 2" xfId="9176"/>
    <cellStyle name="Comma 2 8 4 2 2 3" xfId="9177"/>
    <cellStyle name="Comma 2 8 4 2 2 4" xfId="9178"/>
    <cellStyle name="Comma 2 8 4 2 3" xfId="9179"/>
    <cellStyle name="Comma 2 8 4 2 3 2" xfId="9180"/>
    <cellStyle name="Comma 2 8 4 2 4" xfId="9181"/>
    <cellStyle name="Comma 2 8 4 2 5" xfId="9182"/>
    <cellStyle name="Comma 2 8 4 3" xfId="9183"/>
    <cellStyle name="Comma 2 8 4 4" xfId="9184"/>
    <cellStyle name="Comma 2 8 4 5" xfId="9185"/>
    <cellStyle name="Comma 2 8 4 6" xfId="9186"/>
    <cellStyle name="Comma 2 8 4 6 2" xfId="9187"/>
    <cellStyle name="Comma 2 8 4 6 2 2" xfId="9188"/>
    <cellStyle name="Comma 2 8 4 6 3" xfId="9189"/>
    <cellStyle name="Comma 2 8 4 7" xfId="9190"/>
    <cellStyle name="Comma 2 8 4 7 2" xfId="9191"/>
    <cellStyle name="Comma 2 8 4 7 2 2" xfId="9192"/>
    <cellStyle name="Comma 2 8 4 7 3" xfId="9193"/>
    <cellStyle name="Comma 2 8 4 8" xfId="9194"/>
    <cellStyle name="Comma 2 8 4 8 2" xfId="9195"/>
    <cellStyle name="Comma 2 8 4 9" xfId="9196"/>
    <cellStyle name="Comma 2 8 5" xfId="9197"/>
    <cellStyle name="Comma 2 8 5 10" xfId="9198"/>
    <cellStyle name="Comma 2 8 5 2" xfId="9199"/>
    <cellStyle name="Comma 2 8 5 2 2" xfId="9200"/>
    <cellStyle name="Comma 2 8 5 2 2 2" xfId="9201"/>
    <cellStyle name="Comma 2 8 5 2 2 2 2" xfId="9202"/>
    <cellStyle name="Comma 2 8 5 2 2 3" xfId="9203"/>
    <cellStyle name="Comma 2 8 5 2 2 4" xfId="9204"/>
    <cellStyle name="Comma 2 8 5 2 3" xfId="9205"/>
    <cellStyle name="Comma 2 8 5 2 3 2" xfId="9206"/>
    <cellStyle name="Comma 2 8 5 2 4" xfId="9207"/>
    <cellStyle name="Comma 2 8 5 2 5" xfId="9208"/>
    <cellStyle name="Comma 2 8 5 3" xfId="9209"/>
    <cellStyle name="Comma 2 8 5 4" xfId="9210"/>
    <cellStyle name="Comma 2 8 5 5" xfId="9211"/>
    <cellStyle name="Comma 2 8 5 6" xfId="9212"/>
    <cellStyle name="Comma 2 8 5 6 2" xfId="9213"/>
    <cellStyle name="Comma 2 8 5 6 2 2" xfId="9214"/>
    <cellStyle name="Comma 2 8 5 6 3" xfId="9215"/>
    <cellStyle name="Comma 2 8 5 7" xfId="9216"/>
    <cellStyle name="Comma 2 8 5 7 2" xfId="9217"/>
    <cellStyle name="Comma 2 8 5 7 2 2" xfId="9218"/>
    <cellStyle name="Comma 2 8 5 7 3" xfId="9219"/>
    <cellStyle name="Comma 2 8 5 8" xfId="9220"/>
    <cellStyle name="Comma 2 8 5 8 2" xfId="9221"/>
    <cellStyle name="Comma 2 8 5 9" xfId="9222"/>
    <cellStyle name="Comma 2 8 6" xfId="9223"/>
    <cellStyle name="Comma 2 8 6 10" xfId="9224"/>
    <cellStyle name="Comma 2 8 6 2" xfId="9225"/>
    <cellStyle name="Comma 2 8 6 2 2" xfId="9226"/>
    <cellStyle name="Comma 2 8 6 2 2 2" xfId="9227"/>
    <cellStyle name="Comma 2 8 6 2 2 2 2" xfId="9228"/>
    <cellStyle name="Comma 2 8 6 2 2 3" xfId="9229"/>
    <cellStyle name="Comma 2 8 6 2 2 4" xfId="9230"/>
    <cellStyle name="Comma 2 8 6 2 3" xfId="9231"/>
    <cellStyle name="Comma 2 8 6 2 3 2" xfId="9232"/>
    <cellStyle name="Comma 2 8 6 2 4" xfId="9233"/>
    <cellStyle name="Comma 2 8 6 2 5" xfId="9234"/>
    <cellStyle name="Comma 2 8 6 3" xfId="9235"/>
    <cellStyle name="Comma 2 8 6 4" xfId="9236"/>
    <cellStyle name="Comma 2 8 6 5" xfId="9237"/>
    <cellStyle name="Comma 2 8 6 6" xfId="9238"/>
    <cellStyle name="Comma 2 8 6 6 2" xfId="9239"/>
    <cellStyle name="Comma 2 8 6 6 2 2" xfId="9240"/>
    <cellStyle name="Comma 2 8 6 6 3" xfId="9241"/>
    <cellStyle name="Comma 2 8 6 7" xfId="9242"/>
    <cellStyle name="Comma 2 8 6 7 2" xfId="9243"/>
    <cellStyle name="Comma 2 8 6 7 2 2" xfId="9244"/>
    <cellStyle name="Comma 2 8 6 7 3" xfId="9245"/>
    <cellStyle name="Comma 2 8 6 8" xfId="9246"/>
    <cellStyle name="Comma 2 8 6 8 2" xfId="9247"/>
    <cellStyle name="Comma 2 8 6 9" xfId="9248"/>
    <cellStyle name="Comma 2 8 7" xfId="9249"/>
    <cellStyle name="Comma 2 8 7 10" xfId="9250"/>
    <cellStyle name="Comma 2 8 7 2" xfId="9251"/>
    <cellStyle name="Comma 2 8 7 2 2" xfId="9252"/>
    <cellStyle name="Comma 2 8 7 2 2 2" xfId="9253"/>
    <cellStyle name="Comma 2 8 7 2 2 2 2" xfId="9254"/>
    <cellStyle name="Comma 2 8 7 2 2 3" xfId="9255"/>
    <cellStyle name="Comma 2 8 7 2 2 4" xfId="9256"/>
    <cellStyle name="Comma 2 8 7 2 3" xfId="9257"/>
    <cellStyle name="Comma 2 8 7 2 3 2" xfId="9258"/>
    <cellStyle name="Comma 2 8 7 2 4" xfId="9259"/>
    <cellStyle name="Comma 2 8 7 2 5" xfId="9260"/>
    <cellStyle name="Comma 2 8 7 3" xfId="9261"/>
    <cellStyle name="Comma 2 8 7 4" xfId="9262"/>
    <cellStyle name="Comma 2 8 7 5" xfId="9263"/>
    <cellStyle name="Comma 2 8 7 6" xfId="9264"/>
    <cellStyle name="Comma 2 8 7 6 2" xfId="9265"/>
    <cellStyle name="Comma 2 8 7 6 2 2" xfId="9266"/>
    <cellStyle name="Comma 2 8 7 6 3" xfId="9267"/>
    <cellStyle name="Comma 2 8 7 7" xfId="9268"/>
    <cellStyle name="Comma 2 8 7 7 2" xfId="9269"/>
    <cellStyle name="Comma 2 8 7 7 2 2" xfId="9270"/>
    <cellStyle name="Comma 2 8 7 7 3" xfId="9271"/>
    <cellStyle name="Comma 2 8 7 8" xfId="9272"/>
    <cellStyle name="Comma 2 8 7 8 2" xfId="9273"/>
    <cellStyle name="Comma 2 8 7 9" xfId="9274"/>
    <cellStyle name="Comma 2 8 8" xfId="9275"/>
    <cellStyle name="Comma 2 8 8 10" xfId="9276"/>
    <cellStyle name="Comma 2 8 8 2" xfId="9277"/>
    <cellStyle name="Comma 2 8 8 2 2" xfId="9278"/>
    <cellStyle name="Comma 2 8 8 2 2 2" xfId="9279"/>
    <cellStyle name="Comma 2 8 8 2 2 2 2" xfId="9280"/>
    <cellStyle name="Comma 2 8 8 2 2 3" xfId="9281"/>
    <cellStyle name="Comma 2 8 8 2 2 4" xfId="9282"/>
    <cellStyle name="Comma 2 8 8 2 3" xfId="9283"/>
    <cellStyle name="Comma 2 8 8 2 3 2" xfId="9284"/>
    <cellStyle name="Comma 2 8 8 2 4" xfId="9285"/>
    <cellStyle name="Comma 2 8 8 2 5" xfId="9286"/>
    <cellStyle name="Comma 2 8 8 3" xfId="9287"/>
    <cellStyle name="Comma 2 8 8 4" xfId="9288"/>
    <cellStyle name="Comma 2 8 8 5" xfId="9289"/>
    <cellStyle name="Comma 2 8 8 6" xfId="9290"/>
    <cellStyle name="Comma 2 8 8 6 2" xfId="9291"/>
    <cellStyle name="Comma 2 8 8 6 2 2" xfId="9292"/>
    <cellStyle name="Comma 2 8 8 6 3" xfId="9293"/>
    <cellStyle name="Comma 2 8 8 7" xfId="9294"/>
    <cellStyle name="Comma 2 8 8 7 2" xfId="9295"/>
    <cellStyle name="Comma 2 8 8 7 2 2" xfId="9296"/>
    <cellStyle name="Comma 2 8 8 7 3" xfId="9297"/>
    <cellStyle name="Comma 2 8 8 8" xfId="9298"/>
    <cellStyle name="Comma 2 8 8 8 2" xfId="9299"/>
    <cellStyle name="Comma 2 8 8 9" xfId="9300"/>
    <cellStyle name="Comma 2 8 9" xfId="9301"/>
    <cellStyle name="Comma 2 8 9 10" xfId="9302"/>
    <cellStyle name="Comma 2 8 9 2" xfId="9303"/>
    <cellStyle name="Comma 2 8 9 2 2" xfId="9304"/>
    <cellStyle name="Comma 2 8 9 2 2 2" xfId="9305"/>
    <cellStyle name="Comma 2 8 9 2 2 2 2" xfId="9306"/>
    <cellStyle name="Comma 2 8 9 2 2 3" xfId="9307"/>
    <cellStyle name="Comma 2 8 9 2 2 4" xfId="9308"/>
    <cellStyle name="Comma 2 8 9 2 3" xfId="9309"/>
    <cellStyle name="Comma 2 8 9 2 3 2" xfId="9310"/>
    <cellStyle name="Comma 2 8 9 2 4" xfId="9311"/>
    <cellStyle name="Comma 2 8 9 2 5" xfId="9312"/>
    <cellStyle name="Comma 2 8 9 3" xfId="9313"/>
    <cellStyle name="Comma 2 8 9 4" xfId="9314"/>
    <cellStyle name="Comma 2 8 9 5" xfId="9315"/>
    <cellStyle name="Comma 2 8 9 6" xfId="9316"/>
    <cellStyle name="Comma 2 8 9 6 2" xfId="9317"/>
    <cellStyle name="Comma 2 8 9 6 2 2" xfId="9318"/>
    <cellStyle name="Comma 2 8 9 6 3" xfId="9319"/>
    <cellStyle name="Comma 2 8 9 7" xfId="9320"/>
    <cellStyle name="Comma 2 8 9 7 2" xfId="9321"/>
    <cellStyle name="Comma 2 8 9 7 2 2" xfId="9322"/>
    <cellStyle name="Comma 2 8 9 7 3" xfId="9323"/>
    <cellStyle name="Comma 2 8 9 8" xfId="9324"/>
    <cellStyle name="Comma 2 8 9 8 2" xfId="9325"/>
    <cellStyle name="Comma 2 8 9 9" xfId="9326"/>
    <cellStyle name="Comma 2 9" xfId="9327"/>
    <cellStyle name="Comma 2 9 2" xfId="9328"/>
    <cellStyle name="Comma 2 9 3" xfId="9329"/>
    <cellStyle name="Comma 3" xfId="9330"/>
    <cellStyle name="Comma 3 10" xfId="9331"/>
    <cellStyle name="Comma 3 11" xfId="9332"/>
    <cellStyle name="Comma 3 12" xfId="9333"/>
    <cellStyle name="Comma 3 13" xfId="9334"/>
    <cellStyle name="Comma 3 14" xfId="9335"/>
    <cellStyle name="Comma 3 14 2" xfId="9336"/>
    <cellStyle name="Comma 3 14 2 2" xfId="9337"/>
    <cellStyle name="Comma 3 14 2 2 2" xfId="9338"/>
    <cellStyle name="Comma 3 14 2 2 2 2" xfId="9339"/>
    <cellStyle name="Comma 3 14 2 2 3" xfId="9340"/>
    <cellStyle name="Comma 3 14 2 2 4" xfId="9341"/>
    <cellStyle name="Comma 3 14 2 3" xfId="9342"/>
    <cellStyle name="Comma 3 14 2 3 2" xfId="9343"/>
    <cellStyle name="Comma 3 14 2 4" xfId="9344"/>
    <cellStyle name="Comma 3 14 2 5" xfId="9345"/>
    <cellStyle name="Comma 3 14 3" xfId="9346"/>
    <cellStyle name="Comma 3 15" xfId="9347"/>
    <cellStyle name="Comma 3 15 2" xfId="9348"/>
    <cellStyle name="Comma 3 15 2 2" xfId="9349"/>
    <cellStyle name="Comma 3 15 2 2 2" xfId="9350"/>
    <cellStyle name="Comma 3 15 2 3" xfId="9351"/>
    <cellStyle name="Comma 3 15 2 4" xfId="9352"/>
    <cellStyle name="Comma 3 15 3" xfId="9353"/>
    <cellStyle name="Comma 3 15 3 2" xfId="9354"/>
    <cellStyle name="Comma 3 15 4" xfId="9355"/>
    <cellStyle name="Comma 3 15 5" xfId="9356"/>
    <cellStyle name="Comma 3 16" xfId="9357"/>
    <cellStyle name="Comma 3 16 2" xfId="9358"/>
    <cellStyle name="Comma 3 16 2 2" xfId="9359"/>
    <cellStyle name="Comma 3 16 3" xfId="9360"/>
    <cellStyle name="Comma 3 17" xfId="9361"/>
    <cellStyle name="Comma 3 17 2" xfId="9362"/>
    <cellStyle name="Comma 3 17 2 2" xfId="9363"/>
    <cellStyle name="Comma 3 17 3" xfId="9364"/>
    <cellStyle name="Comma 3 18" xfId="9365"/>
    <cellStyle name="Comma 3 18 2" xfId="9366"/>
    <cellStyle name="Comma 3 18 2 2" xfId="9367"/>
    <cellStyle name="Comma 3 18 3" xfId="9368"/>
    <cellStyle name="Comma 3 19" xfId="9369"/>
    <cellStyle name="Comma 3 19 2" xfId="9370"/>
    <cellStyle name="Comma 3 19 2 2" xfId="9371"/>
    <cellStyle name="Comma 3 19 3" xfId="9372"/>
    <cellStyle name="Comma 3 2" xfId="9373"/>
    <cellStyle name="Comma 3 2 2" xfId="9374"/>
    <cellStyle name="Comma 3 2 2 2" xfId="9375"/>
    <cellStyle name="Comma 3 2 3" xfId="9376"/>
    <cellStyle name="Comma 3 2 3 2" xfId="9377"/>
    <cellStyle name="Comma 3 2 3 2 2" xfId="9378"/>
    <cellStyle name="Comma 3 2 4" xfId="9379"/>
    <cellStyle name="Comma 3 2 4 2" xfId="9380"/>
    <cellStyle name="Comma 3 20" xfId="9381"/>
    <cellStyle name="Comma 3 20 2" xfId="9382"/>
    <cellStyle name="Comma 3 20 2 2" xfId="9383"/>
    <cellStyle name="Comma 3 20 3" xfId="9384"/>
    <cellStyle name="Comma 3 21" xfId="9385"/>
    <cellStyle name="Comma 3 21 2" xfId="9386"/>
    <cellStyle name="Comma 3 22" xfId="9387"/>
    <cellStyle name="Comma 3 23" xfId="9388"/>
    <cellStyle name="Comma 3 24" xfId="9389"/>
    <cellStyle name="Comma 3 3" xfId="9390"/>
    <cellStyle name="Comma 3 3 10" xfId="9391"/>
    <cellStyle name="Comma 3 3 11" xfId="9392"/>
    <cellStyle name="Comma 3 3 11 2" xfId="9393"/>
    <cellStyle name="Comma 3 3 11 2 2" xfId="9394"/>
    <cellStyle name="Comma 3 3 11 2 2 2" xfId="9395"/>
    <cellStyle name="Comma 3 3 11 2 2 2 2" xfId="9396"/>
    <cellStyle name="Comma 3 3 11 2 2 3" xfId="9397"/>
    <cellStyle name="Comma 3 3 11 2 2 4" xfId="9398"/>
    <cellStyle name="Comma 3 3 11 2 3" xfId="9399"/>
    <cellStyle name="Comma 3 3 11 2 3 2" xfId="9400"/>
    <cellStyle name="Comma 3 3 11 2 4" xfId="9401"/>
    <cellStyle name="Comma 3 3 11 2 5" xfId="9402"/>
    <cellStyle name="Comma 3 3 11 3" xfId="9403"/>
    <cellStyle name="Comma 3 3 12" xfId="9404"/>
    <cellStyle name="Comma 3 3 12 2" xfId="9405"/>
    <cellStyle name="Comma 3 3 12 2 2" xfId="9406"/>
    <cellStyle name="Comma 3 3 12 2 2 2" xfId="9407"/>
    <cellStyle name="Comma 3 3 12 2 3" xfId="9408"/>
    <cellStyle name="Comma 3 3 12 2 4" xfId="9409"/>
    <cellStyle name="Comma 3 3 12 3" xfId="9410"/>
    <cellStyle name="Comma 3 3 12 3 2" xfId="9411"/>
    <cellStyle name="Comma 3 3 12 4" xfId="9412"/>
    <cellStyle name="Comma 3 3 12 5" xfId="9413"/>
    <cellStyle name="Comma 3 3 13" xfId="9414"/>
    <cellStyle name="Comma 3 3 13 2" xfId="9415"/>
    <cellStyle name="Comma 3 3 13 2 2" xfId="9416"/>
    <cellStyle name="Comma 3 3 13 3" xfId="9417"/>
    <cellStyle name="Comma 3 3 14" xfId="9418"/>
    <cellStyle name="Comma 3 3 14 2" xfId="9419"/>
    <cellStyle name="Comma 3 3 14 2 2" xfId="9420"/>
    <cellStyle name="Comma 3 3 14 3" xfId="9421"/>
    <cellStyle name="Comma 3 3 15" xfId="9422"/>
    <cellStyle name="Comma 3 3 15 2" xfId="9423"/>
    <cellStyle name="Comma 3 3 15 2 2" xfId="9424"/>
    <cellStyle name="Comma 3 3 15 3" xfId="9425"/>
    <cellStyle name="Comma 3 3 16" xfId="9426"/>
    <cellStyle name="Comma 3 3 16 2" xfId="9427"/>
    <cellStyle name="Comma 3 3 16 2 2" xfId="9428"/>
    <cellStyle name="Comma 3 3 16 3" xfId="9429"/>
    <cellStyle name="Comma 3 3 17" xfId="9430"/>
    <cellStyle name="Comma 3 3 17 2" xfId="9431"/>
    <cellStyle name="Comma 3 3 17 2 2" xfId="9432"/>
    <cellStyle name="Comma 3 3 17 3" xfId="9433"/>
    <cellStyle name="Comma 3 3 18" xfId="9434"/>
    <cellStyle name="Comma 3 3 18 2" xfId="9435"/>
    <cellStyle name="Comma 3 3 19" xfId="9436"/>
    <cellStyle name="Comma 3 3 19 2" xfId="9437"/>
    <cellStyle name="Comma 3 3 2" xfId="9438"/>
    <cellStyle name="Comma 3 3 2 10" xfId="9439"/>
    <cellStyle name="Comma 3 3 2 10 2" xfId="9440"/>
    <cellStyle name="Comma 3 3 2 10 2 2" xfId="9441"/>
    <cellStyle name="Comma 3 3 2 10 2 2 2" xfId="9442"/>
    <cellStyle name="Comma 3 3 2 10 2 2 2 2" xfId="9443"/>
    <cellStyle name="Comma 3 3 2 10 2 2 3" xfId="9444"/>
    <cellStyle name="Comma 3 3 2 10 2 2 4" xfId="9445"/>
    <cellStyle name="Comma 3 3 2 10 2 3" xfId="9446"/>
    <cellStyle name="Comma 3 3 2 10 2 3 2" xfId="9447"/>
    <cellStyle name="Comma 3 3 2 10 2 4" xfId="9448"/>
    <cellStyle name="Comma 3 3 2 10 2 5" xfId="9449"/>
    <cellStyle name="Comma 3 3 2 10 3" xfId="9450"/>
    <cellStyle name="Comma 3 3 2 11" xfId="9451"/>
    <cellStyle name="Comma 3 3 2 11 2" xfId="9452"/>
    <cellStyle name="Comma 3 3 2 11 2 2" xfId="9453"/>
    <cellStyle name="Comma 3 3 2 11 2 2 2" xfId="9454"/>
    <cellStyle name="Comma 3 3 2 11 2 3" xfId="9455"/>
    <cellStyle name="Comma 3 3 2 11 2 4" xfId="9456"/>
    <cellStyle name="Comma 3 3 2 11 3" xfId="9457"/>
    <cellStyle name="Comma 3 3 2 11 3 2" xfId="9458"/>
    <cellStyle name="Comma 3 3 2 11 4" xfId="9459"/>
    <cellStyle name="Comma 3 3 2 11 5" xfId="9460"/>
    <cellStyle name="Comma 3 3 2 12" xfId="9461"/>
    <cellStyle name="Comma 3 3 2 12 2" xfId="9462"/>
    <cellStyle name="Comma 3 3 2 12 2 2" xfId="9463"/>
    <cellStyle name="Comma 3 3 2 12 3" xfId="9464"/>
    <cellStyle name="Comma 3 3 2 13" xfId="9465"/>
    <cellStyle name="Comma 3 3 2 13 2" xfId="9466"/>
    <cellStyle name="Comma 3 3 2 13 2 2" xfId="9467"/>
    <cellStyle name="Comma 3 3 2 13 3" xfId="9468"/>
    <cellStyle name="Comma 3 3 2 14" xfId="9469"/>
    <cellStyle name="Comma 3 3 2 14 2" xfId="9470"/>
    <cellStyle name="Comma 3 3 2 14 2 2" xfId="9471"/>
    <cellStyle name="Comma 3 3 2 14 3" xfId="9472"/>
    <cellStyle name="Comma 3 3 2 15" xfId="9473"/>
    <cellStyle name="Comma 3 3 2 15 2" xfId="9474"/>
    <cellStyle name="Comma 3 3 2 15 2 2" xfId="9475"/>
    <cellStyle name="Comma 3 3 2 15 3" xfId="9476"/>
    <cellStyle name="Comma 3 3 2 16" xfId="9477"/>
    <cellStyle name="Comma 3 3 2 16 2" xfId="9478"/>
    <cellStyle name="Comma 3 3 2 16 2 2" xfId="9479"/>
    <cellStyle name="Comma 3 3 2 16 3" xfId="9480"/>
    <cellStyle name="Comma 3 3 2 17" xfId="9481"/>
    <cellStyle name="Comma 3 3 2 17 2" xfId="9482"/>
    <cellStyle name="Comma 3 3 2 18" xfId="9483"/>
    <cellStyle name="Comma 3 3 2 18 2" xfId="9484"/>
    <cellStyle name="Comma 3 3 2 19" xfId="9485"/>
    <cellStyle name="Comma 3 3 2 2" xfId="9486"/>
    <cellStyle name="Comma 3 3 2 2 2" xfId="9487"/>
    <cellStyle name="Comma 3 3 2 2 3" xfId="9488"/>
    <cellStyle name="Comma 3 3 2 3" xfId="9489"/>
    <cellStyle name="Comma 3 3 2 4" xfId="9490"/>
    <cellStyle name="Comma 3 3 2 5" xfId="9491"/>
    <cellStyle name="Comma 3 3 2 6" xfId="9492"/>
    <cellStyle name="Comma 3 3 2 7" xfId="9493"/>
    <cellStyle name="Comma 3 3 2 8" xfId="9494"/>
    <cellStyle name="Comma 3 3 2 9" xfId="9495"/>
    <cellStyle name="Comma 3 3 20" xfId="9496"/>
    <cellStyle name="Comma 3 3 21" xfId="9497"/>
    <cellStyle name="Comma 3 3 22" xfId="9498"/>
    <cellStyle name="Comma 3 3 23" xfId="9499"/>
    <cellStyle name="Comma 3 3 3" xfId="9500"/>
    <cellStyle name="Comma 3 3 3 2" xfId="9501"/>
    <cellStyle name="Comma 3 3 3 3" xfId="9502"/>
    <cellStyle name="Comma 3 3 4" xfId="9503"/>
    <cellStyle name="Comma 3 3 5" xfId="9504"/>
    <cellStyle name="Comma 3 3 6" xfId="9505"/>
    <cellStyle name="Comma 3 3 7" xfId="9506"/>
    <cellStyle name="Comma 3 3 8" xfId="9507"/>
    <cellStyle name="Comma 3 3 9" xfId="9508"/>
    <cellStyle name="Comma 3 4" xfId="9509"/>
    <cellStyle name="Comma 3 4 10" xfId="9510"/>
    <cellStyle name="Comma 3 4 10 2" xfId="9511"/>
    <cellStyle name="Comma 3 4 10 2 2" xfId="9512"/>
    <cellStyle name="Comma 3 4 10 2 2 2" xfId="9513"/>
    <cellStyle name="Comma 3 4 10 2 2 2 2" xfId="9514"/>
    <cellStyle name="Comma 3 4 10 2 2 3" xfId="9515"/>
    <cellStyle name="Comma 3 4 10 2 2 4" xfId="9516"/>
    <cellStyle name="Comma 3 4 10 2 3" xfId="9517"/>
    <cellStyle name="Comma 3 4 10 2 3 2" xfId="9518"/>
    <cellStyle name="Comma 3 4 10 2 4" xfId="9519"/>
    <cellStyle name="Comma 3 4 10 2 5" xfId="9520"/>
    <cellStyle name="Comma 3 4 10 3" xfId="9521"/>
    <cellStyle name="Comma 3 4 11" xfId="9522"/>
    <cellStyle name="Comma 3 4 11 2" xfId="9523"/>
    <cellStyle name="Comma 3 4 11 2 2" xfId="9524"/>
    <cellStyle name="Comma 3 4 11 2 2 2" xfId="9525"/>
    <cellStyle name="Comma 3 4 11 2 3" xfId="9526"/>
    <cellStyle name="Comma 3 4 11 2 4" xfId="9527"/>
    <cellStyle name="Comma 3 4 11 3" xfId="9528"/>
    <cellStyle name="Comma 3 4 11 3 2" xfId="9529"/>
    <cellStyle name="Comma 3 4 11 4" xfId="9530"/>
    <cellStyle name="Comma 3 4 11 5" xfId="9531"/>
    <cellStyle name="Comma 3 4 12" xfId="9532"/>
    <cellStyle name="Comma 3 4 12 2" xfId="9533"/>
    <cellStyle name="Comma 3 4 12 2 2" xfId="9534"/>
    <cellStyle name="Comma 3 4 12 3" xfId="9535"/>
    <cellStyle name="Comma 3 4 13" xfId="9536"/>
    <cellStyle name="Comma 3 4 13 2" xfId="9537"/>
    <cellStyle name="Comma 3 4 13 2 2" xfId="9538"/>
    <cellStyle name="Comma 3 4 13 3" xfId="9539"/>
    <cellStyle name="Comma 3 4 14" xfId="9540"/>
    <cellStyle name="Comma 3 4 14 2" xfId="9541"/>
    <cellStyle name="Comma 3 4 14 2 2" xfId="9542"/>
    <cellStyle name="Comma 3 4 14 3" xfId="9543"/>
    <cellStyle name="Comma 3 4 15" xfId="9544"/>
    <cellStyle name="Comma 3 4 15 2" xfId="9545"/>
    <cellStyle name="Comma 3 4 15 2 2" xfId="9546"/>
    <cellStyle name="Comma 3 4 15 3" xfId="9547"/>
    <cellStyle name="Comma 3 4 16" xfId="9548"/>
    <cellStyle name="Comma 3 4 16 2" xfId="9549"/>
    <cellStyle name="Comma 3 4 16 2 2" xfId="9550"/>
    <cellStyle name="Comma 3 4 16 3" xfId="9551"/>
    <cellStyle name="Comma 3 4 17" xfId="9552"/>
    <cellStyle name="Comma 3 4 17 2" xfId="9553"/>
    <cellStyle name="Comma 3 4 18" xfId="9554"/>
    <cellStyle name="Comma 3 4 18 2" xfId="9555"/>
    <cellStyle name="Comma 3 4 19" xfId="9556"/>
    <cellStyle name="Comma 3 4 2" xfId="9557"/>
    <cellStyle name="Comma 3 4 2 2" xfId="9558"/>
    <cellStyle name="Comma 3 4 2 3" xfId="9559"/>
    <cellStyle name="Comma 3 4 3" xfId="9560"/>
    <cellStyle name="Comma 3 4 4" xfId="9561"/>
    <cellStyle name="Comma 3 4 5" xfId="9562"/>
    <cellStyle name="Comma 3 4 6" xfId="9563"/>
    <cellStyle name="Comma 3 4 7" xfId="9564"/>
    <cellStyle name="Comma 3 4 8" xfId="9565"/>
    <cellStyle name="Comma 3 4 9" xfId="9566"/>
    <cellStyle name="Comma 3 5" xfId="9567"/>
    <cellStyle name="Comma 3 5 10" xfId="9568"/>
    <cellStyle name="Comma 3 5 10 2" xfId="9569"/>
    <cellStyle name="Comma 3 5 10 2 2" xfId="9570"/>
    <cellStyle name="Comma 3 5 10 2 2 2" xfId="9571"/>
    <cellStyle name="Comma 3 5 10 2 2 2 2" xfId="9572"/>
    <cellStyle name="Comma 3 5 10 2 2 3" xfId="9573"/>
    <cellStyle name="Comma 3 5 10 2 2 4" xfId="9574"/>
    <cellStyle name="Comma 3 5 10 2 3" xfId="9575"/>
    <cellStyle name="Comma 3 5 10 2 3 2" xfId="9576"/>
    <cellStyle name="Comma 3 5 10 2 4" xfId="9577"/>
    <cellStyle name="Comma 3 5 10 2 5" xfId="9578"/>
    <cellStyle name="Comma 3 5 10 3" xfId="9579"/>
    <cellStyle name="Comma 3 5 11" xfId="9580"/>
    <cellStyle name="Comma 3 5 11 2" xfId="9581"/>
    <cellStyle name="Comma 3 5 11 2 2" xfId="9582"/>
    <cellStyle name="Comma 3 5 11 2 2 2" xfId="9583"/>
    <cellStyle name="Comma 3 5 11 2 3" xfId="9584"/>
    <cellStyle name="Comma 3 5 11 2 4" xfId="9585"/>
    <cellStyle name="Comma 3 5 11 3" xfId="9586"/>
    <cellStyle name="Comma 3 5 11 3 2" xfId="9587"/>
    <cellStyle name="Comma 3 5 11 4" xfId="9588"/>
    <cellStyle name="Comma 3 5 11 5" xfId="9589"/>
    <cellStyle name="Comma 3 5 12" xfId="9590"/>
    <cellStyle name="Comma 3 5 12 2" xfId="9591"/>
    <cellStyle name="Comma 3 5 12 2 2" xfId="9592"/>
    <cellStyle name="Comma 3 5 12 3" xfId="9593"/>
    <cellStyle name="Comma 3 5 13" xfId="9594"/>
    <cellStyle name="Comma 3 5 13 2" xfId="9595"/>
    <cellStyle name="Comma 3 5 13 2 2" xfId="9596"/>
    <cellStyle name="Comma 3 5 13 3" xfId="9597"/>
    <cellStyle name="Comma 3 5 14" xfId="9598"/>
    <cellStyle name="Comma 3 5 14 2" xfId="9599"/>
    <cellStyle name="Comma 3 5 14 2 2" xfId="9600"/>
    <cellStyle name="Comma 3 5 14 3" xfId="9601"/>
    <cellStyle name="Comma 3 5 15" xfId="9602"/>
    <cellStyle name="Comma 3 5 15 2" xfId="9603"/>
    <cellStyle name="Comma 3 5 15 2 2" xfId="9604"/>
    <cellStyle name="Comma 3 5 15 3" xfId="9605"/>
    <cellStyle name="Comma 3 5 16" xfId="9606"/>
    <cellStyle name="Comma 3 5 16 2" xfId="9607"/>
    <cellStyle name="Comma 3 5 16 2 2" xfId="9608"/>
    <cellStyle name="Comma 3 5 16 3" xfId="9609"/>
    <cellStyle name="Comma 3 5 17" xfId="9610"/>
    <cellStyle name="Comma 3 5 17 2" xfId="9611"/>
    <cellStyle name="Comma 3 5 18" xfId="9612"/>
    <cellStyle name="Comma 3 5 18 2" xfId="9613"/>
    <cellStyle name="Comma 3 5 19" xfId="9614"/>
    <cellStyle name="Comma 3 5 2" xfId="9615"/>
    <cellStyle name="Comma 3 5 2 2" xfId="9616"/>
    <cellStyle name="Comma 3 5 2 3" xfId="9617"/>
    <cellStyle name="Comma 3 5 3" xfId="9618"/>
    <cellStyle name="Comma 3 5 4" xfId="9619"/>
    <cellStyle name="Comma 3 5 5" xfId="9620"/>
    <cellStyle name="Comma 3 5 6" xfId="9621"/>
    <cellStyle name="Comma 3 5 7" xfId="9622"/>
    <cellStyle name="Comma 3 5 8" xfId="9623"/>
    <cellStyle name="Comma 3 5 9" xfId="9624"/>
    <cellStyle name="Comma 3 6" xfId="9625"/>
    <cellStyle name="Comma 3 6 2" xfId="9626"/>
    <cellStyle name="Comma 3 6 2 2" xfId="9627"/>
    <cellStyle name="Comma 3 6 3" xfId="9628"/>
    <cellStyle name="Comma 3 7" xfId="9629"/>
    <cellStyle name="Comma 3 8" xfId="9630"/>
    <cellStyle name="Comma 3 9" xfId="9631"/>
    <cellStyle name="Comma 4" xfId="9632"/>
    <cellStyle name="Comma 4 2" xfId="9633"/>
    <cellStyle name="Comma 4 2 2" xfId="9634"/>
    <cellStyle name="Comma 4 2 2 2" xfId="9635"/>
    <cellStyle name="Comma 4 2 3" xfId="9636"/>
    <cellStyle name="Comma 4 3" xfId="9637"/>
    <cellStyle name="Comma 4 3 2" xfId="9638"/>
    <cellStyle name="Comma 4 3 2 2" xfId="9639"/>
    <cellStyle name="Comma 4 3 3" xfId="9640"/>
    <cellStyle name="Comma 4 4" xfId="9641"/>
    <cellStyle name="Comma 4 4 2" xfId="9642"/>
    <cellStyle name="Comma 4 4 2 2" xfId="9643"/>
    <cellStyle name="Comma 4 4 3" xfId="9644"/>
    <cellStyle name="Comma 4 5" xfId="9645"/>
    <cellStyle name="Comma 4 5 2" xfId="9646"/>
    <cellStyle name="Comma 4 6" xfId="9647"/>
    <cellStyle name="Comma 4 7" xfId="9648"/>
    <cellStyle name="Comma 4 8" xfId="9649"/>
    <cellStyle name="Comma 4 9" xfId="9650"/>
    <cellStyle name="Comma 5" xfId="9651"/>
    <cellStyle name="Comma 5 2" xfId="9652"/>
    <cellStyle name="Comma 5 2 2" xfId="9653"/>
    <cellStyle name="Comma 5 2 2 2" xfId="9654"/>
    <cellStyle name="Comma 5 2 2 2 2" xfId="9655"/>
    <cellStyle name="Comma 5 2 2 3" xfId="9656"/>
    <cellStyle name="Comma 5 2 3" xfId="9657"/>
    <cellStyle name="Comma 5 2 3 2" xfId="9658"/>
    <cellStyle name="Comma 5 2 4" xfId="9659"/>
    <cellStyle name="Comma 5 2 4 2" xfId="9660"/>
    <cellStyle name="Comma 5 2 5" xfId="9661"/>
    <cellStyle name="Comma 5 2 6" xfId="9662"/>
    <cellStyle name="Comma 5 3" xfId="9663"/>
    <cellStyle name="Comma 5 3 2" xfId="9664"/>
    <cellStyle name="Comma 5 3 2 2" xfId="9665"/>
    <cellStyle name="Comma 5 3 2 2 2" xfId="9666"/>
    <cellStyle name="Comma 5 3 2 3" xfId="9667"/>
    <cellStyle name="Comma 5 3 3" xfId="9668"/>
    <cellStyle name="Comma 5 3 3 2" xfId="9669"/>
    <cellStyle name="Comma 5 3 4" xfId="9670"/>
    <cellStyle name="Comma 5 3 4 2" xfId="9671"/>
    <cellStyle name="Comma 5 3 5" xfId="9672"/>
    <cellStyle name="Comma 5 4" xfId="9673"/>
    <cellStyle name="Comma 5 4 2" xfId="9674"/>
    <cellStyle name="Comma 5 4 2 2" xfId="9675"/>
    <cellStyle name="Comma 5 4 3" xfId="9676"/>
    <cellStyle name="Comma 5 4 3 2" xfId="9677"/>
    <cellStyle name="Comma 5 4 4" xfId="9678"/>
    <cellStyle name="Comma 5 5" xfId="9679"/>
    <cellStyle name="Comma 5 5 2" xfId="9680"/>
    <cellStyle name="Comma 5 5 2 2" xfId="9681"/>
    <cellStyle name="Comma 5 5 3" xfId="9682"/>
    <cellStyle name="Comma 5 5 4" xfId="9683"/>
    <cellStyle name="Comma 5 6" xfId="9684"/>
    <cellStyle name="Comma 5 6 2" xfId="9685"/>
    <cellStyle name="Comma 5 7" xfId="9686"/>
    <cellStyle name="Comma 5 8" xfId="9687"/>
    <cellStyle name="Comma 5 8 2" xfId="9688"/>
    <cellStyle name="Comma 5 9" xfId="9689"/>
    <cellStyle name="Comma 6" xfId="9690"/>
    <cellStyle name="Comma 6 2" xfId="9691"/>
    <cellStyle name="Comma 6 3" xfId="9692"/>
    <cellStyle name="Comma 6 4" xfId="9693"/>
    <cellStyle name="Comma 7" xfId="9694"/>
    <cellStyle name="Comma 7 2" xfId="9695"/>
    <cellStyle name="Comma 7 3" xfId="9696"/>
    <cellStyle name="Comma 8" xfId="9697"/>
    <cellStyle name="Comma 9" xfId="9698"/>
    <cellStyle name="Comma0" xfId="9699"/>
    <cellStyle name="Currency" xfId="1" builtinId="4"/>
    <cellStyle name="Currency 10" xfId="9700"/>
    <cellStyle name="Currency 10 10" xfId="7"/>
    <cellStyle name="Currency 10 10 2" xfId="9701"/>
    <cellStyle name="Currency 10 10 2 2" xfId="9702"/>
    <cellStyle name="Currency 10 10 2 2 2" xfId="9703"/>
    <cellStyle name="Currency 10 10 2 2 2 2" xfId="9704"/>
    <cellStyle name="Currency 10 10 2 2 3" xfId="9705"/>
    <cellStyle name="Currency 10 10 2 2 4" xfId="9706"/>
    <cellStyle name="Currency 10 10 2 3" xfId="9707"/>
    <cellStyle name="Currency 10 10 2 3 2" xfId="9708"/>
    <cellStyle name="Currency 10 10 2 4" xfId="9709"/>
    <cellStyle name="Currency 10 10 2 5" xfId="9710"/>
    <cellStyle name="Currency 10 10 3" xfId="9711"/>
    <cellStyle name="Currency 10 11" xfId="9712"/>
    <cellStyle name="Currency 10 11 2" xfId="9713"/>
    <cellStyle name="Currency 10 11 2 2" xfId="9714"/>
    <cellStyle name="Currency 10 11 2 2 2" xfId="9715"/>
    <cellStyle name="Currency 10 11 2 3" xfId="9716"/>
    <cellStyle name="Currency 10 11 2 4" xfId="9717"/>
    <cellStyle name="Currency 10 11 3" xfId="9718"/>
    <cellStyle name="Currency 10 11 3 2" xfId="9719"/>
    <cellStyle name="Currency 10 11 4" xfId="9720"/>
    <cellStyle name="Currency 10 11 5" xfId="9721"/>
    <cellStyle name="Currency 10 12" xfId="9722"/>
    <cellStyle name="Currency 10 12 2" xfId="9723"/>
    <cellStyle name="Currency 10 12 2 2" xfId="9724"/>
    <cellStyle name="Currency 10 12 3" xfId="9725"/>
    <cellStyle name="Currency 10 13" xfId="9726"/>
    <cellStyle name="Currency 10 13 2" xfId="9727"/>
    <cellStyle name="Currency 10 13 2 2" xfId="9728"/>
    <cellStyle name="Currency 10 13 3" xfId="9729"/>
    <cellStyle name="Currency 10 14" xfId="9730"/>
    <cellStyle name="Currency 10 14 2" xfId="9731"/>
    <cellStyle name="Currency 10 14 2 2" xfId="9732"/>
    <cellStyle name="Currency 10 14 3" xfId="9733"/>
    <cellStyle name="Currency 10 15" xfId="9734"/>
    <cellStyle name="Currency 10 15 2" xfId="9735"/>
    <cellStyle name="Currency 10 15 2 2" xfId="9736"/>
    <cellStyle name="Currency 10 15 3" xfId="9737"/>
    <cellStyle name="Currency 10 16" xfId="9738"/>
    <cellStyle name="Currency 10 16 2" xfId="9739"/>
    <cellStyle name="Currency 10 16 2 2" xfId="9740"/>
    <cellStyle name="Currency 10 16 3" xfId="9741"/>
    <cellStyle name="Currency 10 17" xfId="9742"/>
    <cellStyle name="Currency 10 17 2" xfId="9743"/>
    <cellStyle name="Currency 10 17 2 2" xfId="9744"/>
    <cellStyle name="Currency 10 17 3" xfId="9745"/>
    <cellStyle name="Currency 10 18" xfId="9746"/>
    <cellStyle name="Currency 10 18 2" xfId="9747"/>
    <cellStyle name="Currency 10 19" xfId="9748"/>
    <cellStyle name="Currency 10 2" xfId="9749"/>
    <cellStyle name="Currency 10 2 2" xfId="9750"/>
    <cellStyle name="Currency 10 20" xfId="9751"/>
    <cellStyle name="Currency 10 3" xfId="9752"/>
    <cellStyle name="Currency 10 4" xfId="9753"/>
    <cellStyle name="Currency 10 5" xfId="9754"/>
    <cellStyle name="Currency 10 6" xfId="9755"/>
    <cellStyle name="Currency 10 7" xfId="9756"/>
    <cellStyle name="Currency 10 8" xfId="9757"/>
    <cellStyle name="Currency 10 9" xfId="9758"/>
    <cellStyle name="Currency 11" xfId="9759"/>
    <cellStyle name="Currency 11 10" xfId="9760"/>
    <cellStyle name="Currency 11 10 2" xfId="9761"/>
    <cellStyle name="Currency 11 10 2 2" xfId="9762"/>
    <cellStyle name="Currency 11 10 3" xfId="9763"/>
    <cellStyle name="Currency 11 11" xfId="9764"/>
    <cellStyle name="Currency 11 11 2" xfId="9765"/>
    <cellStyle name="Currency 11 11 2 2" xfId="9766"/>
    <cellStyle name="Currency 11 11 3" xfId="9767"/>
    <cellStyle name="Currency 11 12" xfId="9768"/>
    <cellStyle name="Currency 11 12 2" xfId="9769"/>
    <cellStyle name="Currency 11 13" xfId="9770"/>
    <cellStyle name="Currency 11 13 2" xfId="9771"/>
    <cellStyle name="Currency 11 14" xfId="9772"/>
    <cellStyle name="Currency 11 14 2" xfId="9773"/>
    <cellStyle name="Currency 11 15" xfId="9774"/>
    <cellStyle name="Currency 11 2" xfId="9775"/>
    <cellStyle name="Currency 11 2 2" xfId="9776"/>
    <cellStyle name="Currency 11 2 2 2" xfId="9777"/>
    <cellStyle name="Currency 11 2 2 2 2" xfId="9778"/>
    <cellStyle name="Currency 11 2 2 2 2 2" xfId="9779"/>
    <cellStyle name="Currency 11 2 2 2 2 2 2" xfId="9780"/>
    <cellStyle name="Currency 11 2 2 2 2 3" xfId="9781"/>
    <cellStyle name="Currency 11 2 2 2 3" xfId="9782"/>
    <cellStyle name="Currency 11 2 2 2 3 2" xfId="9783"/>
    <cellStyle name="Currency 11 2 2 2 4" xfId="9784"/>
    <cellStyle name="Currency 11 2 2 2 4 2" xfId="9785"/>
    <cellStyle name="Currency 11 2 2 2 5" xfId="9786"/>
    <cellStyle name="Currency 11 2 2 2 6" xfId="9787"/>
    <cellStyle name="Currency 11 2 2 3" xfId="9788"/>
    <cellStyle name="Currency 11 2 2 3 2" xfId="9789"/>
    <cellStyle name="Currency 11 2 2 3 2 2" xfId="9790"/>
    <cellStyle name="Currency 11 2 2 3 2 2 2" xfId="9791"/>
    <cellStyle name="Currency 11 2 2 3 2 3" xfId="9792"/>
    <cellStyle name="Currency 11 2 2 3 3" xfId="9793"/>
    <cellStyle name="Currency 11 2 2 3 3 2" xfId="9794"/>
    <cellStyle name="Currency 11 2 2 3 4" xfId="9795"/>
    <cellStyle name="Currency 11 2 2 3 4 2" xfId="9796"/>
    <cellStyle name="Currency 11 2 2 3 5" xfId="9797"/>
    <cellStyle name="Currency 11 2 2 4" xfId="9798"/>
    <cellStyle name="Currency 11 2 2 4 2" xfId="9799"/>
    <cellStyle name="Currency 11 2 2 4 2 2" xfId="9800"/>
    <cellStyle name="Currency 11 2 2 4 3" xfId="9801"/>
    <cellStyle name="Currency 11 2 2 5" xfId="9802"/>
    <cellStyle name="Currency 11 2 2 5 2" xfId="9803"/>
    <cellStyle name="Currency 11 2 2 5 2 2" xfId="9804"/>
    <cellStyle name="Currency 11 2 2 5 3" xfId="9805"/>
    <cellStyle name="Currency 11 2 2 6" xfId="9806"/>
    <cellStyle name="Currency 11 2 2 6 2" xfId="9807"/>
    <cellStyle name="Currency 11 2 2 7" xfId="9808"/>
    <cellStyle name="Currency 11 2 2 7 2" xfId="9809"/>
    <cellStyle name="Currency 11 2 2 8" xfId="9810"/>
    <cellStyle name="Currency 11 2 2 9" xfId="9811"/>
    <cellStyle name="Currency 11 2 3" xfId="9812"/>
    <cellStyle name="Currency 11 2 4" xfId="9813"/>
    <cellStyle name="Currency 11 2 5" xfId="9814"/>
    <cellStyle name="Currency 11 2 5 2" xfId="9815"/>
    <cellStyle name="Currency 11 2 6" xfId="9816"/>
    <cellStyle name="Currency 11 2 7" xfId="9817"/>
    <cellStyle name="Currency 11 2 8" xfId="9818"/>
    <cellStyle name="Currency 11 3" xfId="9819"/>
    <cellStyle name="Currency 11 3 10" xfId="9820"/>
    <cellStyle name="Currency 11 3 2" xfId="9821"/>
    <cellStyle name="Currency 11 3 3" xfId="9822"/>
    <cellStyle name="Currency 11 3 3 2" xfId="9823"/>
    <cellStyle name="Currency 11 3 3 2 2" xfId="9824"/>
    <cellStyle name="Currency 11 3 3 2 2 2" xfId="9825"/>
    <cellStyle name="Currency 11 3 3 2 3" xfId="9826"/>
    <cellStyle name="Currency 11 3 3 3" xfId="9827"/>
    <cellStyle name="Currency 11 3 3 3 2" xfId="9828"/>
    <cellStyle name="Currency 11 3 3 4" xfId="9829"/>
    <cellStyle name="Currency 11 3 3 4 2" xfId="9830"/>
    <cellStyle name="Currency 11 3 3 5" xfId="9831"/>
    <cellStyle name="Currency 11 3 3 6" xfId="9832"/>
    <cellStyle name="Currency 11 3 4" xfId="9833"/>
    <cellStyle name="Currency 11 3 4 2" xfId="9834"/>
    <cellStyle name="Currency 11 3 4 2 2" xfId="9835"/>
    <cellStyle name="Currency 11 3 4 2 2 2" xfId="9836"/>
    <cellStyle name="Currency 11 3 4 2 3" xfId="9837"/>
    <cellStyle name="Currency 11 3 4 3" xfId="9838"/>
    <cellStyle name="Currency 11 3 4 3 2" xfId="9839"/>
    <cellStyle name="Currency 11 3 4 4" xfId="9840"/>
    <cellStyle name="Currency 11 3 4 4 2" xfId="9841"/>
    <cellStyle name="Currency 11 3 4 5" xfId="9842"/>
    <cellStyle name="Currency 11 3 5" xfId="9843"/>
    <cellStyle name="Currency 11 3 5 2" xfId="9844"/>
    <cellStyle name="Currency 11 3 5 2 2" xfId="9845"/>
    <cellStyle name="Currency 11 3 5 3" xfId="9846"/>
    <cellStyle name="Currency 11 3 6" xfId="9847"/>
    <cellStyle name="Currency 11 3 6 2" xfId="9848"/>
    <cellStyle name="Currency 11 3 6 2 2" xfId="9849"/>
    <cellStyle name="Currency 11 3 6 3" xfId="9850"/>
    <cellStyle name="Currency 11 3 7" xfId="9851"/>
    <cellStyle name="Currency 11 3 7 2" xfId="9852"/>
    <cellStyle name="Currency 11 3 8" xfId="9853"/>
    <cellStyle name="Currency 11 3 8 2" xfId="9854"/>
    <cellStyle name="Currency 11 3 9" xfId="9855"/>
    <cellStyle name="Currency 11 4" xfId="9856"/>
    <cellStyle name="Currency 11 4 10" xfId="9857"/>
    <cellStyle name="Currency 11 4 2" xfId="9858"/>
    <cellStyle name="Currency 11 4 3" xfId="9859"/>
    <cellStyle name="Currency 11 4 3 2" xfId="9860"/>
    <cellStyle name="Currency 11 4 3 2 2" xfId="9861"/>
    <cellStyle name="Currency 11 4 3 2 2 2" xfId="9862"/>
    <cellStyle name="Currency 11 4 3 2 3" xfId="9863"/>
    <cellStyle name="Currency 11 4 3 3" xfId="9864"/>
    <cellStyle name="Currency 11 4 3 3 2" xfId="9865"/>
    <cellStyle name="Currency 11 4 3 4" xfId="9866"/>
    <cellStyle name="Currency 11 4 3 4 2" xfId="9867"/>
    <cellStyle name="Currency 11 4 3 5" xfId="9868"/>
    <cellStyle name="Currency 11 4 3 6" xfId="9869"/>
    <cellStyle name="Currency 11 4 4" xfId="9870"/>
    <cellStyle name="Currency 11 4 4 2" xfId="9871"/>
    <cellStyle name="Currency 11 4 4 2 2" xfId="9872"/>
    <cellStyle name="Currency 11 4 4 2 2 2" xfId="9873"/>
    <cellStyle name="Currency 11 4 4 2 3" xfId="9874"/>
    <cellStyle name="Currency 11 4 4 3" xfId="9875"/>
    <cellStyle name="Currency 11 4 4 3 2" xfId="9876"/>
    <cellStyle name="Currency 11 4 4 4" xfId="9877"/>
    <cellStyle name="Currency 11 4 4 4 2" xfId="9878"/>
    <cellStyle name="Currency 11 4 4 5" xfId="9879"/>
    <cellStyle name="Currency 11 4 5" xfId="9880"/>
    <cellStyle name="Currency 11 4 5 2" xfId="9881"/>
    <cellStyle name="Currency 11 4 5 2 2" xfId="9882"/>
    <cellStyle name="Currency 11 4 5 3" xfId="9883"/>
    <cellStyle name="Currency 11 4 6" xfId="9884"/>
    <cellStyle name="Currency 11 4 6 2" xfId="9885"/>
    <cellStyle name="Currency 11 4 6 2 2" xfId="9886"/>
    <cellStyle name="Currency 11 4 6 3" xfId="9887"/>
    <cellStyle name="Currency 11 4 7" xfId="9888"/>
    <cellStyle name="Currency 11 4 7 2" xfId="9889"/>
    <cellStyle name="Currency 11 4 8" xfId="9890"/>
    <cellStyle name="Currency 11 4 8 2" xfId="9891"/>
    <cellStyle name="Currency 11 4 9" xfId="9892"/>
    <cellStyle name="Currency 11 5" xfId="9893"/>
    <cellStyle name="Currency 11 5 2" xfId="9894"/>
    <cellStyle name="Currency 11 5 2 2" xfId="9895"/>
    <cellStyle name="Currency 11 5 2 2 2" xfId="9896"/>
    <cellStyle name="Currency 11 5 2 2 2 2" xfId="9897"/>
    <cellStyle name="Currency 11 5 2 2 3" xfId="9898"/>
    <cellStyle name="Currency 11 5 2 3" xfId="9899"/>
    <cellStyle name="Currency 11 5 2 3 2" xfId="9900"/>
    <cellStyle name="Currency 11 5 2 4" xfId="9901"/>
    <cellStyle name="Currency 11 5 2 4 2" xfId="9902"/>
    <cellStyle name="Currency 11 5 2 5" xfId="9903"/>
    <cellStyle name="Currency 11 5 2 6" xfId="9904"/>
    <cellStyle name="Currency 11 5 3" xfId="9905"/>
    <cellStyle name="Currency 11 5 3 2" xfId="9906"/>
    <cellStyle name="Currency 11 5 3 2 2" xfId="9907"/>
    <cellStyle name="Currency 11 5 3 2 2 2" xfId="9908"/>
    <cellStyle name="Currency 11 5 3 2 3" xfId="9909"/>
    <cellStyle name="Currency 11 5 3 3" xfId="9910"/>
    <cellStyle name="Currency 11 5 3 3 2" xfId="9911"/>
    <cellStyle name="Currency 11 5 3 4" xfId="9912"/>
    <cellStyle name="Currency 11 5 3 4 2" xfId="9913"/>
    <cellStyle name="Currency 11 5 3 5" xfId="9914"/>
    <cellStyle name="Currency 11 5 4" xfId="9915"/>
    <cellStyle name="Currency 11 5 4 2" xfId="9916"/>
    <cellStyle name="Currency 11 5 4 2 2" xfId="9917"/>
    <cellStyle name="Currency 11 5 4 3" xfId="9918"/>
    <cellStyle name="Currency 11 5 5" xfId="9919"/>
    <cellStyle name="Currency 11 5 5 2" xfId="9920"/>
    <cellStyle name="Currency 11 5 5 2 2" xfId="9921"/>
    <cellStyle name="Currency 11 5 5 3" xfId="9922"/>
    <cellStyle name="Currency 11 5 6" xfId="9923"/>
    <cellStyle name="Currency 11 5 6 2" xfId="9924"/>
    <cellStyle name="Currency 11 5 7" xfId="9925"/>
    <cellStyle name="Currency 11 5 7 2" xfId="9926"/>
    <cellStyle name="Currency 11 5 8" xfId="9927"/>
    <cellStyle name="Currency 11 5 9" xfId="9928"/>
    <cellStyle name="Currency 11 6" xfId="9929"/>
    <cellStyle name="Currency 11 7" xfId="9930"/>
    <cellStyle name="Currency 11 8" xfId="9931"/>
    <cellStyle name="Currency 11 8 2" xfId="9932"/>
    <cellStyle name="Currency 11 8 2 2" xfId="9933"/>
    <cellStyle name="Currency 11 8 2 2 2" xfId="9934"/>
    <cellStyle name="Currency 11 8 2 3" xfId="9935"/>
    <cellStyle name="Currency 11 8 2 4" xfId="9936"/>
    <cellStyle name="Currency 11 8 3" xfId="9937"/>
    <cellStyle name="Currency 11 8 3 2" xfId="9938"/>
    <cellStyle name="Currency 11 8 4" xfId="9939"/>
    <cellStyle name="Currency 11 8 4 2" xfId="9940"/>
    <cellStyle name="Currency 11 8 5" xfId="9941"/>
    <cellStyle name="Currency 11 8 6" xfId="9942"/>
    <cellStyle name="Currency 11 9" xfId="9943"/>
    <cellStyle name="Currency 11 9 2" xfId="9944"/>
    <cellStyle name="Currency 11 9 2 2" xfId="9945"/>
    <cellStyle name="Currency 11 9 2 2 2" xfId="9946"/>
    <cellStyle name="Currency 11 9 2 3" xfId="9947"/>
    <cellStyle name="Currency 11 9 3" xfId="9948"/>
    <cellStyle name="Currency 11 9 3 2" xfId="9949"/>
    <cellStyle name="Currency 11 9 4" xfId="9950"/>
    <cellStyle name="Currency 11 9 4 2" xfId="9951"/>
    <cellStyle name="Currency 11 9 5" xfId="9952"/>
    <cellStyle name="Currency 12" xfId="9953"/>
    <cellStyle name="Currency 12 2" xfId="9954"/>
    <cellStyle name="Currency 12 3" xfId="9955"/>
    <cellStyle name="Currency 13" xfId="9956"/>
    <cellStyle name="Currency 13 2" xfId="9957"/>
    <cellStyle name="Currency 14" xfId="9958"/>
    <cellStyle name="Currency 15" xfId="5"/>
    <cellStyle name="Currency 2" xfId="9959"/>
    <cellStyle name="Currency 2 10" xfId="9960"/>
    <cellStyle name="Currency 2 11" xfId="9961"/>
    <cellStyle name="Currency 2 12" xfId="9962"/>
    <cellStyle name="Currency 2 13" xfId="9963"/>
    <cellStyle name="Currency 2 14" xfId="9964"/>
    <cellStyle name="Currency 2 15" xfId="9965"/>
    <cellStyle name="Currency 2 16" xfId="9966"/>
    <cellStyle name="Currency 2 17" xfId="9967"/>
    <cellStyle name="Currency 2 18" xfId="9968"/>
    <cellStyle name="Currency 2 19" xfId="9969"/>
    <cellStyle name="Currency 2 2" xfId="9970"/>
    <cellStyle name="Currency 2 2 2" xfId="9971"/>
    <cellStyle name="Currency 2 20" xfId="9972"/>
    <cellStyle name="Currency 2 21" xfId="9973"/>
    <cellStyle name="Currency 2 22" xfId="9974"/>
    <cellStyle name="Currency 2 23" xfId="9975"/>
    <cellStyle name="Currency 2 24" xfId="9976"/>
    <cellStyle name="Currency 2 25" xfId="9977"/>
    <cellStyle name="Currency 2 26" xfId="9978"/>
    <cellStyle name="Currency 2 27" xfId="9979"/>
    <cellStyle name="Currency 2 27 2" xfId="9980"/>
    <cellStyle name="Currency 2 27 2 2" xfId="9981"/>
    <cellStyle name="Currency 2 27 3" xfId="9982"/>
    <cellStyle name="Currency 2 28" xfId="9983"/>
    <cellStyle name="Currency 2 28 2" xfId="9984"/>
    <cellStyle name="Currency 2 28 2 2" xfId="9985"/>
    <cellStyle name="Currency 2 28 3" xfId="9986"/>
    <cellStyle name="Currency 2 29" xfId="9987"/>
    <cellStyle name="Currency 2 29 2" xfId="9988"/>
    <cellStyle name="Currency 2 29 2 2" xfId="9989"/>
    <cellStyle name="Currency 2 29 3" xfId="9990"/>
    <cellStyle name="Currency 2 3" xfId="9991"/>
    <cellStyle name="Currency 2 3 2" xfId="9992"/>
    <cellStyle name="Currency 2 3 2 2" xfId="9993"/>
    <cellStyle name="Currency 2 3 3" xfId="9994"/>
    <cellStyle name="Currency 2 3 4" xfId="9995"/>
    <cellStyle name="Currency 2 4" xfId="9996"/>
    <cellStyle name="Currency 2 4 2" xfId="9997"/>
    <cellStyle name="Currency 2 4 2 2" xfId="9998"/>
    <cellStyle name="Currency 2 4 3" xfId="9999"/>
    <cellStyle name="Currency 2 5" xfId="10000"/>
    <cellStyle name="Currency 2 5 10" xfId="10001"/>
    <cellStyle name="Currency 2 5 11" xfId="10002"/>
    <cellStyle name="Currency 2 5 11 2" xfId="10003"/>
    <cellStyle name="Currency 2 5 11 2 2" xfId="10004"/>
    <cellStyle name="Currency 2 5 11 2 2 2" xfId="10005"/>
    <cellStyle name="Currency 2 5 11 2 2 2 2" xfId="10006"/>
    <cellStyle name="Currency 2 5 11 2 2 3" xfId="10007"/>
    <cellStyle name="Currency 2 5 11 2 2 4" xfId="10008"/>
    <cellStyle name="Currency 2 5 11 2 3" xfId="10009"/>
    <cellStyle name="Currency 2 5 11 2 3 2" xfId="10010"/>
    <cellStyle name="Currency 2 5 11 2 4" xfId="10011"/>
    <cellStyle name="Currency 2 5 11 2 5" xfId="10012"/>
    <cellStyle name="Currency 2 5 11 3" xfId="10013"/>
    <cellStyle name="Currency 2 5 12" xfId="10014"/>
    <cellStyle name="Currency 2 5 12 2" xfId="10015"/>
    <cellStyle name="Currency 2 5 12 2 2" xfId="10016"/>
    <cellStyle name="Currency 2 5 12 2 2 2" xfId="10017"/>
    <cellStyle name="Currency 2 5 12 2 3" xfId="10018"/>
    <cellStyle name="Currency 2 5 12 2 4" xfId="10019"/>
    <cellStyle name="Currency 2 5 12 3" xfId="10020"/>
    <cellStyle name="Currency 2 5 12 3 2" xfId="10021"/>
    <cellStyle name="Currency 2 5 12 4" xfId="10022"/>
    <cellStyle name="Currency 2 5 12 5" xfId="10023"/>
    <cellStyle name="Currency 2 5 13" xfId="10024"/>
    <cellStyle name="Currency 2 5 13 2" xfId="10025"/>
    <cellStyle name="Currency 2 5 13 2 2" xfId="10026"/>
    <cellStyle name="Currency 2 5 13 3" xfId="10027"/>
    <cellStyle name="Currency 2 5 14" xfId="10028"/>
    <cellStyle name="Currency 2 5 14 2" xfId="10029"/>
    <cellStyle name="Currency 2 5 14 2 2" xfId="10030"/>
    <cellStyle name="Currency 2 5 14 3" xfId="10031"/>
    <cellStyle name="Currency 2 5 15" xfId="10032"/>
    <cellStyle name="Currency 2 5 15 2" xfId="10033"/>
    <cellStyle name="Currency 2 5 15 2 2" xfId="10034"/>
    <cellStyle name="Currency 2 5 15 3" xfId="10035"/>
    <cellStyle name="Currency 2 5 16" xfId="10036"/>
    <cellStyle name="Currency 2 5 16 2" xfId="10037"/>
    <cellStyle name="Currency 2 5 16 2 2" xfId="10038"/>
    <cellStyle name="Currency 2 5 16 3" xfId="10039"/>
    <cellStyle name="Currency 2 5 17" xfId="10040"/>
    <cellStyle name="Currency 2 5 17 2" xfId="10041"/>
    <cellStyle name="Currency 2 5 17 2 2" xfId="10042"/>
    <cellStyle name="Currency 2 5 17 3" xfId="10043"/>
    <cellStyle name="Currency 2 5 18" xfId="10044"/>
    <cellStyle name="Currency 2 5 18 2" xfId="10045"/>
    <cellStyle name="Currency 2 5 19" xfId="10046"/>
    <cellStyle name="Currency 2 5 19 2" xfId="10047"/>
    <cellStyle name="Currency 2 5 2" xfId="10048"/>
    <cellStyle name="Currency 2 5 2 10" xfId="10049"/>
    <cellStyle name="Currency 2 5 2 10 2" xfId="10050"/>
    <cellStyle name="Currency 2 5 2 10 2 2" xfId="10051"/>
    <cellStyle name="Currency 2 5 2 10 2 2 2" xfId="10052"/>
    <cellStyle name="Currency 2 5 2 10 2 2 2 2" xfId="10053"/>
    <cellStyle name="Currency 2 5 2 10 2 2 3" xfId="10054"/>
    <cellStyle name="Currency 2 5 2 10 2 2 4" xfId="10055"/>
    <cellStyle name="Currency 2 5 2 10 2 3" xfId="10056"/>
    <cellStyle name="Currency 2 5 2 10 2 3 2" xfId="10057"/>
    <cellStyle name="Currency 2 5 2 10 2 4" xfId="10058"/>
    <cellStyle name="Currency 2 5 2 10 2 5" xfId="10059"/>
    <cellStyle name="Currency 2 5 2 10 3" xfId="10060"/>
    <cellStyle name="Currency 2 5 2 11" xfId="10061"/>
    <cellStyle name="Currency 2 5 2 11 2" xfId="10062"/>
    <cellStyle name="Currency 2 5 2 11 2 2" xfId="10063"/>
    <cellStyle name="Currency 2 5 2 11 2 2 2" xfId="10064"/>
    <cellStyle name="Currency 2 5 2 11 2 3" xfId="10065"/>
    <cellStyle name="Currency 2 5 2 11 2 4" xfId="10066"/>
    <cellStyle name="Currency 2 5 2 11 3" xfId="10067"/>
    <cellStyle name="Currency 2 5 2 11 3 2" xfId="10068"/>
    <cellStyle name="Currency 2 5 2 11 4" xfId="10069"/>
    <cellStyle name="Currency 2 5 2 11 5" xfId="10070"/>
    <cellStyle name="Currency 2 5 2 12" xfId="10071"/>
    <cellStyle name="Currency 2 5 2 12 2" xfId="10072"/>
    <cellStyle name="Currency 2 5 2 12 2 2" xfId="10073"/>
    <cellStyle name="Currency 2 5 2 12 3" xfId="10074"/>
    <cellStyle name="Currency 2 5 2 13" xfId="10075"/>
    <cellStyle name="Currency 2 5 2 13 2" xfId="10076"/>
    <cellStyle name="Currency 2 5 2 13 2 2" xfId="10077"/>
    <cellStyle name="Currency 2 5 2 13 3" xfId="10078"/>
    <cellStyle name="Currency 2 5 2 14" xfId="10079"/>
    <cellStyle name="Currency 2 5 2 14 2" xfId="10080"/>
    <cellStyle name="Currency 2 5 2 14 2 2" xfId="10081"/>
    <cellStyle name="Currency 2 5 2 14 3" xfId="10082"/>
    <cellStyle name="Currency 2 5 2 15" xfId="10083"/>
    <cellStyle name="Currency 2 5 2 15 2" xfId="10084"/>
    <cellStyle name="Currency 2 5 2 15 2 2" xfId="10085"/>
    <cellStyle name="Currency 2 5 2 15 3" xfId="10086"/>
    <cellStyle name="Currency 2 5 2 16" xfId="10087"/>
    <cellStyle name="Currency 2 5 2 16 2" xfId="10088"/>
    <cellStyle name="Currency 2 5 2 16 2 2" xfId="10089"/>
    <cellStyle name="Currency 2 5 2 16 3" xfId="10090"/>
    <cellStyle name="Currency 2 5 2 17" xfId="10091"/>
    <cellStyle name="Currency 2 5 2 17 2" xfId="10092"/>
    <cellStyle name="Currency 2 5 2 18" xfId="10093"/>
    <cellStyle name="Currency 2 5 2 18 2" xfId="10094"/>
    <cellStyle name="Currency 2 5 2 19" xfId="10095"/>
    <cellStyle name="Currency 2 5 2 2" xfId="10096"/>
    <cellStyle name="Currency 2 5 2 2 2" xfId="10097"/>
    <cellStyle name="Currency 2 5 2 2 3" xfId="10098"/>
    <cellStyle name="Currency 2 5 2 3" xfId="10099"/>
    <cellStyle name="Currency 2 5 2 4" xfId="10100"/>
    <cellStyle name="Currency 2 5 2 5" xfId="10101"/>
    <cellStyle name="Currency 2 5 2 6" xfId="10102"/>
    <cellStyle name="Currency 2 5 2 7" xfId="10103"/>
    <cellStyle name="Currency 2 5 2 8" xfId="10104"/>
    <cellStyle name="Currency 2 5 2 9" xfId="10105"/>
    <cellStyle name="Currency 2 5 20" xfId="10106"/>
    <cellStyle name="Currency 2 5 3" xfId="10107"/>
    <cellStyle name="Currency 2 5 3 2" xfId="10108"/>
    <cellStyle name="Currency 2 5 3 3" xfId="10109"/>
    <cellStyle name="Currency 2 5 4" xfId="10110"/>
    <cellStyle name="Currency 2 5 5" xfId="10111"/>
    <cellStyle name="Currency 2 5 6" xfId="10112"/>
    <cellStyle name="Currency 2 5 7" xfId="10113"/>
    <cellStyle name="Currency 2 5 8" xfId="10114"/>
    <cellStyle name="Currency 2 5 9" xfId="10115"/>
    <cellStyle name="Currency 2 6" xfId="10116"/>
    <cellStyle name="Currency 2 6 10" xfId="10117"/>
    <cellStyle name="Currency 2 6 10 2" xfId="10118"/>
    <cellStyle name="Currency 2 6 10 2 2" xfId="10119"/>
    <cellStyle name="Currency 2 6 10 2 2 2" xfId="10120"/>
    <cellStyle name="Currency 2 6 10 2 2 2 2" xfId="10121"/>
    <cellStyle name="Currency 2 6 10 2 2 3" xfId="10122"/>
    <cellStyle name="Currency 2 6 10 2 2 4" xfId="10123"/>
    <cellStyle name="Currency 2 6 10 2 3" xfId="10124"/>
    <cellStyle name="Currency 2 6 10 2 3 2" xfId="10125"/>
    <cellStyle name="Currency 2 6 10 2 4" xfId="10126"/>
    <cellStyle name="Currency 2 6 10 2 5" xfId="10127"/>
    <cellStyle name="Currency 2 6 10 3" xfId="10128"/>
    <cellStyle name="Currency 2 6 11" xfId="10129"/>
    <cellStyle name="Currency 2 6 11 2" xfId="10130"/>
    <cellStyle name="Currency 2 6 11 2 2" xfId="10131"/>
    <cellStyle name="Currency 2 6 11 2 2 2" xfId="10132"/>
    <cellStyle name="Currency 2 6 11 2 3" xfId="10133"/>
    <cellStyle name="Currency 2 6 11 2 4" xfId="10134"/>
    <cellStyle name="Currency 2 6 11 3" xfId="10135"/>
    <cellStyle name="Currency 2 6 11 3 2" xfId="10136"/>
    <cellStyle name="Currency 2 6 11 4" xfId="10137"/>
    <cellStyle name="Currency 2 6 11 5" xfId="10138"/>
    <cellStyle name="Currency 2 6 12" xfId="10139"/>
    <cellStyle name="Currency 2 6 12 2" xfId="10140"/>
    <cellStyle name="Currency 2 6 12 2 2" xfId="10141"/>
    <cellStyle name="Currency 2 6 12 3" xfId="10142"/>
    <cellStyle name="Currency 2 6 13" xfId="10143"/>
    <cellStyle name="Currency 2 6 13 2" xfId="10144"/>
    <cellStyle name="Currency 2 6 13 2 2" xfId="10145"/>
    <cellStyle name="Currency 2 6 13 3" xfId="10146"/>
    <cellStyle name="Currency 2 6 14" xfId="10147"/>
    <cellStyle name="Currency 2 6 14 2" xfId="10148"/>
    <cellStyle name="Currency 2 6 14 2 2" xfId="10149"/>
    <cellStyle name="Currency 2 6 14 3" xfId="10150"/>
    <cellStyle name="Currency 2 6 15" xfId="10151"/>
    <cellStyle name="Currency 2 6 15 2" xfId="10152"/>
    <cellStyle name="Currency 2 6 15 2 2" xfId="10153"/>
    <cellStyle name="Currency 2 6 15 3" xfId="10154"/>
    <cellStyle name="Currency 2 6 16" xfId="10155"/>
    <cellStyle name="Currency 2 6 16 2" xfId="10156"/>
    <cellStyle name="Currency 2 6 16 2 2" xfId="10157"/>
    <cellStyle name="Currency 2 6 16 3" xfId="10158"/>
    <cellStyle name="Currency 2 6 17" xfId="10159"/>
    <cellStyle name="Currency 2 6 17 2" xfId="10160"/>
    <cellStyle name="Currency 2 6 18" xfId="10161"/>
    <cellStyle name="Currency 2 6 18 2" xfId="10162"/>
    <cellStyle name="Currency 2 6 19" xfId="10163"/>
    <cellStyle name="Currency 2 6 2" xfId="10164"/>
    <cellStyle name="Currency 2 6 2 2" xfId="10165"/>
    <cellStyle name="Currency 2 6 2 3" xfId="10166"/>
    <cellStyle name="Currency 2 6 3" xfId="10167"/>
    <cellStyle name="Currency 2 6 4" xfId="10168"/>
    <cellStyle name="Currency 2 6 5" xfId="10169"/>
    <cellStyle name="Currency 2 6 6" xfId="10170"/>
    <cellStyle name="Currency 2 6 7" xfId="10171"/>
    <cellStyle name="Currency 2 6 8" xfId="10172"/>
    <cellStyle name="Currency 2 6 9" xfId="10173"/>
    <cellStyle name="Currency 2 7" xfId="10174"/>
    <cellStyle name="Currency 2 7 10" xfId="10175"/>
    <cellStyle name="Currency 2 7 10 2" xfId="10176"/>
    <cellStyle name="Currency 2 7 10 2 2" xfId="10177"/>
    <cellStyle name="Currency 2 7 10 2 2 2" xfId="10178"/>
    <cellStyle name="Currency 2 7 10 2 2 2 2" xfId="10179"/>
    <cellStyle name="Currency 2 7 10 2 2 3" xfId="10180"/>
    <cellStyle name="Currency 2 7 10 2 2 4" xfId="10181"/>
    <cellStyle name="Currency 2 7 10 2 3" xfId="10182"/>
    <cellStyle name="Currency 2 7 10 2 3 2" xfId="10183"/>
    <cellStyle name="Currency 2 7 10 2 4" xfId="10184"/>
    <cellStyle name="Currency 2 7 10 2 5" xfId="10185"/>
    <cellStyle name="Currency 2 7 10 3" xfId="10186"/>
    <cellStyle name="Currency 2 7 11" xfId="10187"/>
    <cellStyle name="Currency 2 7 11 2" xfId="10188"/>
    <cellStyle name="Currency 2 7 11 2 2" xfId="10189"/>
    <cellStyle name="Currency 2 7 11 2 2 2" xfId="10190"/>
    <cellStyle name="Currency 2 7 11 2 3" xfId="10191"/>
    <cellStyle name="Currency 2 7 11 2 4" xfId="10192"/>
    <cellStyle name="Currency 2 7 11 3" xfId="10193"/>
    <cellStyle name="Currency 2 7 11 3 2" xfId="10194"/>
    <cellStyle name="Currency 2 7 11 4" xfId="10195"/>
    <cellStyle name="Currency 2 7 11 5" xfId="10196"/>
    <cellStyle name="Currency 2 7 12" xfId="10197"/>
    <cellStyle name="Currency 2 7 12 2" xfId="10198"/>
    <cellStyle name="Currency 2 7 12 2 2" xfId="10199"/>
    <cellStyle name="Currency 2 7 12 3" xfId="10200"/>
    <cellStyle name="Currency 2 7 13" xfId="10201"/>
    <cellStyle name="Currency 2 7 13 2" xfId="10202"/>
    <cellStyle name="Currency 2 7 13 2 2" xfId="10203"/>
    <cellStyle name="Currency 2 7 13 3" xfId="10204"/>
    <cellStyle name="Currency 2 7 14" xfId="10205"/>
    <cellStyle name="Currency 2 7 14 2" xfId="10206"/>
    <cellStyle name="Currency 2 7 14 2 2" xfId="10207"/>
    <cellStyle name="Currency 2 7 14 3" xfId="10208"/>
    <cellStyle name="Currency 2 7 15" xfId="10209"/>
    <cellStyle name="Currency 2 7 15 2" xfId="10210"/>
    <cellStyle name="Currency 2 7 15 2 2" xfId="10211"/>
    <cellStyle name="Currency 2 7 15 3" xfId="10212"/>
    <cellStyle name="Currency 2 7 16" xfId="10213"/>
    <cellStyle name="Currency 2 7 16 2" xfId="10214"/>
    <cellStyle name="Currency 2 7 16 2 2" xfId="10215"/>
    <cellStyle name="Currency 2 7 16 3" xfId="10216"/>
    <cellStyle name="Currency 2 7 17" xfId="10217"/>
    <cellStyle name="Currency 2 7 17 2" xfId="10218"/>
    <cellStyle name="Currency 2 7 18" xfId="10219"/>
    <cellStyle name="Currency 2 7 18 2" xfId="10220"/>
    <cellStyle name="Currency 2 7 19" xfId="10221"/>
    <cellStyle name="Currency 2 7 2" xfId="10222"/>
    <cellStyle name="Currency 2 7 2 2" xfId="10223"/>
    <cellStyle name="Currency 2 7 2 3" xfId="10224"/>
    <cellStyle name="Currency 2 7 3" xfId="10225"/>
    <cellStyle name="Currency 2 7 4" xfId="10226"/>
    <cellStyle name="Currency 2 7 5" xfId="10227"/>
    <cellStyle name="Currency 2 7 6" xfId="10228"/>
    <cellStyle name="Currency 2 7 7" xfId="10229"/>
    <cellStyle name="Currency 2 7 8" xfId="10230"/>
    <cellStyle name="Currency 2 7 9" xfId="10231"/>
    <cellStyle name="Currency 2 8" xfId="10232"/>
    <cellStyle name="Currency 2 8 10" xfId="10233"/>
    <cellStyle name="Currency 2 8 10 10" xfId="10234"/>
    <cellStyle name="Currency 2 8 10 2" xfId="10235"/>
    <cellStyle name="Currency 2 8 10 2 2" xfId="10236"/>
    <cellStyle name="Currency 2 8 10 2 2 2" xfId="10237"/>
    <cellStyle name="Currency 2 8 10 2 2 2 2" xfId="10238"/>
    <cellStyle name="Currency 2 8 10 2 2 3" xfId="10239"/>
    <cellStyle name="Currency 2 8 10 2 2 4" xfId="10240"/>
    <cellStyle name="Currency 2 8 10 2 3" xfId="10241"/>
    <cellStyle name="Currency 2 8 10 2 3 2" xfId="10242"/>
    <cellStyle name="Currency 2 8 10 2 4" xfId="10243"/>
    <cellStyle name="Currency 2 8 10 2 5" xfId="10244"/>
    <cellStyle name="Currency 2 8 10 3" xfId="10245"/>
    <cellStyle name="Currency 2 8 10 4" xfId="10246"/>
    <cellStyle name="Currency 2 8 10 5" xfId="10247"/>
    <cellStyle name="Currency 2 8 10 6" xfId="10248"/>
    <cellStyle name="Currency 2 8 10 6 2" xfId="10249"/>
    <cellStyle name="Currency 2 8 10 6 2 2" xfId="10250"/>
    <cellStyle name="Currency 2 8 10 6 3" xfId="10251"/>
    <cellStyle name="Currency 2 8 10 7" xfId="10252"/>
    <cellStyle name="Currency 2 8 10 7 2" xfId="10253"/>
    <cellStyle name="Currency 2 8 10 7 2 2" xfId="10254"/>
    <cellStyle name="Currency 2 8 10 7 3" xfId="10255"/>
    <cellStyle name="Currency 2 8 10 8" xfId="10256"/>
    <cellStyle name="Currency 2 8 10 8 2" xfId="10257"/>
    <cellStyle name="Currency 2 8 10 9" xfId="10258"/>
    <cellStyle name="Currency 2 8 11" xfId="10259"/>
    <cellStyle name="Currency 2 8 11 10" xfId="10260"/>
    <cellStyle name="Currency 2 8 11 2" xfId="10261"/>
    <cellStyle name="Currency 2 8 11 2 2" xfId="10262"/>
    <cellStyle name="Currency 2 8 11 2 2 2" xfId="10263"/>
    <cellStyle name="Currency 2 8 11 2 2 2 2" xfId="10264"/>
    <cellStyle name="Currency 2 8 11 2 2 3" xfId="10265"/>
    <cellStyle name="Currency 2 8 11 2 2 4" xfId="10266"/>
    <cellStyle name="Currency 2 8 11 2 3" xfId="10267"/>
    <cellStyle name="Currency 2 8 11 2 3 2" xfId="10268"/>
    <cellStyle name="Currency 2 8 11 2 4" xfId="10269"/>
    <cellStyle name="Currency 2 8 11 2 5" xfId="10270"/>
    <cellStyle name="Currency 2 8 11 3" xfId="10271"/>
    <cellStyle name="Currency 2 8 11 4" xfId="10272"/>
    <cellStyle name="Currency 2 8 11 5" xfId="10273"/>
    <cellStyle name="Currency 2 8 11 6" xfId="10274"/>
    <cellStyle name="Currency 2 8 11 6 2" xfId="10275"/>
    <cellStyle name="Currency 2 8 11 6 2 2" xfId="10276"/>
    <cellStyle name="Currency 2 8 11 6 3" xfId="10277"/>
    <cellStyle name="Currency 2 8 11 7" xfId="10278"/>
    <cellStyle name="Currency 2 8 11 7 2" xfId="10279"/>
    <cellStyle name="Currency 2 8 11 7 2 2" xfId="10280"/>
    <cellStyle name="Currency 2 8 11 7 3" xfId="10281"/>
    <cellStyle name="Currency 2 8 11 8" xfId="10282"/>
    <cellStyle name="Currency 2 8 11 8 2" xfId="10283"/>
    <cellStyle name="Currency 2 8 11 9" xfId="10284"/>
    <cellStyle name="Currency 2 8 12" xfId="10285"/>
    <cellStyle name="Currency 2 8 12 10" xfId="10286"/>
    <cellStyle name="Currency 2 8 12 2" xfId="10287"/>
    <cellStyle name="Currency 2 8 12 2 2" xfId="10288"/>
    <cellStyle name="Currency 2 8 12 2 2 2" xfId="10289"/>
    <cellStyle name="Currency 2 8 12 2 2 2 2" xfId="10290"/>
    <cellStyle name="Currency 2 8 12 2 2 3" xfId="10291"/>
    <cellStyle name="Currency 2 8 12 2 2 4" xfId="10292"/>
    <cellStyle name="Currency 2 8 12 2 3" xfId="10293"/>
    <cellStyle name="Currency 2 8 12 2 3 2" xfId="10294"/>
    <cellStyle name="Currency 2 8 12 2 4" xfId="10295"/>
    <cellStyle name="Currency 2 8 12 2 5" xfId="10296"/>
    <cellStyle name="Currency 2 8 12 3" xfId="10297"/>
    <cellStyle name="Currency 2 8 12 4" xfId="10298"/>
    <cellStyle name="Currency 2 8 12 5" xfId="10299"/>
    <cellStyle name="Currency 2 8 12 6" xfId="10300"/>
    <cellStyle name="Currency 2 8 12 6 2" xfId="10301"/>
    <cellStyle name="Currency 2 8 12 6 2 2" xfId="10302"/>
    <cellStyle name="Currency 2 8 12 6 3" xfId="10303"/>
    <cellStyle name="Currency 2 8 12 7" xfId="10304"/>
    <cellStyle name="Currency 2 8 12 7 2" xfId="10305"/>
    <cellStyle name="Currency 2 8 12 7 2 2" xfId="10306"/>
    <cellStyle name="Currency 2 8 12 7 3" xfId="10307"/>
    <cellStyle name="Currency 2 8 12 8" xfId="10308"/>
    <cellStyle name="Currency 2 8 12 8 2" xfId="10309"/>
    <cellStyle name="Currency 2 8 12 9" xfId="10310"/>
    <cellStyle name="Currency 2 8 13" xfId="10311"/>
    <cellStyle name="Currency 2 8 14" xfId="10312"/>
    <cellStyle name="Currency 2 8 14 2" xfId="10313"/>
    <cellStyle name="Currency 2 8 14 2 2" xfId="10314"/>
    <cellStyle name="Currency 2 8 14 2 2 2" xfId="10315"/>
    <cellStyle name="Currency 2 8 14 2 2 2 2" xfId="10316"/>
    <cellStyle name="Currency 2 8 14 2 2 3" xfId="10317"/>
    <cellStyle name="Currency 2 8 14 2 2 4" xfId="10318"/>
    <cellStyle name="Currency 2 8 14 2 3" xfId="10319"/>
    <cellStyle name="Currency 2 8 14 2 3 2" xfId="10320"/>
    <cellStyle name="Currency 2 8 14 2 4" xfId="10321"/>
    <cellStyle name="Currency 2 8 14 2 5" xfId="10322"/>
    <cellStyle name="Currency 2 8 14 3" xfId="10323"/>
    <cellStyle name="Currency 2 8 15" xfId="10324"/>
    <cellStyle name="Currency 2 8 15 2" xfId="10325"/>
    <cellStyle name="Currency 2 8 15 2 2" xfId="10326"/>
    <cellStyle name="Currency 2 8 15 2 2 2" xfId="10327"/>
    <cellStyle name="Currency 2 8 15 2 3" xfId="10328"/>
    <cellStyle name="Currency 2 8 15 2 4" xfId="10329"/>
    <cellStyle name="Currency 2 8 15 3" xfId="10330"/>
    <cellStyle name="Currency 2 8 15 3 2" xfId="10331"/>
    <cellStyle name="Currency 2 8 15 4" xfId="10332"/>
    <cellStyle name="Currency 2 8 15 5" xfId="10333"/>
    <cellStyle name="Currency 2 8 16" xfId="10334"/>
    <cellStyle name="Currency 2 8 16 2" xfId="10335"/>
    <cellStyle name="Currency 2 8 16 2 2" xfId="10336"/>
    <cellStyle name="Currency 2 8 16 3" xfId="10337"/>
    <cellStyle name="Currency 2 8 17" xfId="10338"/>
    <cellStyle name="Currency 2 8 17 2" xfId="10339"/>
    <cellStyle name="Currency 2 8 17 2 2" xfId="10340"/>
    <cellStyle name="Currency 2 8 17 3" xfId="10341"/>
    <cellStyle name="Currency 2 8 18" xfId="10342"/>
    <cellStyle name="Currency 2 8 18 2" xfId="10343"/>
    <cellStyle name="Currency 2 8 19" xfId="10344"/>
    <cellStyle name="Currency 2 8 2" xfId="10345"/>
    <cellStyle name="Currency 2 8 2 10" xfId="10346"/>
    <cellStyle name="Currency 2 8 2 2" xfId="10347"/>
    <cellStyle name="Currency 2 8 2 2 2" xfId="10348"/>
    <cellStyle name="Currency 2 8 2 2 2 2" xfId="10349"/>
    <cellStyle name="Currency 2 8 2 2 2 2 2" xfId="10350"/>
    <cellStyle name="Currency 2 8 2 2 2 3" xfId="10351"/>
    <cellStyle name="Currency 2 8 2 2 2 4" xfId="10352"/>
    <cellStyle name="Currency 2 8 2 2 3" xfId="10353"/>
    <cellStyle name="Currency 2 8 2 2 3 2" xfId="10354"/>
    <cellStyle name="Currency 2 8 2 2 4" xfId="10355"/>
    <cellStyle name="Currency 2 8 2 2 5" xfId="10356"/>
    <cellStyle name="Currency 2 8 2 3" xfId="10357"/>
    <cellStyle name="Currency 2 8 2 4" xfId="10358"/>
    <cellStyle name="Currency 2 8 2 5" xfId="10359"/>
    <cellStyle name="Currency 2 8 2 6" xfId="10360"/>
    <cellStyle name="Currency 2 8 2 6 2" xfId="10361"/>
    <cellStyle name="Currency 2 8 2 6 2 2" xfId="10362"/>
    <cellStyle name="Currency 2 8 2 6 3" xfId="10363"/>
    <cellStyle name="Currency 2 8 2 7" xfId="10364"/>
    <cellStyle name="Currency 2 8 2 7 2" xfId="10365"/>
    <cellStyle name="Currency 2 8 2 7 2 2" xfId="10366"/>
    <cellStyle name="Currency 2 8 2 7 3" xfId="10367"/>
    <cellStyle name="Currency 2 8 2 8" xfId="10368"/>
    <cellStyle name="Currency 2 8 2 8 2" xfId="10369"/>
    <cellStyle name="Currency 2 8 2 9" xfId="10370"/>
    <cellStyle name="Currency 2 8 20" xfId="10371"/>
    <cellStyle name="Currency 2 8 3" xfId="10372"/>
    <cellStyle name="Currency 2 8 3 10" xfId="10373"/>
    <cellStyle name="Currency 2 8 3 2" xfId="10374"/>
    <cellStyle name="Currency 2 8 3 2 2" xfId="10375"/>
    <cellStyle name="Currency 2 8 3 2 2 2" xfId="10376"/>
    <cellStyle name="Currency 2 8 3 2 2 2 2" xfId="10377"/>
    <cellStyle name="Currency 2 8 3 2 2 3" xfId="10378"/>
    <cellStyle name="Currency 2 8 3 2 2 4" xfId="10379"/>
    <cellStyle name="Currency 2 8 3 2 3" xfId="10380"/>
    <cellStyle name="Currency 2 8 3 2 3 2" xfId="10381"/>
    <cellStyle name="Currency 2 8 3 2 4" xfId="10382"/>
    <cellStyle name="Currency 2 8 3 2 5" xfId="10383"/>
    <cellStyle name="Currency 2 8 3 3" xfId="10384"/>
    <cellStyle name="Currency 2 8 3 4" xfId="10385"/>
    <cellStyle name="Currency 2 8 3 5" xfId="10386"/>
    <cellStyle name="Currency 2 8 3 6" xfId="10387"/>
    <cellStyle name="Currency 2 8 3 6 2" xfId="10388"/>
    <cellStyle name="Currency 2 8 3 6 2 2" xfId="10389"/>
    <cellStyle name="Currency 2 8 3 6 3" xfId="10390"/>
    <cellStyle name="Currency 2 8 3 7" xfId="10391"/>
    <cellStyle name="Currency 2 8 3 7 2" xfId="10392"/>
    <cellStyle name="Currency 2 8 3 7 2 2" xfId="10393"/>
    <cellStyle name="Currency 2 8 3 7 3" xfId="10394"/>
    <cellStyle name="Currency 2 8 3 8" xfId="10395"/>
    <cellStyle name="Currency 2 8 3 8 2" xfId="10396"/>
    <cellStyle name="Currency 2 8 3 9" xfId="10397"/>
    <cellStyle name="Currency 2 8 4" xfId="10398"/>
    <cellStyle name="Currency 2 8 4 10" xfId="10399"/>
    <cellStyle name="Currency 2 8 4 2" xfId="10400"/>
    <cellStyle name="Currency 2 8 4 2 2" xfId="10401"/>
    <cellStyle name="Currency 2 8 4 2 2 2" xfId="10402"/>
    <cellStyle name="Currency 2 8 4 2 2 2 2" xfId="10403"/>
    <cellStyle name="Currency 2 8 4 2 2 3" xfId="10404"/>
    <cellStyle name="Currency 2 8 4 2 2 4" xfId="10405"/>
    <cellStyle name="Currency 2 8 4 2 3" xfId="10406"/>
    <cellStyle name="Currency 2 8 4 2 3 2" xfId="10407"/>
    <cellStyle name="Currency 2 8 4 2 4" xfId="10408"/>
    <cellStyle name="Currency 2 8 4 2 5" xfId="10409"/>
    <cellStyle name="Currency 2 8 4 3" xfId="10410"/>
    <cellStyle name="Currency 2 8 4 4" xfId="10411"/>
    <cellStyle name="Currency 2 8 4 5" xfId="10412"/>
    <cellStyle name="Currency 2 8 4 6" xfId="10413"/>
    <cellStyle name="Currency 2 8 4 6 2" xfId="10414"/>
    <cellStyle name="Currency 2 8 4 6 2 2" xfId="10415"/>
    <cellStyle name="Currency 2 8 4 6 3" xfId="10416"/>
    <cellStyle name="Currency 2 8 4 7" xfId="10417"/>
    <cellStyle name="Currency 2 8 4 7 2" xfId="10418"/>
    <cellStyle name="Currency 2 8 4 7 2 2" xfId="10419"/>
    <cellStyle name="Currency 2 8 4 7 3" xfId="10420"/>
    <cellStyle name="Currency 2 8 4 8" xfId="10421"/>
    <cellStyle name="Currency 2 8 4 8 2" xfId="10422"/>
    <cellStyle name="Currency 2 8 4 9" xfId="10423"/>
    <cellStyle name="Currency 2 8 5" xfId="10424"/>
    <cellStyle name="Currency 2 8 5 10" xfId="10425"/>
    <cellStyle name="Currency 2 8 5 2" xfId="10426"/>
    <cellStyle name="Currency 2 8 5 2 2" xfId="10427"/>
    <cellStyle name="Currency 2 8 5 2 2 2" xfId="10428"/>
    <cellStyle name="Currency 2 8 5 2 2 2 2" xfId="10429"/>
    <cellStyle name="Currency 2 8 5 2 2 3" xfId="10430"/>
    <cellStyle name="Currency 2 8 5 2 2 4" xfId="10431"/>
    <cellStyle name="Currency 2 8 5 2 3" xfId="10432"/>
    <cellStyle name="Currency 2 8 5 2 3 2" xfId="10433"/>
    <cellStyle name="Currency 2 8 5 2 4" xfId="10434"/>
    <cellStyle name="Currency 2 8 5 2 5" xfId="10435"/>
    <cellStyle name="Currency 2 8 5 3" xfId="10436"/>
    <cellStyle name="Currency 2 8 5 4" xfId="10437"/>
    <cellStyle name="Currency 2 8 5 5" xfId="10438"/>
    <cellStyle name="Currency 2 8 5 6" xfId="10439"/>
    <cellStyle name="Currency 2 8 5 6 2" xfId="10440"/>
    <cellStyle name="Currency 2 8 5 6 2 2" xfId="10441"/>
    <cellStyle name="Currency 2 8 5 6 3" xfId="10442"/>
    <cellStyle name="Currency 2 8 5 7" xfId="10443"/>
    <cellStyle name="Currency 2 8 5 7 2" xfId="10444"/>
    <cellStyle name="Currency 2 8 5 7 2 2" xfId="10445"/>
    <cellStyle name="Currency 2 8 5 7 3" xfId="10446"/>
    <cellStyle name="Currency 2 8 5 8" xfId="10447"/>
    <cellStyle name="Currency 2 8 5 8 2" xfId="10448"/>
    <cellStyle name="Currency 2 8 5 9" xfId="10449"/>
    <cellStyle name="Currency 2 8 6" xfId="10450"/>
    <cellStyle name="Currency 2 8 6 10" xfId="10451"/>
    <cellStyle name="Currency 2 8 6 2" xfId="10452"/>
    <cellStyle name="Currency 2 8 6 2 2" xfId="10453"/>
    <cellStyle name="Currency 2 8 6 2 2 2" xfId="10454"/>
    <cellStyle name="Currency 2 8 6 2 2 2 2" xfId="10455"/>
    <cellStyle name="Currency 2 8 6 2 2 3" xfId="10456"/>
    <cellStyle name="Currency 2 8 6 2 2 4" xfId="10457"/>
    <cellStyle name="Currency 2 8 6 2 3" xfId="10458"/>
    <cellStyle name="Currency 2 8 6 2 3 2" xfId="10459"/>
    <cellStyle name="Currency 2 8 6 2 4" xfId="10460"/>
    <cellStyle name="Currency 2 8 6 2 5" xfId="10461"/>
    <cellStyle name="Currency 2 8 6 3" xfId="10462"/>
    <cellStyle name="Currency 2 8 6 4" xfId="10463"/>
    <cellStyle name="Currency 2 8 6 5" xfId="10464"/>
    <cellStyle name="Currency 2 8 6 6" xfId="10465"/>
    <cellStyle name="Currency 2 8 6 6 2" xfId="10466"/>
    <cellStyle name="Currency 2 8 6 6 2 2" xfId="10467"/>
    <cellStyle name="Currency 2 8 6 6 3" xfId="10468"/>
    <cellStyle name="Currency 2 8 6 7" xfId="10469"/>
    <cellStyle name="Currency 2 8 6 7 2" xfId="10470"/>
    <cellStyle name="Currency 2 8 6 7 2 2" xfId="10471"/>
    <cellStyle name="Currency 2 8 6 7 3" xfId="10472"/>
    <cellStyle name="Currency 2 8 6 8" xfId="10473"/>
    <cellStyle name="Currency 2 8 6 8 2" xfId="10474"/>
    <cellStyle name="Currency 2 8 6 9" xfId="10475"/>
    <cellStyle name="Currency 2 8 7" xfId="10476"/>
    <cellStyle name="Currency 2 8 7 10" xfId="10477"/>
    <cellStyle name="Currency 2 8 7 2" xfId="10478"/>
    <cellStyle name="Currency 2 8 7 2 2" xfId="10479"/>
    <cellStyle name="Currency 2 8 7 2 2 2" xfId="10480"/>
    <cellStyle name="Currency 2 8 7 2 2 2 2" xfId="10481"/>
    <cellStyle name="Currency 2 8 7 2 2 3" xfId="10482"/>
    <cellStyle name="Currency 2 8 7 2 2 4" xfId="10483"/>
    <cellStyle name="Currency 2 8 7 2 3" xfId="10484"/>
    <cellStyle name="Currency 2 8 7 2 3 2" xfId="10485"/>
    <cellStyle name="Currency 2 8 7 2 4" xfId="10486"/>
    <cellStyle name="Currency 2 8 7 2 5" xfId="10487"/>
    <cellStyle name="Currency 2 8 7 3" xfId="10488"/>
    <cellStyle name="Currency 2 8 7 4" xfId="10489"/>
    <cellStyle name="Currency 2 8 7 5" xfId="10490"/>
    <cellStyle name="Currency 2 8 7 6" xfId="10491"/>
    <cellStyle name="Currency 2 8 7 6 2" xfId="10492"/>
    <cellStyle name="Currency 2 8 7 6 2 2" xfId="10493"/>
    <cellStyle name="Currency 2 8 7 6 3" xfId="10494"/>
    <cellStyle name="Currency 2 8 7 7" xfId="10495"/>
    <cellStyle name="Currency 2 8 7 7 2" xfId="10496"/>
    <cellStyle name="Currency 2 8 7 7 2 2" xfId="10497"/>
    <cellStyle name="Currency 2 8 7 7 3" xfId="10498"/>
    <cellStyle name="Currency 2 8 7 8" xfId="10499"/>
    <cellStyle name="Currency 2 8 7 8 2" xfId="10500"/>
    <cellStyle name="Currency 2 8 7 9" xfId="10501"/>
    <cellStyle name="Currency 2 8 8" xfId="10502"/>
    <cellStyle name="Currency 2 8 8 10" xfId="10503"/>
    <cellStyle name="Currency 2 8 8 2" xfId="10504"/>
    <cellStyle name="Currency 2 8 8 2 2" xfId="10505"/>
    <cellStyle name="Currency 2 8 8 2 2 2" xfId="10506"/>
    <cellStyle name="Currency 2 8 8 2 2 2 2" xfId="10507"/>
    <cellStyle name="Currency 2 8 8 2 2 3" xfId="10508"/>
    <cellStyle name="Currency 2 8 8 2 2 4" xfId="10509"/>
    <cellStyle name="Currency 2 8 8 2 3" xfId="10510"/>
    <cellStyle name="Currency 2 8 8 2 3 2" xfId="10511"/>
    <cellStyle name="Currency 2 8 8 2 4" xfId="10512"/>
    <cellStyle name="Currency 2 8 8 2 5" xfId="10513"/>
    <cellStyle name="Currency 2 8 8 3" xfId="10514"/>
    <cellStyle name="Currency 2 8 8 4" xfId="10515"/>
    <cellStyle name="Currency 2 8 8 5" xfId="10516"/>
    <cellStyle name="Currency 2 8 8 6" xfId="10517"/>
    <cellStyle name="Currency 2 8 8 6 2" xfId="10518"/>
    <cellStyle name="Currency 2 8 8 6 2 2" xfId="10519"/>
    <cellStyle name="Currency 2 8 8 6 3" xfId="10520"/>
    <cellStyle name="Currency 2 8 8 7" xfId="10521"/>
    <cellStyle name="Currency 2 8 8 7 2" xfId="10522"/>
    <cellStyle name="Currency 2 8 8 7 2 2" xfId="10523"/>
    <cellStyle name="Currency 2 8 8 7 3" xfId="10524"/>
    <cellStyle name="Currency 2 8 8 8" xfId="10525"/>
    <cellStyle name="Currency 2 8 8 8 2" xfId="10526"/>
    <cellStyle name="Currency 2 8 8 9" xfId="10527"/>
    <cellStyle name="Currency 2 8 9" xfId="10528"/>
    <cellStyle name="Currency 2 8 9 10" xfId="10529"/>
    <cellStyle name="Currency 2 8 9 2" xfId="10530"/>
    <cellStyle name="Currency 2 8 9 2 2" xfId="10531"/>
    <cellStyle name="Currency 2 8 9 2 2 2" xfId="10532"/>
    <cellStyle name="Currency 2 8 9 2 2 2 2" xfId="10533"/>
    <cellStyle name="Currency 2 8 9 2 2 3" xfId="10534"/>
    <cellStyle name="Currency 2 8 9 2 2 4" xfId="10535"/>
    <cellStyle name="Currency 2 8 9 2 3" xfId="10536"/>
    <cellStyle name="Currency 2 8 9 2 3 2" xfId="10537"/>
    <cellStyle name="Currency 2 8 9 2 4" xfId="10538"/>
    <cellStyle name="Currency 2 8 9 2 5" xfId="10539"/>
    <cellStyle name="Currency 2 8 9 3" xfId="10540"/>
    <cellStyle name="Currency 2 8 9 4" xfId="10541"/>
    <cellStyle name="Currency 2 8 9 5" xfId="10542"/>
    <cellStyle name="Currency 2 8 9 6" xfId="10543"/>
    <cellStyle name="Currency 2 8 9 6 2" xfId="10544"/>
    <cellStyle name="Currency 2 8 9 6 2 2" xfId="10545"/>
    <cellStyle name="Currency 2 8 9 6 3" xfId="10546"/>
    <cellStyle name="Currency 2 8 9 7" xfId="10547"/>
    <cellStyle name="Currency 2 8 9 7 2" xfId="10548"/>
    <cellStyle name="Currency 2 8 9 7 2 2" xfId="10549"/>
    <cellStyle name="Currency 2 8 9 7 3" xfId="10550"/>
    <cellStyle name="Currency 2 8 9 8" xfId="10551"/>
    <cellStyle name="Currency 2 8 9 8 2" xfId="10552"/>
    <cellStyle name="Currency 2 8 9 9" xfId="10553"/>
    <cellStyle name="Currency 2 9" xfId="10554"/>
    <cellStyle name="Currency 2 9 2" xfId="10555"/>
    <cellStyle name="Currency 2 9 3" xfId="10556"/>
    <cellStyle name="Currency 3" xfId="10557"/>
    <cellStyle name="Currency 3 10" xfId="10558"/>
    <cellStyle name="Currency 3 11" xfId="10559"/>
    <cellStyle name="Currency 3 12" xfId="10560"/>
    <cellStyle name="Currency 3 13" xfId="10561"/>
    <cellStyle name="Currency 3 14" xfId="10562"/>
    <cellStyle name="Currency 3 14 2" xfId="10563"/>
    <cellStyle name="Currency 3 14 2 2" xfId="10564"/>
    <cellStyle name="Currency 3 14 2 2 2" xfId="10565"/>
    <cellStyle name="Currency 3 14 2 2 2 2" xfId="10566"/>
    <cellStyle name="Currency 3 14 2 2 3" xfId="10567"/>
    <cellStyle name="Currency 3 14 2 2 4" xfId="10568"/>
    <cellStyle name="Currency 3 14 2 3" xfId="10569"/>
    <cellStyle name="Currency 3 14 2 3 2" xfId="10570"/>
    <cellStyle name="Currency 3 14 2 4" xfId="10571"/>
    <cellStyle name="Currency 3 14 2 5" xfId="10572"/>
    <cellStyle name="Currency 3 14 3" xfId="10573"/>
    <cellStyle name="Currency 3 15" xfId="10574"/>
    <cellStyle name="Currency 3 15 2" xfId="10575"/>
    <cellStyle name="Currency 3 15 2 2" xfId="10576"/>
    <cellStyle name="Currency 3 15 2 2 2" xfId="10577"/>
    <cellStyle name="Currency 3 15 2 3" xfId="10578"/>
    <cellStyle name="Currency 3 15 2 4" xfId="10579"/>
    <cellStyle name="Currency 3 15 3" xfId="10580"/>
    <cellStyle name="Currency 3 15 3 2" xfId="10581"/>
    <cellStyle name="Currency 3 15 4" xfId="10582"/>
    <cellStyle name="Currency 3 15 5" xfId="10583"/>
    <cellStyle name="Currency 3 16" xfId="10584"/>
    <cellStyle name="Currency 3 16 2" xfId="10585"/>
    <cellStyle name="Currency 3 16 2 2" xfId="10586"/>
    <cellStyle name="Currency 3 16 3" xfId="10587"/>
    <cellStyle name="Currency 3 17" xfId="10588"/>
    <cellStyle name="Currency 3 17 2" xfId="10589"/>
    <cellStyle name="Currency 3 17 2 2" xfId="10590"/>
    <cellStyle name="Currency 3 17 3" xfId="10591"/>
    <cellStyle name="Currency 3 18" xfId="10592"/>
    <cellStyle name="Currency 3 18 2" xfId="10593"/>
    <cellStyle name="Currency 3 18 2 2" xfId="10594"/>
    <cellStyle name="Currency 3 18 3" xfId="10595"/>
    <cellStyle name="Currency 3 19" xfId="10596"/>
    <cellStyle name="Currency 3 19 2" xfId="10597"/>
    <cellStyle name="Currency 3 19 2 2" xfId="10598"/>
    <cellStyle name="Currency 3 19 3" xfId="10599"/>
    <cellStyle name="Currency 3 2" xfId="10600"/>
    <cellStyle name="Currency 3 2 2" xfId="10601"/>
    <cellStyle name="Currency 3 2 2 2" xfId="10602"/>
    <cellStyle name="Currency 3 2 3" xfId="10603"/>
    <cellStyle name="Currency 3 2 4" xfId="10604"/>
    <cellStyle name="Currency 3 20" xfId="10605"/>
    <cellStyle name="Currency 3 20 2" xfId="10606"/>
    <cellStyle name="Currency 3 20 2 2" xfId="10607"/>
    <cellStyle name="Currency 3 20 3" xfId="10608"/>
    <cellStyle name="Currency 3 21" xfId="10609"/>
    <cellStyle name="Currency 3 21 2" xfId="10610"/>
    <cellStyle name="Currency 3 22" xfId="10611"/>
    <cellStyle name="Currency 3 22 2" xfId="10612"/>
    <cellStyle name="Currency 3 23" xfId="10613"/>
    <cellStyle name="Currency 3 24" xfId="10614"/>
    <cellStyle name="Currency 3 3" xfId="10615"/>
    <cellStyle name="Currency 3 3 10" xfId="10616"/>
    <cellStyle name="Currency 3 3 11" xfId="10617"/>
    <cellStyle name="Currency 3 3 11 2" xfId="10618"/>
    <cellStyle name="Currency 3 3 11 2 2" xfId="10619"/>
    <cellStyle name="Currency 3 3 11 2 2 2" xfId="10620"/>
    <cellStyle name="Currency 3 3 11 2 2 2 2" xfId="10621"/>
    <cellStyle name="Currency 3 3 11 2 2 3" xfId="10622"/>
    <cellStyle name="Currency 3 3 11 2 2 4" xfId="10623"/>
    <cellStyle name="Currency 3 3 11 2 3" xfId="10624"/>
    <cellStyle name="Currency 3 3 11 2 3 2" xfId="10625"/>
    <cellStyle name="Currency 3 3 11 2 4" xfId="10626"/>
    <cellStyle name="Currency 3 3 11 2 5" xfId="10627"/>
    <cellStyle name="Currency 3 3 11 3" xfId="10628"/>
    <cellStyle name="Currency 3 3 12" xfId="10629"/>
    <cellStyle name="Currency 3 3 12 2" xfId="10630"/>
    <cellStyle name="Currency 3 3 12 2 2" xfId="10631"/>
    <cellStyle name="Currency 3 3 12 2 2 2" xfId="10632"/>
    <cellStyle name="Currency 3 3 12 2 3" xfId="10633"/>
    <cellStyle name="Currency 3 3 12 2 4" xfId="10634"/>
    <cellStyle name="Currency 3 3 12 3" xfId="10635"/>
    <cellStyle name="Currency 3 3 12 3 2" xfId="10636"/>
    <cellStyle name="Currency 3 3 12 4" xfId="10637"/>
    <cellStyle name="Currency 3 3 12 5" xfId="10638"/>
    <cellStyle name="Currency 3 3 13" xfId="10639"/>
    <cellStyle name="Currency 3 3 13 2" xfId="10640"/>
    <cellStyle name="Currency 3 3 13 2 2" xfId="10641"/>
    <cellStyle name="Currency 3 3 13 3" xfId="10642"/>
    <cellStyle name="Currency 3 3 14" xfId="10643"/>
    <cellStyle name="Currency 3 3 14 2" xfId="10644"/>
    <cellStyle name="Currency 3 3 14 2 2" xfId="10645"/>
    <cellStyle name="Currency 3 3 14 3" xfId="10646"/>
    <cellStyle name="Currency 3 3 15" xfId="10647"/>
    <cellStyle name="Currency 3 3 15 2" xfId="10648"/>
    <cellStyle name="Currency 3 3 15 2 2" xfId="10649"/>
    <cellStyle name="Currency 3 3 15 3" xfId="10650"/>
    <cellStyle name="Currency 3 3 16" xfId="10651"/>
    <cellStyle name="Currency 3 3 16 2" xfId="10652"/>
    <cellStyle name="Currency 3 3 16 2 2" xfId="10653"/>
    <cellStyle name="Currency 3 3 16 3" xfId="10654"/>
    <cellStyle name="Currency 3 3 17" xfId="10655"/>
    <cellStyle name="Currency 3 3 17 2" xfId="10656"/>
    <cellStyle name="Currency 3 3 17 2 2" xfId="10657"/>
    <cellStyle name="Currency 3 3 17 3" xfId="10658"/>
    <cellStyle name="Currency 3 3 18" xfId="10659"/>
    <cellStyle name="Currency 3 3 18 2" xfId="10660"/>
    <cellStyle name="Currency 3 3 19" xfId="10661"/>
    <cellStyle name="Currency 3 3 19 2" xfId="10662"/>
    <cellStyle name="Currency 3 3 2" xfId="10663"/>
    <cellStyle name="Currency 3 3 2 10" xfId="10664"/>
    <cellStyle name="Currency 3 3 2 10 2" xfId="10665"/>
    <cellStyle name="Currency 3 3 2 10 2 2" xfId="10666"/>
    <cellStyle name="Currency 3 3 2 10 2 2 2" xfId="10667"/>
    <cellStyle name="Currency 3 3 2 10 2 2 2 2" xfId="10668"/>
    <cellStyle name="Currency 3 3 2 10 2 2 3" xfId="10669"/>
    <cellStyle name="Currency 3 3 2 10 2 2 4" xfId="10670"/>
    <cellStyle name="Currency 3 3 2 10 2 3" xfId="10671"/>
    <cellStyle name="Currency 3 3 2 10 2 3 2" xfId="10672"/>
    <cellStyle name="Currency 3 3 2 10 2 4" xfId="10673"/>
    <cellStyle name="Currency 3 3 2 10 2 5" xfId="10674"/>
    <cellStyle name="Currency 3 3 2 10 3" xfId="10675"/>
    <cellStyle name="Currency 3 3 2 11" xfId="10676"/>
    <cellStyle name="Currency 3 3 2 11 2" xfId="10677"/>
    <cellStyle name="Currency 3 3 2 11 2 2" xfId="10678"/>
    <cellStyle name="Currency 3 3 2 11 2 2 2" xfId="10679"/>
    <cellStyle name="Currency 3 3 2 11 2 3" xfId="10680"/>
    <cellStyle name="Currency 3 3 2 11 2 4" xfId="10681"/>
    <cellStyle name="Currency 3 3 2 11 3" xfId="10682"/>
    <cellStyle name="Currency 3 3 2 11 3 2" xfId="10683"/>
    <cellStyle name="Currency 3 3 2 11 4" xfId="10684"/>
    <cellStyle name="Currency 3 3 2 11 5" xfId="10685"/>
    <cellStyle name="Currency 3 3 2 12" xfId="10686"/>
    <cellStyle name="Currency 3 3 2 12 2" xfId="10687"/>
    <cellStyle name="Currency 3 3 2 12 2 2" xfId="10688"/>
    <cellStyle name="Currency 3 3 2 12 3" xfId="10689"/>
    <cellStyle name="Currency 3 3 2 13" xfId="10690"/>
    <cellStyle name="Currency 3 3 2 13 2" xfId="10691"/>
    <cellStyle name="Currency 3 3 2 13 2 2" xfId="10692"/>
    <cellStyle name="Currency 3 3 2 13 3" xfId="10693"/>
    <cellStyle name="Currency 3 3 2 14" xfId="10694"/>
    <cellStyle name="Currency 3 3 2 14 2" xfId="10695"/>
    <cellStyle name="Currency 3 3 2 14 2 2" xfId="10696"/>
    <cellStyle name="Currency 3 3 2 14 3" xfId="10697"/>
    <cellStyle name="Currency 3 3 2 15" xfId="10698"/>
    <cellStyle name="Currency 3 3 2 15 2" xfId="10699"/>
    <cellStyle name="Currency 3 3 2 15 2 2" xfId="10700"/>
    <cellStyle name="Currency 3 3 2 15 3" xfId="10701"/>
    <cellStyle name="Currency 3 3 2 16" xfId="10702"/>
    <cellStyle name="Currency 3 3 2 16 2" xfId="10703"/>
    <cellStyle name="Currency 3 3 2 16 2 2" xfId="10704"/>
    <cellStyle name="Currency 3 3 2 16 3" xfId="10705"/>
    <cellStyle name="Currency 3 3 2 17" xfId="10706"/>
    <cellStyle name="Currency 3 3 2 17 2" xfId="10707"/>
    <cellStyle name="Currency 3 3 2 18" xfId="10708"/>
    <cellStyle name="Currency 3 3 2 18 2" xfId="10709"/>
    <cellStyle name="Currency 3 3 2 19" xfId="10710"/>
    <cellStyle name="Currency 3 3 2 2" xfId="10711"/>
    <cellStyle name="Currency 3 3 2 2 2" xfId="10712"/>
    <cellStyle name="Currency 3 3 2 2 3" xfId="10713"/>
    <cellStyle name="Currency 3 3 2 3" xfId="10714"/>
    <cellStyle name="Currency 3 3 2 4" xfId="10715"/>
    <cellStyle name="Currency 3 3 2 5" xfId="10716"/>
    <cellStyle name="Currency 3 3 2 6" xfId="10717"/>
    <cellStyle name="Currency 3 3 2 7" xfId="10718"/>
    <cellStyle name="Currency 3 3 2 8" xfId="10719"/>
    <cellStyle name="Currency 3 3 2 9" xfId="10720"/>
    <cellStyle name="Currency 3 3 20" xfId="10721"/>
    <cellStyle name="Currency 3 3 3" xfId="10722"/>
    <cellStyle name="Currency 3 3 3 2" xfId="10723"/>
    <cellStyle name="Currency 3 3 3 3" xfId="10724"/>
    <cellStyle name="Currency 3 3 4" xfId="10725"/>
    <cellStyle name="Currency 3 3 5" xfId="10726"/>
    <cellStyle name="Currency 3 3 6" xfId="10727"/>
    <cellStyle name="Currency 3 3 7" xfId="10728"/>
    <cellStyle name="Currency 3 3 8" xfId="10729"/>
    <cellStyle name="Currency 3 3 9" xfId="10730"/>
    <cellStyle name="Currency 3 4" xfId="10731"/>
    <cellStyle name="Currency 3 4 10" xfId="10732"/>
    <cellStyle name="Currency 3 4 10 2" xfId="10733"/>
    <cellStyle name="Currency 3 4 10 2 2" xfId="10734"/>
    <cellStyle name="Currency 3 4 10 2 2 2" xfId="10735"/>
    <cellStyle name="Currency 3 4 10 2 2 2 2" xfId="10736"/>
    <cellStyle name="Currency 3 4 10 2 2 3" xfId="10737"/>
    <cellStyle name="Currency 3 4 10 2 2 4" xfId="10738"/>
    <cellStyle name="Currency 3 4 10 2 3" xfId="10739"/>
    <cellStyle name="Currency 3 4 10 2 3 2" xfId="10740"/>
    <cellStyle name="Currency 3 4 10 2 4" xfId="10741"/>
    <cellStyle name="Currency 3 4 10 2 5" xfId="10742"/>
    <cellStyle name="Currency 3 4 10 3" xfId="10743"/>
    <cellStyle name="Currency 3 4 11" xfId="10744"/>
    <cellStyle name="Currency 3 4 11 2" xfId="10745"/>
    <cellStyle name="Currency 3 4 11 2 2" xfId="10746"/>
    <cellStyle name="Currency 3 4 11 2 2 2" xfId="10747"/>
    <cellStyle name="Currency 3 4 11 2 3" xfId="10748"/>
    <cellStyle name="Currency 3 4 11 2 4" xfId="10749"/>
    <cellStyle name="Currency 3 4 11 3" xfId="10750"/>
    <cellStyle name="Currency 3 4 11 3 2" xfId="10751"/>
    <cellStyle name="Currency 3 4 11 4" xfId="10752"/>
    <cellStyle name="Currency 3 4 11 5" xfId="10753"/>
    <cellStyle name="Currency 3 4 12" xfId="10754"/>
    <cellStyle name="Currency 3 4 12 2" xfId="10755"/>
    <cellStyle name="Currency 3 4 12 2 2" xfId="10756"/>
    <cellStyle name="Currency 3 4 12 3" xfId="10757"/>
    <cellStyle name="Currency 3 4 13" xfId="10758"/>
    <cellStyle name="Currency 3 4 13 2" xfId="10759"/>
    <cellStyle name="Currency 3 4 13 2 2" xfId="10760"/>
    <cellStyle name="Currency 3 4 13 3" xfId="10761"/>
    <cellStyle name="Currency 3 4 14" xfId="10762"/>
    <cellStyle name="Currency 3 4 14 2" xfId="10763"/>
    <cellStyle name="Currency 3 4 14 2 2" xfId="10764"/>
    <cellStyle name="Currency 3 4 14 3" xfId="10765"/>
    <cellStyle name="Currency 3 4 15" xfId="10766"/>
    <cellStyle name="Currency 3 4 15 2" xfId="10767"/>
    <cellStyle name="Currency 3 4 15 2 2" xfId="10768"/>
    <cellStyle name="Currency 3 4 15 3" xfId="10769"/>
    <cellStyle name="Currency 3 4 16" xfId="10770"/>
    <cellStyle name="Currency 3 4 16 2" xfId="10771"/>
    <cellStyle name="Currency 3 4 16 2 2" xfId="10772"/>
    <cellStyle name="Currency 3 4 16 3" xfId="10773"/>
    <cellStyle name="Currency 3 4 17" xfId="10774"/>
    <cellStyle name="Currency 3 4 17 2" xfId="10775"/>
    <cellStyle name="Currency 3 4 18" xfId="10776"/>
    <cellStyle name="Currency 3 4 18 2" xfId="10777"/>
    <cellStyle name="Currency 3 4 19" xfId="10778"/>
    <cellStyle name="Currency 3 4 2" xfId="10779"/>
    <cellStyle name="Currency 3 4 2 2" xfId="10780"/>
    <cellStyle name="Currency 3 4 2 3" xfId="10781"/>
    <cellStyle name="Currency 3 4 3" xfId="10782"/>
    <cellStyle name="Currency 3 4 4" xfId="10783"/>
    <cellStyle name="Currency 3 4 5" xfId="10784"/>
    <cellStyle name="Currency 3 4 6" xfId="10785"/>
    <cellStyle name="Currency 3 4 7" xfId="10786"/>
    <cellStyle name="Currency 3 4 8" xfId="10787"/>
    <cellStyle name="Currency 3 4 9" xfId="10788"/>
    <cellStyle name="Currency 3 5" xfId="10789"/>
    <cellStyle name="Currency 3 5 10" xfId="10790"/>
    <cellStyle name="Currency 3 5 10 2" xfId="10791"/>
    <cellStyle name="Currency 3 5 10 2 2" xfId="10792"/>
    <cellStyle name="Currency 3 5 10 2 2 2" xfId="10793"/>
    <cellStyle name="Currency 3 5 10 2 2 2 2" xfId="10794"/>
    <cellStyle name="Currency 3 5 10 2 2 3" xfId="10795"/>
    <cellStyle name="Currency 3 5 10 2 2 4" xfId="10796"/>
    <cellStyle name="Currency 3 5 10 2 3" xfId="10797"/>
    <cellStyle name="Currency 3 5 10 2 3 2" xfId="10798"/>
    <cellStyle name="Currency 3 5 10 2 4" xfId="10799"/>
    <cellStyle name="Currency 3 5 10 2 5" xfId="10800"/>
    <cellStyle name="Currency 3 5 10 3" xfId="10801"/>
    <cellStyle name="Currency 3 5 11" xfId="10802"/>
    <cellStyle name="Currency 3 5 11 2" xfId="10803"/>
    <cellStyle name="Currency 3 5 11 2 2" xfId="10804"/>
    <cellStyle name="Currency 3 5 11 2 2 2" xfId="10805"/>
    <cellStyle name="Currency 3 5 11 2 3" xfId="10806"/>
    <cellStyle name="Currency 3 5 11 2 4" xfId="10807"/>
    <cellStyle name="Currency 3 5 11 3" xfId="10808"/>
    <cellStyle name="Currency 3 5 11 3 2" xfId="10809"/>
    <cellStyle name="Currency 3 5 11 4" xfId="10810"/>
    <cellStyle name="Currency 3 5 11 5" xfId="10811"/>
    <cellStyle name="Currency 3 5 12" xfId="10812"/>
    <cellStyle name="Currency 3 5 12 2" xfId="10813"/>
    <cellStyle name="Currency 3 5 12 2 2" xfId="10814"/>
    <cellStyle name="Currency 3 5 12 3" xfId="10815"/>
    <cellStyle name="Currency 3 5 13" xfId="10816"/>
    <cellStyle name="Currency 3 5 13 2" xfId="10817"/>
    <cellStyle name="Currency 3 5 13 2 2" xfId="10818"/>
    <cellStyle name="Currency 3 5 13 3" xfId="10819"/>
    <cellStyle name="Currency 3 5 14" xfId="10820"/>
    <cellStyle name="Currency 3 5 14 2" xfId="10821"/>
    <cellStyle name="Currency 3 5 14 2 2" xfId="10822"/>
    <cellStyle name="Currency 3 5 14 3" xfId="10823"/>
    <cellStyle name="Currency 3 5 15" xfId="10824"/>
    <cellStyle name="Currency 3 5 15 2" xfId="10825"/>
    <cellStyle name="Currency 3 5 15 2 2" xfId="10826"/>
    <cellStyle name="Currency 3 5 15 3" xfId="10827"/>
    <cellStyle name="Currency 3 5 16" xfId="10828"/>
    <cellStyle name="Currency 3 5 16 2" xfId="10829"/>
    <cellStyle name="Currency 3 5 16 2 2" xfId="10830"/>
    <cellStyle name="Currency 3 5 16 3" xfId="10831"/>
    <cellStyle name="Currency 3 5 17" xfId="10832"/>
    <cellStyle name="Currency 3 5 17 2" xfId="10833"/>
    <cellStyle name="Currency 3 5 18" xfId="10834"/>
    <cellStyle name="Currency 3 5 18 2" xfId="10835"/>
    <cellStyle name="Currency 3 5 19" xfId="10836"/>
    <cellStyle name="Currency 3 5 2" xfId="10837"/>
    <cellStyle name="Currency 3 5 2 2" xfId="10838"/>
    <cellStyle name="Currency 3 5 2 3" xfId="10839"/>
    <cellStyle name="Currency 3 5 3" xfId="10840"/>
    <cellStyle name="Currency 3 5 4" xfId="10841"/>
    <cellStyle name="Currency 3 5 5" xfId="10842"/>
    <cellStyle name="Currency 3 5 6" xfId="10843"/>
    <cellStyle name="Currency 3 5 7" xfId="10844"/>
    <cellStyle name="Currency 3 5 8" xfId="10845"/>
    <cellStyle name="Currency 3 5 9" xfId="10846"/>
    <cellStyle name="Currency 3 6" xfId="10847"/>
    <cellStyle name="Currency 3 6 2" xfId="10848"/>
    <cellStyle name="Currency 3 6 3" xfId="10849"/>
    <cellStyle name="Currency 3 6 4" xfId="44396"/>
    <cellStyle name="Currency 3 7" xfId="10850"/>
    <cellStyle name="Currency 3 8" xfId="10851"/>
    <cellStyle name="Currency 3 9" xfId="10852"/>
    <cellStyle name="Currency 4" xfId="10853"/>
    <cellStyle name="Currency 4 10" xfId="10854"/>
    <cellStyle name="Currency 4 11" xfId="10855"/>
    <cellStyle name="Currency 4 12" xfId="10856"/>
    <cellStyle name="Currency 4 13" xfId="10857"/>
    <cellStyle name="Currency 4 14" xfId="10858"/>
    <cellStyle name="Currency 4 14 10" xfId="10859"/>
    <cellStyle name="Currency 4 14 2" xfId="10860"/>
    <cellStyle name="Currency 4 14 2 2" xfId="10861"/>
    <cellStyle name="Currency 4 14 2 2 2" xfId="10862"/>
    <cellStyle name="Currency 4 14 2 2 2 2" xfId="10863"/>
    <cellStyle name="Currency 4 14 2 2 3" xfId="10864"/>
    <cellStyle name="Currency 4 14 2 2 4" xfId="10865"/>
    <cellStyle name="Currency 4 14 2 3" xfId="10866"/>
    <cellStyle name="Currency 4 14 2 3 2" xfId="10867"/>
    <cellStyle name="Currency 4 14 2 4" xfId="10868"/>
    <cellStyle name="Currency 4 14 2 5" xfId="10869"/>
    <cellStyle name="Currency 4 14 3" xfId="10870"/>
    <cellStyle name="Currency 4 14 4" xfId="10871"/>
    <cellStyle name="Currency 4 14 5" xfId="10872"/>
    <cellStyle name="Currency 4 14 6" xfId="10873"/>
    <cellStyle name="Currency 4 14 6 2" xfId="10874"/>
    <cellStyle name="Currency 4 14 6 2 2" xfId="10875"/>
    <cellStyle name="Currency 4 14 6 3" xfId="10876"/>
    <cellStyle name="Currency 4 14 7" xfId="10877"/>
    <cellStyle name="Currency 4 14 7 2" xfId="10878"/>
    <cellStyle name="Currency 4 14 7 2 2" xfId="10879"/>
    <cellStyle name="Currency 4 14 7 3" xfId="10880"/>
    <cellStyle name="Currency 4 14 8" xfId="10881"/>
    <cellStyle name="Currency 4 14 8 2" xfId="10882"/>
    <cellStyle name="Currency 4 14 9" xfId="10883"/>
    <cellStyle name="Currency 4 15" xfId="10884"/>
    <cellStyle name="Currency 4 15 10" xfId="10885"/>
    <cellStyle name="Currency 4 15 2" xfId="10886"/>
    <cellStyle name="Currency 4 15 2 2" xfId="10887"/>
    <cellStyle name="Currency 4 15 2 2 2" xfId="10888"/>
    <cellStyle name="Currency 4 15 2 2 2 2" xfId="10889"/>
    <cellStyle name="Currency 4 15 2 2 3" xfId="10890"/>
    <cellStyle name="Currency 4 15 2 2 4" xfId="10891"/>
    <cellStyle name="Currency 4 15 2 3" xfId="10892"/>
    <cellStyle name="Currency 4 15 2 3 2" xfId="10893"/>
    <cellStyle name="Currency 4 15 2 4" xfId="10894"/>
    <cellStyle name="Currency 4 15 2 5" xfId="10895"/>
    <cellStyle name="Currency 4 15 3" xfId="10896"/>
    <cellStyle name="Currency 4 15 4" xfId="10897"/>
    <cellStyle name="Currency 4 15 5" xfId="10898"/>
    <cellStyle name="Currency 4 15 6" xfId="10899"/>
    <cellStyle name="Currency 4 15 6 2" xfId="10900"/>
    <cellStyle name="Currency 4 15 6 2 2" xfId="10901"/>
    <cellStyle name="Currency 4 15 6 3" xfId="10902"/>
    <cellStyle name="Currency 4 15 7" xfId="10903"/>
    <cellStyle name="Currency 4 15 7 2" xfId="10904"/>
    <cellStyle name="Currency 4 15 7 2 2" xfId="10905"/>
    <cellStyle name="Currency 4 15 7 3" xfId="10906"/>
    <cellStyle name="Currency 4 15 8" xfId="10907"/>
    <cellStyle name="Currency 4 15 8 2" xfId="10908"/>
    <cellStyle name="Currency 4 15 9" xfId="10909"/>
    <cellStyle name="Currency 4 16" xfId="10910"/>
    <cellStyle name="Currency 4 16 10" xfId="10911"/>
    <cellStyle name="Currency 4 16 2" xfId="10912"/>
    <cellStyle name="Currency 4 16 2 2" xfId="10913"/>
    <cellStyle name="Currency 4 16 2 2 2" xfId="10914"/>
    <cellStyle name="Currency 4 16 2 2 2 2" xfId="10915"/>
    <cellStyle name="Currency 4 16 2 2 3" xfId="10916"/>
    <cellStyle name="Currency 4 16 2 2 4" xfId="10917"/>
    <cellStyle name="Currency 4 16 2 3" xfId="10918"/>
    <cellStyle name="Currency 4 16 2 3 2" xfId="10919"/>
    <cellStyle name="Currency 4 16 2 4" xfId="10920"/>
    <cellStyle name="Currency 4 16 2 5" xfId="10921"/>
    <cellStyle name="Currency 4 16 3" xfId="10922"/>
    <cellStyle name="Currency 4 16 4" xfId="10923"/>
    <cellStyle name="Currency 4 16 5" xfId="10924"/>
    <cellStyle name="Currency 4 16 6" xfId="10925"/>
    <cellStyle name="Currency 4 16 6 2" xfId="10926"/>
    <cellStyle name="Currency 4 16 6 2 2" xfId="10927"/>
    <cellStyle name="Currency 4 16 6 3" xfId="10928"/>
    <cellStyle name="Currency 4 16 7" xfId="10929"/>
    <cellStyle name="Currency 4 16 7 2" xfId="10930"/>
    <cellStyle name="Currency 4 16 7 2 2" xfId="10931"/>
    <cellStyle name="Currency 4 16 7 3" xfId="10932"/>
    <cellStyle name="Currency 4 16 8" xfId="10933"/>
    <cellStyle name="Currency 4 16 8 2" xfId="10934"/>
    <cellStyle name="Currency 4 16 9" xfId="10935"/>
    <cellStyle name="Currency 4 17" xfId="10936"/>
    <cellStyle name="Currency 4 17 10" xfId="10937"/>
    <cellStyle name="Currency 4 17 2" xfId="10938"/>
    <cellStyle name="Currency 4 17 2 2" xfId="10939"/>
    <cellStyle name="Currency 4 17 2 2 2" xfId="10940"/>
    <cellStyle name="Currency 4 17 2 2 2 2" xfId="10941"/>
    <cellStyle name="Currency 4 17 2 2 3" xfId="10942"/>
    <cellStyle name="Currency 4 17 2 2 4" xfId="10943"/>
    <cellStyle name="Currency 4 17 2 3" xfId="10944"/>
    <cellStyle name="Currency 4 17 2 3 2" xfId="10945"/>
    <cellStyle name="Currency 4 17 2 4" xfId="10946"/>
    <cellStyle name="Currency 4 17 2 5" xfId="10947"/>
    <cellStyle name="Currency 4 17 3" xfId="10948"/>
    <cellStyle name="Currency 4 17 4" xfId="10949"/>
    <cellStyle name="Currency 4 17 5" xfId="10950"/>
    <cellStyle name="Currency 4 17 6" xfId="10951"/>
    <cellStyle name="Currency 4 17 6 2" xfId="10952"/>
    <cellStyle name="Currency 4 17 6 2 2" xfId="10953"/>
    <cellStyle name="Currency 4 17 6 3" xfId="10954"/>
    <cellStyle name="Currency 4 17 7" xfId="10955"/>
    <cellStyle name="Currency 4 17 7 2" xfId="10956"/>
    <cellStyle name="Currency 4 17 7 2 2" xfId="10957"/>
    <cellStyle name="Currency 4 17 7 3" xfId="10958"/>
    <cellStyle name="Currency 4 17 8" xfId="10959"/>
    <cellStyle name="Currency 4 17 8 2" xfId="10960"/>
    <cellStyle name="Currency 4 17 9" xfId="10961"/>
    <cellStyle name="Currency 4 18" xfId="10962"/>
    <cellStyle name="Currency 4 18 10" xfId="10963"/>
    <cellStyle name="Currency 4 18 2" xfId="10964"/>
    <cellStyle name="Currency 4 18 2 2" xfId="10965"/>
    <cellStyle name="Currency 4 18 2 2 2" xfId="10966"/>
    <cellStyle name="Currency 4 18 2 2 2 2" xfId="10967"/>
    <cellStyle name="Currency 4 18 2 2 3" xfId="10968"/>
    <cellStyle name="Currency 4 18 2 2 4" xfId="10969"/>
    <cellStyle name="Currency 4 18 2 3" xfId="10970"/>
    <cellStyle name="Currency 4 18 2 3 2" xfId="10971"/>
    <cellStyle name="Currency 4 18 2 4" xfId="10972"/>
    <cellStyle name="Currency 4 18 2 5" xfId="10973"/>
    <cellStyle name="Currency 4 18 3" xfId="10974"/>
    <cellStyle name="Currency 4 18 4" xfId="10975"/>
    <cellStyle name="Currency 4 18 5" xfId="10976"/>
    <cellStyle name="Currency 4 18 6" xfId="10977"/>
    <cellStyle name="Currency 4 18 6 2" xfId="10978"/>
    <cellStyle name="Currency 4 18 6 2 2" xfId="10979"/>
    <cellStyle name="Currency 4 18 6 3" xfId="10980"/>
    <cellStyle name="Currency 4 18 7" xfId="10981"/>
    <cellStyle name="Currency 4 18 7 2" xfId="10982"/>
    <cellStyle name="Currency 4 18 7 2 2" xfId="10983"/>
    <cellStyle name="Currency 4 18 7 3" xfId="10984"/>
    <cellStyle name="Currency 4 18 8" xfId="10985"/>
    <cellStyle name="Currency 4 18 8 2" xfId="10986"/>
    <cellStyle name="Currency 4 18 9" xfId="10987"/>
    <cellStyle name="Currency 4 19" xfId="10988"/>
    <cellStyle name="Currency 4 19 10" xfId="10989"/>
    <cellStyle name="Currency 4 19 2" xfId="10990"/>
    <cellStyle name="Currency 4 19 2 2" xfId="10991"/>
    <cellStyle name="Currency 4 19 2 2 2" xfId="10992"/>
    <cellStyle name="Currency 4 19 2 2 2 2" xfId="10993"/>
    <cellStyle name="Currency 4 19 2 2 3" xfId="10994"/>
    <cellStyle name="Currency 4 19 2 2 4" xfId="10995"/>
    <cellStyle name="Currency 4 19 2 3" xfId="10996"/>
    <cellStyle name="Currency 4 19 2 3 2" xfId="10997"/>
    <cellStyle name="Currency 4 19 2 4" xfId="10998"/>
    <cellStyle name="Currency 4 19 2 5" xfId="10999"/>
    <cellStyle name="Currency 4 19 3" xfId="11000"/>
    <cellStyle name="Currency 4 19 4" xfId="11001"/>
    <cellStyle name="Currency 4 19 5" xfId="11002"/>
    <cellStyle name="Currency 4 19 6" xfId="11003"/>
    <cellStyle name="Currency 4 19 6 2" xfId="11004"/>
    <cellStyle name="Currency 4 19 6 2 2" xfId="11005"/>
    <cellStyle name="Currency 4 19 6 3" xfId="11006"/>
    <cellStyle name="Currency 4 19 7" xfId="11007"/>
    <cellStyle name="Currency 4 19 7 2" xfId="11008"/>
    <cellStyle name="Currency 4 19 7 2 2" xfId="11009"/>
    <cellStyle name="Currency 4 19 7 3" xfId="11010"/>
    <cellStyle name="Currency 4 19 8" xfId="11011"/>
    <cellStyle name="Currency 4 19 8 2" xfId="11012"/>
    <cellStyle name="Currency 4 19 9" xfId="11013"/>
    <cellStyle name="Currency 4 2" xfId="11014"/>
    <cellStyle name="Currency 4 2 10" xfId="11015"/>
    <cellStyle name="Currency 4 2 10 2" xfId="11016"/>
    <cellStyle name="Currency 4 2 10 2 2" xfId="11017"/>
    <cellStyle name="Currency 4 2 10 2 2 2" xfId="11018"/>
    <cellStyle name="Currency 4 2 10 2 2 2 2" xfId="11019"/>
    <cellStyle name="Currency 4 2 10 2 2 2 2 2" xfId="11020"/>
    <cellStyle name="Currency 4 2 10 2 2 2 3" xfId="11021"/>
    <cellStyle name="Currency 4 2 10 2 2 3" xfId="11022"/>
    <cellStyle name="Currency 4 2 10 2 2 3 2" xfId="11023"/>
    <cellStyle name="Currency 4 2 10 2 2 4" xfId="11024"/>
    <cellStyle name="Currency 4 2 10 2 2 4 2" xfId="11025"/>
    <cellStyle name="Currency 4 2 10 2 2 5" xfId="11026"/>
    <cellStyle name="Currency 4 2 10 2 2 6" xfId="11027"/>
    <cellStyle name="Currency 4 2 10 2 3" xfId="11028"/>
    <cellStyle name="Currency 4 2 10 2 3 2" xfId="11029"/>
    <cellStyle name="Currency 4 2 10 2 3 2 2" xfId="11030"/>
    <cellStyle name="Currency 4 2 10 2 3 2 2 2" xfId="11031"/>
    <cellStyle name="Currency 4 2 10 2 3 2 3" xfId="11032"/>
    <cellStyle name="Currency 4 2 10 2 3 3" xfId="11033"/>
    <cellStyle name="Currency 4 2 10 2 3 3 2" xfId="11034"/>
    <cellStyle name="Currency 4 2 10 2 3 4" xfId="11035"/>
    <cellStyle name="Currency 4 2 10 2 3 4 2" xfId="11036"/>
    <cellStyle name="Currency 4 2 10 2 3 5" xfId="11037"/>
    <cellStyle name="Currency 4 2 10 2 4" xfId="11038"/>
    <cellStyle name="Currency 4 2 10 2 4 2" xfId="11039"/>
    <cellStyle name="Currency 4 2 10 2 4 2 2" xfId="11040"/>
    <cellStyle name="Currency 4 2 10 2 4 3" xfId="11041"/>
    <cellStyle name="Currency 4 2 10 2 5" xfId="11042"/>
    <cellStyle name="Currency 4 2 10 2 5 2" xfId="11043"/>
    <cellStyle name="Currency 4 2 10 2 5 2 2" xfId="11044"/>
    <cellStyle name="Currency 4 2 10 2 5 3" xfId="11045"/>
    <cellStyle name="Currency 4 2 10 2 6" xfId="11046"/>
    <cellStyle name="Currency 4 2 10 2 6 2" xfId="11047"/>
    <cellStyle name="Currency 4 2 10 2 7" xfId="11048"/>
    <cellStyle name="Currency 4 2 10 2 7 2" xfId="11049"/>
    <cellStyle name="Currency 4 2 10 2 8" xfId="11050"/>
    <cellStyle name="Currency 4 2 10 2 9" xfId="11051"/>
    <cellStyle name="Currency 4 2 10 3" xfId="11052"/>
    <cellStyle name="Currency 4 2 11" xfId="11053"/>
    <cellStyle name="Currency 4 2 11 2" xfId="11054"/>
    <cellStyle name="Currency 4 2 11 2 2" xfId="11055"/>
    <cellStyle name="Currency 4 2 11 2 2 2" xfId="11056"/>
    <cellStyle name="Currency 4 2 11 2 2 2 2" xfId="11057"/>
    <cellStyle name="Currency 4 2 11 2 2 3" xfId="11058"/>
    <cellStyle name="Currency 4 2 11 2 3" xfId="11059"/>
    <cellStyle name="Currency 4 2 11 2 3 2" xfId="11060"/>
    <cellStyle name="Currency 4 2 11 2 4" xfId="11061"/>
    <cellStyle name="Currency 4 2 11 2 4 2" xfId="11062"/>
    <cellStyle name="Currency 4 2 11 2 5" xfId="11063"/>
    <cellStyle name="Currency 4 2 11 2 6" xfId="11064"/>
    <cellStyle name="Currency 4 2 11 3" xfId="11065"/>
    <cellStyle name="Currency 4 2 11 3 2" xfId="11066"/>
    <cellStyle name="Currency 4 2 11 3 2 2" xfId="11067"/>
    <cellStyle name="Currency 4 2 11 3 2 2 2" xfId="11068"/>
    <cellStyle name="Currency 4 2 11 3 2 3" xfId="11069"/>
    <cellStyle name="Currency 4 2 11 3 3" xfId="11070"/>
    <cellStyle name="Currency 4 2 11 3 3 2" xfId="11071"/>
    <cellStyle name="Currency 4 2 11 3 4" xfId="11072"/>
    <cellStyle name="Currency 4 2 11 3 4 2" xfId="11073"/>
    <cellStyle name="Currency 4 2 11 3 5" xfId="11074"/>
    <cellStyle name="Currency 4 2 11 4" xfId="11075"/>
    <cellStyle name="Currency 4 2 11 4 2" xfId="11076"/>
    <cellStyle name="Currency 4 2 11 4 2 2" xfId="11077"/>
    <cellStyle name="Currency 4 2 11 4 3" xfId="11078"/>
    <cellStyle name="Currency 4 2 11 5" xfId="11079"/>
    <cellStyle name="Currency 4 2 11 5 2" xfId="11080"/>
    <cellStyle name="Currency 4 2 11 5 2 2" xfId="11081"/>
    <cellStyle name="Currency 4 2 11 5 3" xfId="11082"/>
    <cellStyle name="Currency 4 2 11 6" xfId="11083"/>
    <cellStyle name="Currency 4 2 11 6 2" xfId="11084"/>
    <cellStyle name="Currency 4 2 11 7" xfId="11085"/>
    <cellStyle name="Currency 4 2 11 7 2" xfId="11086"/>
    <cellStyle name="Currency 4 2 11 8" xfId="11087"/>
    <cellStyle name="Currency 4 2 11 9" xfId="11088"/>
    <cellStyle name="Currency 4 2 12" xfId="11089"/>
    <cellStyle name="Currency 4 2 12 2" xfId="11090"/>
    <cellStyle name="Currency 4 2 12 2 2" xfId="11091"/>
    <cellStyle name="Currency 4 2 12 2 2 2" xfId="11092"/>
    <cellStyle name="Currency 4 2 12 2 3" xfId="11093"/>
    <cellStyle name="Currency 4 2 12 3" xfId="11094"/>
    <cellStyle name="Currency 4 2 12 3 2" xfId="11095"/>
    <cellStyle name="Currency 4 2 12 4" xfId="11096"/>
    <cellStyle name="Currency 4 2 12 4 2" xfId="11097"/>
    <cellStyle name="Currency 4 2 12 5" xfId="11098"/>
    <cellStyle name="Currency 4 2 12 6" xfId="11099"/>
    <cellStyle name="Currency 4 2 13" xfId="11100"/>
    <cellStyle name="Currency 4 2 13 2" xfId="11101"/>
    <cellStyle name="Currency 4 2 13 2 2" xfId="11102"/>
    <cellStyle name="Currency 4 2 13 2 2 2" xfId="11103"/>
    <cellStyle name="Currency 4 2 13 2 3" xfId="11104"/>
    <cellStyle name="Currency 4 2 13 3" xfId="11105"/>
    <cellStyle name="Currency 4 2 13 3 2" xfId="11106"/>
    <cellStyle name="Currency 4 2 13 4" xfId="11107"/>
    <cellStyle name="Currency 4 2 13 4 2" xfId="11108"/>
    <cellStyle name="Currency 4 2 13 5" xfId="11109"/>
    <cellStyle name="Currency 4 2 14" xfId="11110"/>
    <cellStyle name="Currency 4 2 14 2" xfId="11111"/>
    <cellStyle name="Currency 4 2 14 2 2" xfId="11112"/>
    <cellStyle name="Currency 4 2 14 3" xfId="11113"/>
    <cellStyle name="Currency 4 2 14 3 2" xfId="11114"/>
    <cellStyle name="Currency 4 2 14 4" xfId="11115"/>
    <cellStyle name="Currency 4 2 15" xfId="11116"/>
    <cellStyle name="Currency 4 2 15 2" xfId="11117"/>
    <cellStyle name="Currency 4 2 15 2 2" xfId="11118"/>
    <cellStyle name="Currency 4 2 15 3" xfId="11119"/>
    <cellStyle name="Currency 4 2 15 4" xfId="11120"/>
    <cellStyle name="Currency 4 2 16" xfId="11121"/>
    <cellStyle name="Currency 4 2 16 2" xfId="11122"/>
    <cellStyle name="Currency 4 2 17" xfId="11123"/>
    <cellStyle name="Currency 4 2 18" xfId="11124"/>
    <cellStyle name="Currency 4 2 19" xfId="11125"/>
    <cellStyle name="Currency 4 2 2" xfId="11126"/>
    <cellStyle name="Currency 4 2 2 2" xfId="11127"/>
    <cellStyle name="Currency 4 2 2 3" xfId="11128"/>
    <cellStyle name="Currency 4 2 2 4" xfId="11129"/>
    <cellStyle name="Currency 4 2 20" xfId="50580"/>
    <cellStyle name="Currency 4 2 21" xfId="50581"/>
    <cellStyle name="Currency 4 2 3" xfId="11130"/>
    <cellStyle name="Currency 4 2 4" xfId="11131"/>
    <cellStyle name="Currency 4 2 5" xfId="11132"/>
    <cellStyle name="Currency 4 2 6" xfId="11133"/>
    <cellStyle name="Currency 4 2 7" xfId="11134"/>
    <cellStyle name="Currency 4 2 8" xfId="11135"/>
    <cellStyle name="Currency 4 2 9" xfId="11136"/>
    <cellStyle name="Currency 4 20" xfId="11137"/>
    <cellStyle name="Currency 4 20 10" xfId="11138"/>
    <cellStyle name="Currency 4 20 2" xfId="11139"/>
    <cellStyle name="Currency 4 20 2 2" xfId="11140"/>
    <cellStyle name="Currency 4 20 2 2 2" xfId="11141"/>
    <cellStyle name="Currency 4 20 2 2 2 2" xfId="11142"/>
    <cellStyle name="Currency 4 20 2 2 3" xfId="11143"/>
    <cellStyle name="Currency 4 20 2 2 4" xfId="11144"/>
    <cellStyle name="Currency 4 20 2 3" xfId="11145"/>
    <cellStyle name="Currency 4 20 2 3 2" xfId="11146"/>
    <cellStyle name="Currency 4 20 2 4" xfId="11147"/>
    <cellStyle name="Currency 4 20 2 5" xfId="11148"/>
    <cellStyle name="Currency 4 20 3" xfId="11149"/>
    <cellStyle name="Currency 4 20 4" xfId="11150"/>
    <cellStyle name="Currency 4 20 5" xfId="11151"/>
    <cellStyle name="Currency 4 20 6" xfId="11152"/>
    <cellStyle name="Currency 4 20 6 2" xfId="11153"/>
    <cellStyle name="Currency 4 20 6 2 2" xfId="11154"/>
    <cellStyle name="Currency 4 20 6 3" xfId="11155"/>
    <cellStyle name="Currency 4 20 7" xfId="11156"/>
    <cellStyle name="Currency 4 20 7 2" xfId="11157"/>
    <cellStyle name="Currency 4 20 7 2 2" xfId="11158"/>
    <cellStyle name="Currency 4 20 7 3" xfId="11159"/>
    <cellStyle name="Currency 4 20 8" xfId="11160"/>
    <cellStyle name="Currency 4 20 8 2" xfId="11161"/>
    <cellStyle name="Currency 4 20 9" xfId="11162"/>
    <cellStyle name="Currency 4 21" xfId="11163"/>
    <cellStyle name="Currency 4 21 10" xfId="11164"/>
    <cellStyle name="Currency 4 21 2" xfId="11165"/>
    <cellStyle name="Currency 4 21 2 2" xfId="11166"/>
    <cellStyle name="Currency 4 21 2 2 2" xfId="11167"/>
    <cellStyle name="Currency 4 21 2 2 2 2" xfId="11168"/>
    <cellStyle name="Currency 4 21 2 2 3" xfId="11169"/>
    <cellStyle name="Currency 4 21 2 2 4" xfId="11170"/>
    <cellStyle name="Currency 4 21 2 3" xfId="11171"/>
    <cellStyle name="Currency 4 21 2 3 2" xfId="11172"/>
    <cellStyle name="Currency 4 21 2 4" xfId="11173"/>
    <cellStyle name="Currency 4 21 2 5" xfId="11174"/>
    <cellStyle name="Currency 4 21 3" xfId="11175"/>
    <cellStyle name="Currency 4 21 4" xfId="11176"/>
    <cellStyle name="Currency 4 21 5" xfId="11177"/>
    <cellStyle name="Currency 4 21 6" xfId="11178"/>
    <cellStyle name="Currency 4 21 6 2" xfId="11179"/>
    <cellStyle name="Currency 4 21 6 2 2" xfId="11180"/>
    <cellStyle name="Currency 4 21 6 3" xfId="11181"/>
    <cellStyle name="Currency 4 21 7" xfId="11182"/>
    <cellStyle name="Currency 4 21 7 2" xfId="11183"/>
    <cellStyle name="Currency 4 21 7 2 2" xfId="11184"/>
    <cellStyle name="Currency 4 21 7 3" xfId="11185"/>
    <cellStyle name="Currency 4 21 8" xfId="11186"/>
    <cellStyle name="Currency 4 21 8 2" xfId="11187"/>
    <cellStyle name="Currency 4 21 9" xfId="11188"/>
    <cellStyle name="Currency 4 22" xfId="11189"/>
    <cellStyle name="Currency 4 22 10" xfId="11190"/>
    <cellStyle name="Currency 4 22 2" xfId="11191"/>
    <cellStyle name="Currency 4 22 2 2" xfId="11192"/>
    <cellStyle name="Currency 4 22 2 2 2" xfId="11193"/>
    <cellStyle name="Currency 4 22 2 2 2 2" xfId="11194"/>
    <cellStyle name="Currency 4 22 2 2 3" xfId="11195"/>
    <cellStyle name="Currency 4 22 2 2 4" xfId="11196"/>
    <cellStyle name="Currency 4 22 2 3" xfId="11197"/>
    <cellStyle name="Currency 4 22 2 3 2" xfId="11198"/>
    <cellStyle name="Currency 4 22 2 4" xfId="11199"/>
    <cellStyle name="Currency 4 22 2 5" xfId="11200"/>
    <cellStyle name="Currency 4 22 3" xfId="11201"/>
    <cellStyle name="Currency 4 22 4" xfId="11202"/>
    <cellStyle name="Currency 4 22 5" xfId="11203"/>
    <cellStyle name="Currency 4 22 6" xfId="11204"/>
    <cellStyle name="Currency 4 22 6 2" xfId="11205"/>
    <cellStyle name="Currency 4 22 6 2 2" xfId="11206"/>
    <cellStyle name="Currency 4 22 6 3" xfId="11207"/>
    <cellStyle name="Currency 4 22 7" xfId="11208"/>
    <cellStyle name="Currency 4 22 7 2" xfId="11209"/>
    <cellStyle name="Currency 4 22 7 2 2" xfId="11210"/>
    <cellStyle name="Currency 4 22 7 3" xfId="11211"/>
    <cellStyle name="Currency 4 22 8" xfId="11212"/>
    <cellStyle name="Currency 4 22 8 2" xfId="11213"/>
    <cellStyle name="Currency 4 22 9" xfId="11214"/>
    <cellStyle name="Currency 4 23" xfId="11215"/>
    <cellStyle name="Currency 4 23 10" xfId="11216"/>
    <cellStyle name="Currency 4 23 2" xfId="11217"/>
    <cellStyle name="Currency 4 23 2 2" xfId="11218"/>
    <cellStyle name="Currency 4 23 2 2 2" xfId="11219"/>
    <cellStyle name="Currency 4 23 2 2 2 2" xfId="11220"/>
    <cellStyle name="Currency 4 23 2 2 3" xfId="11221"/>
    <cellStyle name="Currency 4 23 2 2 4" xfId="11222"/>
    <cellStyle name="Currency 4 23 2 3" xfId="11223"/>
    <cellStyle name="Currency 4 23 2 3 2" xfId="11224"/>
    <cellStyle name="Currency 4 23 2 4" xfId="11225"/>
    <cellStyle name="Currency 4 23 2 5" xfId="11226"/>
    <cellStyle name="Currency 4 23 3" xfId="11227"/>
    <cellStyle name="Currency 4 23 4" xfId="11228"/>
    <cellStyle name="Currency 4 23 5" xfId="11229"/>
    <cellStyle name="Currency 4 23 6" xfId="11230"/>
    <cellStyle name="Currency 4 23 6 2" xfId="11231"/>
    <cellStyle name="Currency 4 23 6 2 2" xfId="11232"/>
    <cellStyle name="Currency 4 23 6 3" xfId="11233"/>
    <cellStyle name="Currency 4 23 7" xfId="11234"/>
    <cellStyle name="Currency 4 23 7 2" xfId="11235"/>
    <cellStyle name="Currency 4 23 7 2 2" xfId="11236"/>
    <cellStyle name="Currency 4 23 7 3" xfId="11237"/>
    <cellStyle name="Currency 4 23 8" xfId="11238"/>
    <cellStyle name="Currency 4 23 8 2" xfId="11239"/>
    <cellStyle name="Currency 4 23 9" xfId="11240"/>
    <cellStyle name="Currency 4 24" xfId="11241"/>
    <cellStyle name="Currency 4 24 10" xfId="11242"/>
    <cellStyle name="Currency 4 24 2" xfId="11243"/>
    <cellStyle name="Currency 4 24 2 2" xfId="11244"/>
    <cellStyle name="Currency 4 24 2 2 2" xfId="11245"/>
    <cellStyle name="Currency 4 24 2 2 2 2" xfId="11246"/>
    <cellStyle name="Currency 4 24 2 2 3" xfId="11247"/>
    <cellStyle name="Currency 4 24 2 2 4" xfId="11248"/>
    <cellStyle name="Currency 4 24 2 3" xfId="11249"/>
    <cellStyle name="Currency 4 24 2 3 2" xfId="11250"/>
    <cellStyle name="Currency 4 24 2 4" xfId="11251"/>
    <cellStyle name="Currency 4 24 2 5" xfId="11252"/>
    <cellStyle name="Currency 4 24 3" xfId="11253"/>
    <cellStyle name="Currency 4 24 4" xfId="11254"/>
    <cellStyle name="Currency 4 24 5" xfId="11255"/>
    <cellStyle name="Currency 4 24 6" xfId="11256"/>
    <cellStyle name="Currency 4 24 6 2" xfId="11257"/>
    <cellStyle name="Currency 4 24 6 2 2" xfId="11258"/>
    <cellStyle name="Currency 4 24 6 3" xfId="11259"/>
    <cellStyle name="Currency 4 24 7" xfId="11260"/>
    <cellStyle name="Currency 4 24 7 2" xfId="11261"/>
    <cellStyle name="Currency 4 24 7 2 2" xfId="11262"/>
    <cellStyle name="Currency 4 24 7 3" xfId="11263"/>
    <cellStyle name="Currency 4 24 8" xfId="11264"/>
    <cellStyle name="Currency 4 24 8 2" xfId="11265"/>
    <cellStyle name="Currency 4 24 9" xfId="11266"/>
    <cellStyle name="Currency 4 25" xfId="11267"/>
    <cellStyle name="Currency 4 25 2" xfId="11268"/>
    <cellStyle name="Currency 4 25 2 2" xfId="11269"/>
    <cellStyle name="Currency 4 25 2 2 2" xfId="11270"/>
    <cellStyle name="Currency 4 25 2 2 2 2" xfId="11271"/>
    <cellStyle name="Currency 4 25 2 2 3" xfId="11272"/>
    <cellStyle name="Currency 4 25 2 2 4" xfId="11273"/>
    <cellStyle name="Currency 4 25 2 3" xfId="11274"/>
    <cellStyle name="Currency 4 25 2 3 2" xfId="11275"/>
    <cellStyle name="Currency 4 25 2 4" xfId="11276"/>
    <cellStyle name="Currency 4 25 2 5" xfId="11277"/>
    <cellStyle name="Currency 4 25 3" xfId="11278"/>
    <cellStyle name="Currency 4 26" xfId="11279"/>
    <cellStyle name="Currency 4 26 2" xfId="11280"/>
    <cellStyle name="Currency 4 26 2 2" xfId="11281"/>
    <cellStyle name="Currency 4 26 2 2 2" xfId="11282"/>
    <cellStyle name="Currency 4 26 2 3" xfId="11283"/>
    <cellStyle name="Currency 4 26 2 4" xfId="11284"/>
    <cellStyle name="Currency 4 26 3" xfId="11285"/>
    <cellStyle name="Currency 4 26 3 2" xfId="11286"/>
    <cellStyle name="Currency 4 26 4" xfId="11287"/>
    <cellStyle name="Currency 4 26 5" xfId="11288"/>
    <cellStyle name="Currency 4 27" xfId="11289"/>
    <cellStyle name="Currency 4 27 2" xfId="11290"/>
    <cellStyle name="Currency 4 27 2 2" xfId="11291"/>
    <cellStyle name="Currency 4 27 3" xfId="11292"/>
    <cellStyle name="Currency 4 28" xfId="11293"/>
    <cellStyle name="Currency 4 28 2" xfId="11294"/>
    <cellStyle name="Currency 4 28 2 2" xfId="11295"/>
    <cellStyle name="Currency 4 28 3" xfId="11296"/>
    <cellStyle name="Currency 4 29" xfId="11297"/>
    <cellStyle name="Currency 4 29 2" xfId="11298"/>
    <cellStyle name="Currency 4 3" xfId="11299"/>
    <cellStyle name="Currency 4 3 10" xfId="11300"/>
    <cellStyle name="Currency 4 3 11" xfId="11301"/>
    <cellStyle name="Currency 4 3 11 2" xfId="11302"/>
    <cellStyle name="Currency 4 3 11 2 2" xfId="11303"/>
    <cellStyle name="Currency 4 3 11 2 2 2" xfId="11304"/>
    <cellStyle name="Currency 4 3 11 2 2 2 2" xfId="11305"/>
    <cellStyle name="Currency 4 3 11 2 2 3" xfId="11306"/>
    <cellStyle name="Currency 4 3 11 2 2 4" xfId="11307"/>
    <cellStyle name="Currency 4 3 11 2 3" xfId="11308"/>
    <cellStyle name="Currency 4 3 11 2 3 2" xfId="11309"/>
    <cellStyle name="Currency 4 3 11 2 4" xfId="11310"/>
    <cellStyle name="Currency 4 3 11 2 5" xfId="11311"/>
    <cellStyle name="Currency 4 3 11 3" xfId="11312"/>
    <cellStyle name="Currency 4 3 12" xfId="11313"/>
    <cellStyle name="Currency 4 3 12 2" xfId="11314"/>
    <cellStyle name="Currency 4 3 12 2 2" xfId="11315"/>
    <cellStyle name="Currency 4 3 12 2 2 2" xfId="11316"/>
    <cellStyle name="Currency 4 3 12 2 3" xfId="11317"/>
    <cellStyle name="Currency 4 3 12 2 4" xfId="11318"/>
    <cellStyle name="Currency 4 3 12 3" xfId="11319"/>
    <cellStyle name="Currency 4 3 12 3 2" xfId="11320"/>
    <cellStyle name="Currency 4 3 12 4" xfId="11321"/>
    <cellStyle name="Currency 4 3 12 5" xfId="11322"/>
    <cellStyle name="Currency 4 3 13" xfId="11323"/>
    <cellStyle name="Currency 4 3 13 2" xfId="11324"/>
    <cellStyle name="Currency 4 3 13 2 2" xfId="11325"/>
    <cellStyle name="Currency 4 3 13 3" xfId="11326"/>
    <cellStyle name="Currency 4 3 14" xfId="11327"/>
    <cellStyle name="Currency 4 3 14 2" xfId="11328"/>
    <cellStyle name="Currency 4 3 14 2 2" xfId="11329"/>
    <cellStyle name="Currency 4 3 14 3" xfId="11330"/>
    <cellStyle name="Currency 4 3 15" xfId="11331"/>
    <cellStyle name="Currency 4 3 15 2" xfId="11332"/>
    <cellStyle name="Currency 4 3 15 2 2" xfId="11333"/>
    <cellStyle name="Currency 4 3 15 3" xfId="11334"/>
    <cellStyle name="Currency 4 3 16" xfId="11335"/>
    <cellStyle name="Currency 4 3 16 2" xfId="11336"/>
    <cellStyle name="Currency 4 3 16 2 2" xfId="11337"/>
    <cellStyle name="Currency 4 3 16 3" xfId="11338"/>
    <cellStyle name="Currency 4 3 17" xfId="11339"/>
    <cellStyle name="Currency 4 3 17 2" xfId="11340"/>
    <cellStyle name="Currency 4 3 17 2 2" xfId="11341"/>
    <cellStyle name="Currency 4 3 17 3" xfId="11342"/>
    <cellStyle name="Currency 4 3 18" xfId="11343"/>
    <cellStyle name="Currency 4 3 18 2" xfId="11344"/>
    <cellStyle name="Currency 4 3 19" xfId="11345"/>
    <cellStyle name="Currency 4 3 19 2" xfId="11346"/>
    <cellStyle name="Currency 4 3 2" xfId="11347"/>
    <cellStyle name="Currency 4 3 2 10" xfId="11348"/>
    <cellStyle name="Currency 4 3 2 10 2" xfId="11349"/>
    <cellStyle name="Currency 4 3 2 10 2 2" xfId="11350"/>
    <cellStyle name="Currency 4 3 2 10 2 2 2" xfId="11351"/>
    <cellStyle name="Currency 4 3 2 10 2 2 2 2" xfId="11352"/>
    <cellStyle name="Currency 4 3 2 10 2 2 3" xfId="11353"/>
    <cellStyle name="Currency 4 3 2 10 2 2 4" xfId="11354"/>
    <cellStyle name="Currency 4 3 2 10 2 3" xfId="11355"/>
    <cellStyle name="Currency 4 3 2 10 2 3 2" xfId="11356"/>
    <cellStyle name="Currency 4 3 2 10 2 4" xfId="11357"/>
    <cellStyle name="Currency 4 3 2 10 2 5" xfId="11358"/>
    <cellStyle name="Currency 4 3 2 10 3" xfId="11359"/>
    <cellStyle name="Currency 4 3 2 11" xfId="11360"/>
    <cellStyle name="Currency 4 3 2 11 2" xfId="11361"/>
    <cellStyle name="Currency 4 3 2 11 2 2" xfId="11362"/>
    <cellStyle name="Currency 4 3 2 11 2 2 2" xfId="11363"/>
    <cellStyle name="Currency 4 3 2 11 2 3" xfId="11364"/>
    <cellStyle name="Currency 4 3 2 11 2 4" xfId="11365"/>
    <cellStyle name="Currency 4 3 2 11 3" xfId="11366"/>
    <cellStyle name="Currency 4 3 2 11 3 2" xfId="11367"/>
    <cellStyle name="Currency 4 3 2 11 4" xfId="11368"/>
    <cellStyle name="Currency 4 3 2 11 5" xfId="11369"/>
    <cellStyle name="Currency 4 3 2 12" xfId="11370"/>
    <cellStyle name="Currency 4 3 2 12 2" xfId="11371"/>
    <cellStyle name="Currency 4 3 2 12 2 2" xfId="11372"/>
    <cellStyle name="Currency 4 3 2 12 3" xfId="11373"/>
    <cellStyle name="Currency 4 3 2 13" xfId="11374"/>
    <cellStyle name="Currency 4 3 2 13 2" xfId="11375"/>
    <cellStyle name="Currency 4 3 2 13 2 2" xfId="11376"/>
    <cellStyle name="Currency 4 3 2 13 3" xfId="11377"/>
    <cellStyle name="Currency 4 3 2 14" xfId="11378"/>
    <cellStyle name="Currency 4 3 2 14 2" xfId="11379"/>
    <cellStyle name="Currency 4 3 2 14 2 2" xfId="11380"/>
    <cellStyle name="Currency 4 3 2 14 3" xfId="11381"/>
    <cellStyle name="Currency 4 3 2 15" xfId="11382"/>
    <cellStyle name="Currency 4 3 2 15 2" xfId="11383"/>
    <cellStyle name="Currency 4 3 2 15 2 2" xfId="11384"/>
    <cellStyle name="Currency 4 3 2 15 3" xfId="11385"/>
    <cellStyle name="Currency 4 3 2 16" xfId="11386"/>
    <cellStyle name="Currency 4 3 2 16 2" xfId="11387"/>
    <cellStyle name="Currency 4 3 2 16 2 2" xfId="11388"/>
    <cellStyle name="Currency 4 3 2 16 3" xfId="11389"/>
    <cellStyle name="Currency 4 3 2 17" xfId="11390"/>
    <cellStyle name="Currency 4 3 2 17 2" xfId="11391"/>
    <cellStyle name="Currency 4 3 2 18" xfId="11392"/>
    <cellStyle name="Currency 4 3 2 18 2" xfId="11393"/>
    <cellStyle name="Currency 4 3 2 19" xfId="11394"/>
    <cellStyle name="Currency 4 3 2 2" xfId="11395"/>
    <cellStyle name="Currency 4 3 2 2 2" xfId="11396"/>
    <cellStyle name="Currency 4 3 2 2 3" xfId="11397"/>
    <cellStyle name="Currency 4 3 2 3" xfId="11398"/>
    <cellStyle name="Currency 4 3 2 4" xfId="11399"/>
    <cellStyle name="Currency 4 3 2 5" xfId="11400"/>
    <cellStyle name="Currency 4 3 2 6" xfId="11401"/>
    <cellStyle name="Currency 4 3 2 7" xfId="11402"/>
    <cellStyle name="Currency 4 3 2 8" xfId="11403"/>
    <cellStyle name="Currency 4 3 2 9" xfId="11404"/>
    <cellStyle name="Currency 4 3 20" xfId="11405"/>
    <cellStyle name="Currency 4 3 21" xfId="11406"/>
    <cellStyle name="Currency 4 3 22" xfId="11407"/>
    <cellStyle name="Currency 4 3 22 2" xfId="11408"/>
    <cellStyle name="Currency 4 3 23" xfId="11409"/>
    <cellStyle name="Currency 4 3 23 2" xfId="11410"/>
    <cellStyle name="Currency 4 3 3" xfId="11411"/>
    <cellStyle name="Currency 4 3 3 2" xfId="11412"/>
    <cellStyle name="Currency 4 3 3 3" xfId="11413"/>
    <cellStyle name="Currency 4 3 4" xfId="11414"/>
    <cellStyle name="Currency 4 3 5" xfId="11415"/>
    <cellStyle name="Currency 4 3 6" xfId="11416"/>
    <cellStyle name="Currency 4 3 7" xfId="11417"/>
    <cellStyle name="Currency 4 3 8" xfId="11418"/>
    <cellStyle name="Currency 4 3 9" xfId="11419"/>
    <cellStyle name="Currency 4 30" xfId="11420"/>
    <cellStyle name="Currency 4 30 2" xfId="11421"/>
    <cellStyle name="Currency 4 31" xfId="11422"/>
    <cellStyle name="Currency 4 32" xfId="11423"/>
    <cellStyle name="Currency 4 33" xfId="11424"/>
    <cellStyle name="Currency 4 34" xfId="11425"/>
    <cellStyle name="Currency 4 35" xfId="11426"/>
    <cellStyle name="Currency 4 36" xfId="11427"/>
    <cellStyle name="Currency 4 37" xfId="50582"/>
    <cellStyle name="Currency 4 38" xfId="50583"/>
    <cellStyle name="Currency 4 4" xfId="11428"/>
    <cellStyle name="Currency 4 4 10" xfId="11429"/>
    <cellStyle name="Currency 4 4 10 2" xfId="11430"/>
    <cellStyle name="Currency 4 4 10 2 2" xfId="11431"/>
    <cellStyle name="Currency 4 4 10 2 2 2" xfId="11432"/>
    <cellStyle name="Currency 4 4 10 2 2 2 2" xfId="11433"/>
    <cellStyle name="Currency 4 4 10 2 2 3" xfId="11434"/>
    <cellStyle name="Currency 4 4 10 2 2 4" xfId="11435"/>
    <cellStyle name="Currency 4 4 10 2 3" xfId="11436"/>
    <cellStyle name="Currency 4 4 10 2 3 2" xfId="11437"/>
    <cellStyle name="Currency 4 4 10 2 4" xfId="11438"/>
    <cellStyle name="Currency 4 4 10 2 5" xfId="11439"/>
    <cellStyle name="Currency 4 4 10 3" xfId="11440"/>
    <cellStyle name="Currency 4 4 11" xfId="11441"/>
    <cellStyle name="Currency 4 4 11 2" xfId="11442"/>
    <cellStyle name="Currency 4 4 11 2 2" xfId="11443"/>
    <cellStyle name="Currency 4 4 11 2 2 2" xfId="11444"/>
    <cellStyle name="Currency 4 4 11 2 3" xfId="11445"/>
    <cellStyle name="Currency 4 4 11 2 4" xfId="11446"/>
    <cellStyle name="Currency 4 4 11 3" xfId="11447"/>
    <cellStyle name="Currency 4 4 11 3 2" xfId="11448"/>
    <cellStyle name="Currency 4 4 11 4" xfId="11449"/>
    <cellStyle name="Currency 4 4 11 5" xfId="11450"/>
    <cellStyle name="Currency 4 4 12" xfId="11451"/>
    <cellStyle name="Currency 4 4 12 2" xfId="11452"/>
    <cellStyle name="Currency 4 4 12 2 2" xfId="11453"/>
    <cellStyle name="Currency 4 4 12 3" xfId="11454"/>
    <cellStyle name="Currency 4 4 13" xfId="11455"/>
    <cellStyle name="Currency 4 4 13 2" xfId="11456"/>
    <cellStyle name="Currency 4 4 13 2 2" xfId="11457"/>
    <cellStyle name="Currency 4 4 13 3" xfId="11458"/>
    <cellStyle name="Currency 4 4 14" xfId="11459"/>
    <cellStyle name="Currency 4 4 14 2" xfId="11460"/>
    <cellStyle name="Currency 4 4 14 2 2" xfId="11461"/>
    <cellStyle name="Currency 4 4 14 3" xfId="11462"/>
    <cellStyle name="Currency 4 4 15" xfId="11463"/>
    <cellStyle name="Currency 4 4 15 2" xfId="11464"/>
    <cellStyle name="Currency 4 4 15 2 2" xfId="11465"/>
    <cellStyle name="Currency 4 4 15 3" xfId="11466"/>
    <cellStyle name="Currency 4 4 16" xfId="11467"/>
    <cellStyle name="Currency 4 4 16 2" xfId="11468"/>
    <cellStyle name="Currency 4 4 16 2 2" xfId="11469"/>
    <cellStyle name="Currency 4 4 16 3" xfId="11470"/>
    <cellStyle name="Currency 4 4 17" xfId="11471"/>
    <cellStyle name="Currency 4 4 17 2" xfId="11472"/>
    <cellStyle name="Currency 4 4 18" xfId="11473"/>
    <cellStyle name="Currency 4 4 18 2" xfId="11474"/>
    <cellStyle name="Currency 4 4 19" xfId="11475"/>
    <cellStyle name="Currency 4 4 2" xfId="11476"/>
    <cellStyle name="Currency 4 4 2 2" xfId="11477"/>
    <cellStyle name="Currency 4 4 2 3" xfId="11478"/>
    <cellStyle name="Currency 4 4 3" xfId="11479"/>
    <cellStyle name="Currency 4 4 4" xfId="11480"/>
    <cellStyle name="Currency 4 4 5" xfId="11481"/>
    <cellStyle name="Currency 4 4 6" xfId="11482"/>
    <cellStyle name="Currency 4 4 7" xfId="11483"/>
    <cellStyle name="Currency 4 4 8" xfId="11484"/>
    <cellStyle name="Currency 4 4 9" xfId="11485"/>
    <cellStyle name="Currency 4 5" xfId="11486"/>
    <cellStyle name="Currency 4 5 10" xfId="11487"/>
    <cellStyle name="Currency 4 5 10 2" xfId="11488"/>
    <cellStyle name="Currency 4 5 10 2 2" xfId="11489"/>
    <cellStyle name="Currency 4 5 10 2 2 2" xfId="11490"/>
    <cellStyle name="Currency 4 5 10 2 2 2 2" xfId="11491"/>
    <cellStyle name="Currency 4 5 10 2 2 3" xfId="11492"/>
    <cellStyle name="Currency 4 5 10 2 2 4" xfId="11493"/>
    <cellStyle name="Currency 4 5 10 2 3" xfId="11494"/>
    <cellStyle name="Currency 4 5 10 2 3 2" xfId="11495"/>
    <cellStyle name="Currency 4 5 10 2 4" xfId="11496"/>
    <cellStyle name="Currency 4 5 10 2 5" xfId="11497"/>
    <cellStyle name="Currency 4 5 10 3" xfId="11498"/>
    <cellStyle name="Currency 4 5 11" xfId="11499"/>
    <cellStyle name="Currency 4 5 11 2" xfId="11500"/>
    <cellStyle name="Currency 4 5 11 2 2" xfId="11501"/>
    <cellStyle name="Currency 4 5 11 2 2 2" xfId="11502"/>
    <cellStyle name="Currency 4 5 11 2 3" xfId="11503"/>
    <cellStyle name="Currency 4 5 11 2 4" xfId="11504"/>
    <cellStyle name="Currency 4 5 11 3" xfId="11505"/>
    <cellStyle name="Currency 4 5 11 3 2" xfId="11506"/>
    <cellStyle name="Currency 4 5 11 4" xfId="11507"/>
    <cellStyle name="Currency 4 5 11 5" xfId="11508"/>
    <cellStyle name="Currency 4 5 12" xfId="11509"/>
    <cellStyle name="Currency 4 5 12 2" xfId="11510"/>
    <cellStyle name="Currency 4 5 12 2 2" xfId="11511"/>
    <cellStyle name="Currency 4 5 12 3" xfId="11512"/>
    <cellStyle name="Currency 4 5 13" xfId="11513"/>
    <cellStyle name="Currency 4 5 13 2" xfId="11514"/>
    <cellStyle name="Currency 4 5 13 2 2" xfId="11515"/>
    <cellStyle name="Currency 4 5 13 3" xfId="11516"/>
    <cellStyle name="Currency 4 5 14" xfId="11517"/>
    <cellStyle name="Currency 4 5 14 2" xfId="11518"/>
    <cellStyle name="Currency 4 5 14 2 2" xfId="11519"/>
    <cellStyle name="Currency 4 5 14 3" xfId="11520"/>
    <cellStyle name="Currency 4 5 15" xfId="11521"/>
    <cellStyle name="Currency 4 5 15 2" xfId="11522"/>
    <cellStyle name="Currency 4 5 15 2 2" xfId="11523"/>
    <cellStyle name="Currency 4 5 15 3" xfId="11524"/>
    <cellStyle name="Currency 4 5 16" xfId="11525"/>
    <cellStyle name="Currency 4 5 16 2" xfId="11526"/>
    <cellStyle name="Currency 4 5 16 2 2" xfId="11527"/>
    <cellStyle name="Currency 4 5 16 3" xfId="11528"/>
    <cellStyle name="Currency 4 5 17" xfId="11529"/>
    <cellStyle name="Currency 4 5 17 2" xfId="11530"/>
    <cellStyle name="Currency 4 5 18" xfId="11531"/>
    <cellStyle name="Currency 4 5 18 2" xfId="11532"/>
    <cellStyle name="Currency 4 5 19" xfId="11533"/>
    <cellStyle name="Currency 4 5 2" xfId="11534"/>
    <cellStyle name="Currency 4 5 2 2" xfId="11535"/>
    <cellStyle name="Currency 4 5 2 3" xfId="11536"/>
    <cellStyle name="Currency 4 5 3" xfId="11537"/>
    <cellStyle name="Currency 4 5 4" xfId="11538"/>
    <cellStyle name="Currency 4 5 5" xfId="11539"/>
    <cellStyle name="Currency 4 5 6" xfId="11540"/>
    <cellStyle name="Currency 4 5 7" xfId="11541"/>
    <cellStyle name="Currency 4 5 8" xfId="11542"/>
    <cellStyle name="Currency 4 5 9" xfId="11543"/>
    <cellStyle name="Currency 4 6" xfId="11544"/>
    <cellStyle name="Currency 4 6 2" xfId="11545"/>
    <cellStyle name="Currency 4 6 3" xfId="11546"/>
    <cellStyle name="Currency 4 6 4" xfId="11547"/>
    <cellStyle name="Currency 4 6 5" xfId="44397"/>
    <cellStyle name="Currency 4 7" xfId="11548"/>
    <cellStyle name="Currency 4 8" xfId="11549"/>
    <cellStyle name="Currency 4 9" xfId="11550"/>
    <cellStyle name="Currency 5" xfId="11551"/>
    <cellStyle name="Currency 5 10" xfId="11552"/>
    <cellStyle name="Currency 5 11" xfId="11553"/>
    <cellStyle name="Currency 5 12" xfId="11554"/>
    <cellStyle name="Currency 5 13" xfId="11555"/>
    <cellStyle name="Currency 5 13 2" xfId="11556"/>
    <cellStyle name="Currency 5 13 2 2" xfId="11557"/>
    <cellStyle name="Currency 5 13 2 2 2" xfId="11558"/>
    <cellStyle name="Currency 5 13 2 2 2 2" xfId="11559"/>
    <cellStyle name="Currency 5 13 2 2 3" xfId="11560"/>
    <cellStyle name="Currency 5 13 2 2 4" xfId="11561"/>
    <cellStyle name="Currency 5 13 2 3" xfId="11562"/>
    <cellStyle name="Currency 5 13 2 3 2" xfId="11563"/>
    <cellStyle name="Currency 5 13 2 4" xfId="11564"/>
    <cellStyle name="Currency 5 13 2 5" xfId="11565"/>
    <cellStyle name="Currency 5 13 3" xfId="11566"/>
    <cellStyle name="Currency 5 14" xfId="11567"/>
    <cellStyle name="Currency 5 14 2" xfId="11568"/>
    <cellStyle name="Currency 5 14 2 2" xfId="11569"/>
    <cellStyle name="Currency 5 14 2 2 2" xfId="11570"/>
    <cellStyle name="Currency 5 14 2 3" xfId="11571"/>
    <cellStyle name="Currency 5 14 2 4" xfId="11572"/>
    <cellStyle name="Currency 5 14 3" xfId="11573"/>
    <cellStyle name="Currency 5 14 3 2" xfId="11574"/>
    <cellStyle name="Currency 5 14 4" xfId="11575"/>
    <cellStyle name="Currency 5 14 5" xfId="11576"/>
    <cellStyle name="Currency 5 15" xfId="11577"/>
    <cellStyle name="Currency 5 15 2" xfId="11578"/>
    <cellStyle name="Currency 5 15 2 2" xfId="11579"/>
    <cellStyle name="Currency 5 15 3" xfId="11580"/>
    <cellStyle name="Currency 5 16" xfId="11581"/>
    <cellStyle name="Currency 5 16 2" xfId="11582"/>
    <cellStyle name="Currency 5 16 2 2" xfId="11583"/>
    <cellStyle name="Currency 5 16 3" xfId="11584"/>
    <cellStyle name="Currency 5 17" xfId="11585"/>
    <cellStyle name="Currency 5 17 2" xfId="11586"/>
    <cellStyle name="Currency 5 17 2 2" xfId="11587"/>
    <cellStyle name="Currency 5 17 3" xfId="11588"/>
    <cellStyle name="Currency 5 18" xfId="11589"/>
    <cellStyle name="Currency 5 18 2" xfId="11590"/>
    <cellStyle name="Currency 5 18 2 2" xfId="11591"/>
    <cellStyle name="Currency 5 18 3" xfId="11592"/>
    <cellStyle name="Currency 5 19" xfId="11593"/>
    <cellStyle name="Currency 5 19 2" xfId="11594"/>
    <cellStyle name="Currency 5 19 2 2" xfId="11595"/>
    <cellStyle name="Currency 5 19 3" xfId="11596"/>
    <cellStyle name="Currency 5 2" xfId="11597"/>
    <cellStyle name="Currency 5 2 10" xfId="11598"/>
    <cellStyle name="Currency 5 2 11" xfId="11599"/>
    <cellStyle name="Currency 5 2 11 2" xfId="11600"/>
    <cellStyle name="Currency 5 2 11 2 2" xfId="11601"/>
    <cellStyle name="Currency 5 2 11 2 2 2" xfId="11602"/>
    <cellStyle name="Currency 5 2 11 2 2 2 2" xfId="11603"/>
    <cellStyle name="Currency 5 2 11 2 2 3" xfId="11604"/>
    <cellStyle name="Currency 5 2 11 2 2 4" xfId="11605"/>
    <cellStyle name="Currency 5 2 11 2 3" xfId="11606"/>
    <cellStyle name="Currency 5 2 11 2 3 2" xfId="11607"/>
    <cellStyle name="Currency 5 2 11 2 4" xfId="11608"/>
    <cellStyle name="Currency 5 2 11 2 5" xfId="11609"/>
    <cellStyle name="Currency 5 2 11 3" xfId="11610"/>
    <cellStyle name="Currency 5 2 12" xfId="11611"/>
    <cellStyle name="Currency 5 2 12 2" xfId="11612"/>
    <cellStyle name="Currency 5 2 12 2 2" xfId="11613"/>
    <cellStyle name="Currency 5 2 12 2 2 2" xfId="11614"/>
    <cellStyle name="Currency 5 2 12 2 3" xfId="11615"/>
    <cellStyle name="Currency 5 2 12 2 4" xfId="11616"/>
    <cellStyle name="Currency 5 2 12 3" xfId="11617"/>
    <cellStyle name="Currency 5 2 12 3 2" xfId="11618"/>
    <cellStyle name="Currency 5 2 12 4" xfId="11619"/>
    <cellStyle name="Currency 5 2 12 5" xfId="11620"/>
    <cellStyle name="Currency 5 2 13" xfId="11621"/>
    <cellStyle name="Currency 5 2 13 2" xfId="11622"/>
    <cellStyle name="Currency 5 2 13 2 2" xfId="11623"/>
    <cellStyle name="Currency 5 2 13 3" xfId="11624"/>
    <cellStyle name="Currency 5 2 14" xfId="11625"/>
    <cellStyle name="Currency 5 2 14 2" xfId="11626"/>
    <cellStyle name="Currency 5 2 14 2 2" xfId="11627"/>
    <cellStyle name="Currency 5 2 14 3" xfId="11628"/>
    <cellStyle name="Currency 5 2 15" xfId="11629"/>
    <cellStyle name="Currency 5 2 15 2" xfId="11630"/>
    <cellStyle name="Currency 5 2 15 2 2" xfId="11631"/>
    <cellStyle name="Currency 5 2 15 3" xfId="11632"/>
    <cellStyle name="Currency 5 2 16" xfId="11633"/>
    <cellStyle name="Currency 5 2 16 2" xfId="11634"/>
    <cellStyle name="Currency 5 2 16 2 2" xfId="11635"/>
    <cellStyle name="Currency 5 2 16 3" xfId="11636"/>
    <cellStyle name="Currency 5 2 17" xfId="11637"/>
    <cellStyle name="Currency 5 2 17 2" xfId="11638"/>
    <cellStyle name="Currency 5 2 17 2 2" xfId="11639"/>
    <cellStyle name="Currency 5 2 17 3" xfId="11640"/>
    <cellStyle name="Currency 5 2 18" xfId="11641"/>
    <cellStyle name="Currency 5 2 18 2" xfId="11642"/>
    <cellStyle name="Currency 5 2 19" xfId="11643"/>
    <cellStyle name="Currency 5 2 19 2" xfId="11644"/>
    <cellStyle name="Currency 5 2 2" xfId="11645"/>
    <cellStyle name="Currency 5 2 2 10" xfId="11646"/>
    <cellStyle name="Currency 5 2 2 10 2" xfId="11647"/>
    <cellStyle name="Currency 5 2 2 10 2 2" xfId="11648"/>
    <cellStyle name="Currency 5 2 2 10 2 2 2" xfId="11649"/>
    <cellStyle name="Currency 5 2 2 10 2 2 2 2" xfId="11650"/>
    <cellStyle name="Currency 5 2 2 10 2 2 3" xfId="11651"/>
    <cellStyle name="Currency 5 2 2 10 2 2 4" xfId="11652"/>
    <cellStyle name="Currency 5 2 2 10 2 3" xfId="11653"/>
    <cellStyle name="Currency 5 2 2 10 2 3 2" xfId="11654"/>
    <cellStyle name="Currency 5 2 2 10 2 4" xfId="11655"/>
    <cellStyle name="Currency 5 2 2 10 2 5" xfId="11656"/>
    <cellStyle name="Currency 5 2 2 10 3" xfId="11657"/>
    <cellStyle name="Currency 5 2 2 11" xfId="11658"/>
    <cellStyle name="Currency 5 2 2 11 2" xfId="11659"/>
    <cellStyle name="Currency 5 2 2 11 2 2" xfId="11660"/>
    <cellStyle name="Currency 5 2 2 11 2 2 2" xfId="11661"/>
    <cellStyle name="Currency 5 2 2 11 2 3" xfId="11662"/>
    <cellStyle name="Currency 5 2 2 11 2 4" xfId="11663"/>
    <cellStyle name="Currency 5 2 2 11 3" xfId="11664"/>
    <cellStyle name="Currency 5 2 2 11 3 2" xfId="11665"/>
    <cellStyle name="Currency 5 2 2 11 4" xfId="11666"/>
    <cellStyle name="Currency 5 2 2 11 5" xfId="11667"/>
    <cellStyle name="Currency 5 2 2 12" xfId="11668"/>
    <cellStyle name="Currency 5 2 2 12 2" xfId="11669"/>
    <cellStyle name="Currency 5 2 2 12 2 2" xfId="11670"/>
    <cellStyle name="Currency 5 2 2 12 3" xfId="11671"/>
    <cellStyle name="Currency 5 2 2 13" xfId="11672"/>
    <cellStyle name="Currency 5 2 2 13 2" xfId="11673"/>
    <cellStyle name="Currency 5 2 2 13 2 2" xfId="11674"/>
    <cellStyle name="Currency 5 2 2 13 3" xfId="11675"/>
    <cellStyle name="Currency 5 2 2 14" xfId="11676"/>
    <cellStyle name="Currency 5 2 2 14 2" xfId="11677"/>
    <cellStyle name="Currency 5 2 2 14 2 2" xfId="11678"/>
    <cellStyle name="Currency 5 2 2 14 3" xfId="11679"/>
    <cellStyle name="Currency 5 2 2 15" xfId="11680"/>
    <cellStyle name="Currency 5 2 2 15 2" xfId="11681"/>
    <cellStyle name="Currency 5 2 2 15 2 2" xfId="11682"/>
    <cellStyle name="Currency 5 2 2 15 3" xfId="11683"/>
    <cellStyle name="Currency 5 2 2 16" xfId="11684"/>
    <cellStyle name="Currency 5 2 2 16 2" xfId="11685"/>
    <cellStyle name="Currency 5 2 2 16 2 2" xfId="11686"/>
    <cellStyle name="Currency 5 2 2 16 3" xfId="11687"/>
    <cellStyle name="Currency 5 2 2 17" xfId="11688"/>
    <cellStyle name="Currency 5 2 2 17 2" xfId="11689"/>
    <cellStyle name="Currency 5 2 2 18" xfId="11690"/>
    <cellStyle name="Currency 5 2 2 18 2" xfId="11691"/>
    <cellStyle name="Currency 5 2 2 19" xfId="11692"/>
    <cellStyle name="Currency 5 2 2 2" xfId="11693"/>
    <cellStyle name="Currency 5 2 2 2 2" xfId="11694"/>
    <cellStyle name="Currency 5 2 2 2 3" xfId="11695"/>
    <cellStyle name="Currency 5 2 2 3" xfId="11696"/>
    <cellStyle name="Currency 5 2 2 4" xfId="11697"/>
    <cellStyle name="Currency 5 2 2 5" xfId="11698"/>
    <cellStyle name="Currency 5 2 2 6" xfId="11699"/>
    <cellStyle name="Currency 5 2 2 7" xfId="11700"/>
    <cellStyle name="Currency 5 2 2 8" xfId="11701"/>
    <cellStyle name="Currency 5 2 2 9" xfId="11702"/>
    <cellStyle name="Currency 5 2 20" xfId="11703"/>
    <cellStyle name="Currency 5 2 3" xfId="11704"/>
    <cellStyle name="Currency 5 2 3 2" xfId="11705"/>
    <cellStyle name="Currency 5 2 3 3" xfId="11706"/>
    <cellStyle name="Currency 5 2 4" xfId="11707"/>
    <cellStyle name="Currency 5 2 5" xfId="11708"/>
    <cellStyle name="Currency 5 2 6" xfId="11709"/>
    <cellStyle name="Currency 5 2 7" xfId="11710"/>
    <cellStyle name="Currency 5 2 8" xfId="11711"/>
    <cellStyle name="Currency 5 2 9" xfId="11712"/>
    <cellStyle name="Currency 5 20" xfId="11713"/>
    <cellStyle name="Currency 5 20 2" xfId="11714"/>
    <cellStyle name="Currency 5 21" xfId="11715"/>
    <cellStyle name="Currency 5 21 2" xfId="11716"/>
    <cellStyle name="Currency 5 22" xfId="11717"/>
    <cellStyle name="Currency 5 3" xfId="11718"/>
    <cellStyle name="Currency 5 3 10" xfId="11719"/>
    <cellStyle name="Currency 5 3 10 2" xfId="11720"/>
    <cellStyle name="Currency 5 3 10 2 2" xfId="11721"/>
    <cellStyle name="Currency 5 3 10 2 2 2" xfId="11722"/>
    <cellStyle name="Currency 5 3 10 2 2 2 2" xfId="11723"/>
    <cellStyle name="Currency 5 3 10 2 2 3" xfId="11724"/>
    <cellStyle name="Currency 5 3 10 2 2 4" xfId="11725"/>
    <cellStyle name="Currency 5 3 10 2 3" xfId="11726"/>
    <cellStyle name="Currency 5 3 10 2 3 2" xfId="11727"/>
    <cellStyle name="Currency 5 3 10 2 4" xfId="11728"/>
    <cellStyle name="Currency 5 3 10 2 5" xfId="11729"/>
    <cellStyle name="Currency 5 3 10 3" xfId="11730"/>
    <cellStyle name="Currency 5 3 11" xfId="11731"/>
    <cellStyle name="Currency 5 3 11 2" xfId="11732"/>
    <cellStyle name="Currency 5 3 11 2 2" xfId="11733"/>
    <cellStyle name="Currency 5 3 11 2 2 2" xfId="11734"/>
    <cellStyle name="Currency 5 3 11 2 3" xfId="11735"/>
    <cellStyle name="Currency 5 3 11 2 4" xfId="11736"/>
    <cellStyle name="Currency 5 3 11 3" xfId="11737"/>
    <cellStyle name="Currency 5 3 11 3 2" xfId="11738"/>
    <cellStyle name="Currency 5 3 11 4" xfId="11739"/>
    <cellStyle name="Currency 5 3 11 5" xfId="11740"/>
    <cellStyle name="Currency 5 3 12" xfId="11741"/>
    <cellStyle name="Currency 5 3 12 2" xfId="11742"/>
    <cellStyle name="Currency 5 3 12 2 2" xfId="11743"/>
    <cellStyle name="Currency 5 3 12 3" xfId="11744"/>
    <cellStyle name="Currency 5 3 13" xfId="11745"/>
    <cellStyle name="Currency 5 3 13 2" xfId="11746"/>
    <cellStyle name="Currency 5 3 13 2 2" xfId="11747"/>
    <cellStyle name="Currency 5 3 13 3" xfId="11748"/>
    <cellStyle name="Currency 5 3 14" xfId="11749"/>
    <cellStyle name="Currency 5 3 14 2" xfId="11750"/>
    <cellStyle name="Currency 5 3 14 2 2" xfId="11751"/>
    <cellStyle name="Currency 5 3 14 3" xfId="11752"/>
    <cellStyle name="Currency 5 3 15" xfId="11753"/>
    <cellStyle name="Currency 5 3 15 2" xfId="11754"/>
    <cellStyle name="Currency 5 3 15 2 2" xfId="11755"/>
    <cellStyle name="Currency 5 3 15 3" xfId="11756"/>
    <cellStyle name="Currency 5 3 16" xfId="11757"/>
    <cellStyle name="Currency 5 3 16 2" xfId="11758"/>
    <cellStyle name="Currency 5 3 16 2 2" xfId="11759"/>
    <cellStyle name="Currency 5 3 16 3" xfId="11760"/>
    <cellStyle name="Currency 5 3 17" xfId="11761"/>
    <cellStyle name="Currency 5 3 17 2" xfId="11762"/>
    <cellStyle name="Currency 5 3 18" xfId="11763"/>
    <cellStyle name="Currency 5 3 18 2" xfId="11764"/>
    <cellStyle name="Currency 5 3 19" xfId="11765"/>
    <cellStyle name="Currency 5 3 2" xfId="11766"/>
    <cellStyle name="Currency 5 3 2 2" xfId="11767"/>
    <cellStyle name="Currency 5 3 2 3" xfId="11768"/>
    <cellStyle name="Currency 5 3 20" xfId="11769"/>
    <cellStyle name="Currency 5 3 21" xfId="11770"/>
    <cellStyle name="Currency 5 3 22" xfId="11771"/>
    <cellStyle name="Currency 5 3 3" xfId="11772"/>
    <cellStyle name="Currency 5 3 4" xfId="11773"/>
    <cellStyle name="Currency 5 3 5" xfId="11774"/>
    <cellStyle name="Currency 5 3 6" xfId="11775"/>
    <cellStyle name="Currency 5 3 7" xfId="11776"/>
    <cellStyle name="Currency 5 3 8" xfId="11777"/>
    <cellStyle name="Currency 5 3 9" xfId="11778"/>
    <cellStyle name="Currency 5 4" xfId="11779"/>
    <cellStyle name="Currency 5 4 10" xfId="11780"/>
    <cellStyle name="Currency 5 4 10 2" xfId="11781"/>
    <cellStyle name="Currency 5 4 10 2 2" xfId="11782"/>
    <cellStyle name="Currency 5 4 10 2 2 2" xfId="11783"/>
    <cellStyle name="Currency 5 4 10 2 2 2 2" xfId="11784"/>
    <cellStyle name="Currency 5 4 10 2 2 3" xfId="11785"/>
    <cellStyle name="Currency 5 4 10 2 2 4" xfId="11786"/>
    <cellStyle name="Currency 5 4 10 2 3" xfId="11787"/>
    <cellStyle name="Currency 5 4 10 2 3 2" xfId="11788"/>
    <cellStyle name="Currency 5 4 10 2 4" xfId="11789"/>
    <cellStyle name="Currency 5 4 10 2 5" xfId="11790"/>
    <cellStyle name="Currency 5 4 10 3" xfId="11791"/>
    <cellStyle name="Currency 5 4 11" xfId="11792"/>
    <cellStyle name="Currency 5 4 11 2" xfId="11793"/>
    <cellStyle name="Currency 5 4 11 2 2" xfId="11794"/>
    <cellStyle name="Currency 5 4 11 2 2 2" xfId="11795"/>
    <cellStyle name="Currency 5 4 11 2 3" xfId="11796"/>
    <cellStyle name="Currency 5 4 11 2 4" xfId="11797"/>
    <cellStyle name="Currency 5 4 11 3" xfId="11798"/>
    <cellStyle name="Currency 5 4 11 3 2" xfId="11799"/>
    <cellStyle name="Currency 5 4 11 4" xfId="11800"/>
    <cellStyle name="Currency 5 4 11 5" xfId="11801"/>
    <cellStyle name="Currency 5 4 12" xfId="11802"/>
    <cellStyle name="Currency 5 4 12 2" xfId="11803"/>
    <cellStyle name="Currency 5 4 12 2 2" xfId="11804"/>
    <cellStyle name="Currency 5 4 12 3" xfId="11805"/>
    <cellStyle name="Currency 5 4 13" xfId="11806"/>
    <cellStyle name="Currency 5 4 13 2" xfId="11807"/>
    <cellStyle name="Currency 5 4 13 2 2" xfId="11808"/>
    <cellStyle name="Currency 5 4 13 3" xfId="11809"/>
    <cellStyle name="Currency 5 4 14" xfId="11810"/>
    <cellStyle name="Currency 5 4 14 2" xfId="11811"/>
    <cellStyle name="Currency 5 4 14 2 2" xfId="11812"/>
    <cellStyle name="Currency 5 4 14 3" xfId="11813"/>
    <cellStyle name="Currency 5 4 15" xfId="11814"/>
    <cellStyle name="Currency 5 4 15 2" xfId="11815"/>
    <cellStyle name="Currency 5 4 15 2 2" xfId="11816"/>
    <cellStyle name="Currency 5 4 15 3" xfId="11817"/>
    <cellStyle name="Currency 5 4 16" xfId="11818"/>
    <cellStyle name="Currency 5 4 16 2" xfId="11819"/>
    <cellStyle name="Currency 5 4 16 2 2" xfId="11820"/>
    <cellStyle name="Currency 5 4 16 3" xfId="11821"/>
    <cellStyle name="Currency 5 4 17" xfId="11822"/>
    <cellStyle name="Currency 5 4 17 2" xfId="11823"/>
    <cellStyle name="Currency 5 4 18" xfId="11824"/>
    <cellStyle name="Currency 5 4 18 2" xfId="11825"/>
    <cellStyle name="Currency 5 4 19" xfId="11826"/>
    <cellStyle name="Currency 5 4 2" xfId="11827"/>
    <cellStyle name="Currency 5 4 2 2" xfId="11828"/>
    <cellStyle name="Currency 5 4 2 3" xfId="11829"/>
    <cellStyle name="Currency 5 4 3" xfId="11830"/>
    <cellStyle name="Currency 5 4 4" xfId="11831"/>
    <cellStyle name="Currency 5 4 5" xfId="11832"/>
    <cellStyle name="Currency 5 4 6" xfId="11833"/>
    <cellStyle name="Currency 5 4 7" xfId="11834"/>
    <cellStyle name="Currency 5 4 8" xfId="11835"/>
    <cellStyle name="Currency 5 4 9" xfId="11836"/>
    <cellStyle name="Currency 5 5" xfId="11837"/>
    <cellStyle name="Currency 5 5 2" xfId="11838"/>
    <cellStyle name="Currency 5 5 3" xfId="11839"/>
    <cellStyle name="Currency 5 6" xfId="11840"/>
    <cellStyle name="Currency 5 7" xfId="11841"/>
    <cellStyle name="Currency 5 8" xfId="11842"/>
    <cellStyle name="Currency 5 9" xfId="11843"/>
    <cellStyle name="Currency 6" xfId="11844"/>
    <cellStyle name="Currency 6 2" xfId="11845"/>
    <cellStyle name="Currency 6 3" xfId="11846"/>
    <cellStyle name="Currency 6 3 2" xfId="11847"/>
    <cellStyle name="Currency 6 4" xfId="11848"/>
    <cellStyle name="Currency 6 5" xfId="11849"/>
    <cellStyle name="Currency 7" xfId="11850"/>
    <cellStyle name="Currency 7 10" xfId="11851"/>
    <cellStyle name="Currency 7 11" xfId="11852"/>
    <cellStyle name="Currency 7 12" xfId="11853"/>
    <cellStyle name="Currency 7 12 2" xfId="11854"/>
    <cellStyle name="Currency 7 12 2 2" xfId="11855"/>
    <cellStyle name="Currency 7 12 2 2 2" xfId="11856"/>
    <cellStyle name="Currency 7 12 2 2 2 2" xfId="11857"/>
    <cellStyle name="Currency 7 12 2 2 3" xfId="11858"/>
    <cellStyle name="Currency 7 12 2 2 4" xfId="11859"/>
    <cellStyle name="Currency 7 12 2 3" xfId="11860"/>
    <cellStyle name="Currency 7 12 2 3 2" xfId="11861"/>
    <cellStyle name="Currency 7 12 2 4" xfId="11862"/>
    <cellStyle name="Currency 7 12 2 5" xfId="11863"/>
    <cellStyle name="Currency 7 12 3" xfId="11864"/>
    <cellStyle name="Currency 7 13" xfId="11865"/>
    <cellStyle name="Currency 7 13 2" xfId="11866"/>
    <cellStyle name="Currency 7 13 2 2" xfId="11867"/>
    <cellStyle name="Currency 7 13 2 2 2" xfId="11868"/>
    <cellStyle name="Currency 7 13 2 3" xfId="11869"/>
    <cellStyle name="Currency 7 13 2 4" xfId="11870"/>
    <cellStyle name="Currency 7 13 3" xfId="11871"/>
    <cellStyle name="Currency 7 13 3 2" xfId="11872"/>
    <cellStyle name="Currency 7 13 4" xfId="11873"/>
    <cellStyle name="Currency 7 13 5" xfId="11874"/>
    <cellStyle name="Currency 7 14" xfId="11875"/>
    <cellStyle name="Currency 7 14 2" xfId="11876"/>
    <cellStyle name="Currency 7 14 2 2" xfId="11877"/>
    <cellStyle name="Currency 7 14 3" xfId="11878"/>
    <cellStyle name="Currency 7 15" xfId="11879"/>
    <cellStyle name="Currency 7 15 2" xfId="11880"/>
    <cellStyle name="Currency 7 15 2 2" xfId="11881"/>
    <cellStyle name="Currency 7 15 3" xfId="11882"/>
    <cellStyle name="Currency 7 16" xfId="11883"/>
    <cellStyle name="Currency 7 16 2" xfId="11884"/>
    <cellStyle name="Currency 7 16 2 2" xfId="11885"/>
    <cellStyle name="Currency 7 16 3" xfId="11886"/>
    <cellStyle name="Currency 7 17" xfId="11887"/>
    <cellStyle name="Currency 7 17 2" xfId="11888"/>
    <cellStyle name="Currency 7 17 2 2" xfId="11889"/>
    <cellStyle name="Currency 7 17 3" xfId="11890"/>
    <cellStyle name="Currency 7 18" xfId="11891"/>
    <cellStyle name="Currency 7 18 2" xfId="11892"/>
    <cellStyle name="Currency 7 18 2 2" xfId="11893"/>
    <cellStyle name="Currency 7 18 3" xfId="11894"/>
    <cellStyle name="Currency 7 19" xfId="11895"/>
    <cellStyle name="Currency 7 19 2" xfId="11896"/>
    <cellStyle name="Currency 7 2" xfId="11897"/>
    <cellStyle name="Currency 7 20" xfId="11898"/>
    <cellStyle name="Currency 7 20 2" xfId="11899"/>
    <cellStyle name="Currency 7 21" xfId="11900"/>
    <cellStyle name="Currency 7 3" xfId="11901"/>
    <cellStyle name="Currency 7 3 10" xfId="11902"/>
    <cellStyle name="Currency 7 3 10 2" xfId="11903"/>
    <cellStyle name="Currency 7 3 10 2 2" xfId="11904"/>
    <cellStyle name="Currency 7 3 10 2 2 2" xfId="11905"/>
    <cellStyle name="Currency 7 3 10 2 2 2 2" xfId="11906"/>
    <cellStyle name="Currency 7 3 10 2 2 3" xfId="11907"/>
    <cellStyle name="Currency 7 3 10 2 2 4" xfId="11908"/>
    <cellStyle name="Currency 7 3 10 2 3" xfId="11909"/>
    <cellStyle name="Currency 7 3 10 2 3 2" xfId="11910"/>
    <cellStyle name="Currency 7 3 10 2 4" xfId="11911"/>
    <cellStyle name="Currency 7 3 10 2 5" xfId="11912"/>
    <cellStyle name="Currency 7 3 10 3" xfId="11913"/>
    <cellStyle name="Currency 7 3 11" xfId="11914"/>
    <cellStyle name="Currency 7 3 11 2" xfId="11915"/>
    <cellStyle name="Currency 7 3 11 2 2" xfId="11916"/>
    <cellStyle name="Currency 7 3 11 2 2 2" xfId="11917"/>
    <cellStyle name="Currency 7 3 11 2 3" xfId="11918"/>
    <cellStyle name="Currency 7 3 11 2 4" xfId="11919"/>
    <cellStyle name="Currency 7 3 11 3" xfId="11920"/>
    <cellStyle name="Currency 7 3 11 3 2" xfId="11921"/>
    <cellStyle name="Currency 7 3 11 4" xfId="11922"/>
    <cellStyle name="Currency 7 3 11 5" xfId="11923"/>
    <cellStyle name="Currency 7 3 12" xfId="11924"/>
    <cellStyle name="Currency 7 3 12 2" xfId="11925"/>
    <cellStyle name="Currency 7 3 12 2 2" xfId="11926"/>
    <cellStyle name="Currency 7 3 12 3" xfId="11927"/>
    <cellStyle name="Currency 7 3 13" xfId="11928"/>
    <cellStyle name="Currency 7 3 13 2" xfId="11929"/>
    <cellStyle name="Currency 7 3 13 2 2" xfId="11930"/>
    <cellStyle name="Currency 7 3 13 3" xfId="11931"/>
    <cellStyle name="Currency 7 3 14" xfId="11932"/>
    <cellStyle name="Currency 7 3 14 2" xfId="11933"/>
    <cellStyle name="Currency 7 3 14 2 2" xfId="11934"/>
    <cellStyle name="Currency 7 3 14 3" xfId="11935"/>
    <cellStyle name="Currency 7 3 15" xfId="11936"/>
    <cellStyle name="Currency 7 3 15 2" xfId="11937"/>
    <cellStyle name="Currency 7 3 15 2 2" xfId="11938"/>
    <cellStyle name="Currency 7 3 15 3" xfId="11939"/>
    <cellStyle name="Currency 7 3 16" xfId="11940"/>
    <cellStyle name="Currency 7 3 16 2" xfId="11941"/>
    <cellStyle name="Currency 7 3 16 2 2" xfId="11942"/>
    <cellStyle name="Currency 7 3 16 3" xfId="11943"/>
    <cellStyle name="Currency 7 3 17" xfId="11944"/>
    <cellStyle name="Currency 7 3 17 2" xfId="11945"/>
    <cellStyle name="Currency 7 3 18" xfId="11946"/>
    <cellStyle name="Currency 7 3 18 2" xfId="11947"/>
    <cellStyle name="Currency 7 3 19" xfId="11948"/>
    <cellStyle name="Currency 7 3 2" xfId="11949"/>
    <cellStyle name="Currency 7 3 2 2" xfId="11950"/>
    <cellStyle name="Currency 7 3 2 3" xfId="11951"/>
    <cellStyle name="Currency 7 3 3" xfId="11952"/>
    <cellStyle name="Currency 7 3 4" xfId="11953"/>
    <cellStyle name="Currency 7 3 5" xfId="11954"/>
    <cellStyle name="Currency 7 3 6" xfId="11955"/>
    <cellStyle name="Currency 7 3 7" xfId="11956"/>
    <cellStyle name="Currency 7 3 8" xfId="11957"/>
    <cellStyle name="Currency 7 3 9" xfId="11958"/>
    <cellStyle name="Currency 7 4" xfId="11959"/>
    <cellStyle name="Currency 7 4 2" xfId="11960"/>
    <cellStyle name="Currency 7 4 3" xfId="11961"/>
    <cellStyle name="Currency 7 5" xfId="11962"/>
    <cellStyle name="Currency 7 6" xfId="11963"/>
    <cellStyle name="Currency 7 7" xfId="11964"/>
    <cellStyle name="Currency 7 8" xfId="11965"/>
    <cellStyle name="Currency 7 9" xfId="11966"/>
    <cellStyle name="Currency 8" xfId="11967"/>
    <cellStyle name="Currency 8 10" xfId="11968"/>
    <cellStyle name="Currency 8 10 2" xfId="11969"/>
    <cellStyle name="Currency 8 10 2 2" xfId="11970"/>
    <cellStyle name="Currency 8 10 2 2 2" xfId="11971"/>
    <cellStyle name="Currency 8 10 2 2 2 2" xfId="11972"/>
    <cellStyle name="Currency 8 10 2 2 3" xfId="11973"/>
    <cellStyle name="Currency 8 10 2 2 4" xfId="11974"/>
    <cellStyle name="Currency 8 10 2 3" xfId="11975"/>
    <cellStyle name="Currency 8 10 2 3 2" xfId="11976"/>
    <cellStyle name="Currency 8 10 2 4" xfId="11977"/>
    <cellStyle name="Currency 8 10 2 5" xfId="11978"/>
    <cellStyle name="Currency 8 10 3" xfId="11979"/>
    <cellStyle name="Currency 8 11" xfId="11980"/>
    <cellStyle name="Currency 8 11 2" xfId="11981"/>
    <cellStyle name="Currency 8 11 2 2" xfId="11982"/>
    <cellStyle name="Currency 8 11 2 2 2" xfId="11983"/>
    <cellStyle name="Currency 8 11 2 3" xfId="11984"/>
    <cellStyle name="Currency 8 11 2 4" xfId="11985"/>
    <cellStyle name="Currency 8 11 3" xfId="11986"/>
    <cellStyle name="Currency 8 11 3 2" xfId="11987"/>
    <cellStyle name="Currency 8 11 4" xfId="11988"/>
    <cellStyle name="Currency 8 11 5" xfId="11989"/>
    <cellStyle name="Currency 8 12" xfId="11990"/>
    <cellStyle name="Currency 8 12 2" xfId="11991"/>
    <cellStyle name="Currency 8 12 2 2" xfId="11992"/>
    <cellStyle name="Currency 8 12 3" xfId="11993"/>
    <cellStyle name="Currency 8 13" xfId="11994"/>
    <cellStyle name="Currency 8 13 2" xfId="11995"/>
    <cellStyle name="Currency 8 13 2 2" xfId="11996"/>
    <cellStyle name="Currency 8 13 3" xfId="11997"/>
    <cellStyle name="Currency 8 14" xfId="11998"/>
    <cellStyle name="Currency 8 14 2" xfId="11999"/>
    <cellStyle name="Currency 8 14 2 2" xfId="12000"/>
    <cellStyle name="Currency 8 14 3" xfId="12001"/>
    <cellStyle name="Currency 8 15" xfId="12002"/>
    <cellStyle name="Currency 8 15 2" xfId="12003"/>
    <cellStyle name="Currency 8 15 2 2" xfId="12004"/>
    <cellStyle name="Currency 8 15 3" xfId="12005"/>
    <cellStyle name="Currency 8 16" xfId="12006"/>
    <cellStyle name="Currency 8 16 2" xfId="12007"/>
    <cellStyle name="Currency 8 16 2 2" xfId="12008"/>
    <cellStyle name="Currency 8 16 3" xfId="12009"/>
    <cellStyle name="Currency 8 17" xfId="12010"/>
    <cellStyle name="Currency 8 17 2" xfId="12011"/>
    <cellStyle name="Currency 8 18" xfId="12012"/>
    <cellStyle name="Currency 8 18 2" xfId="12013"/>
    <cellStyle name="Currency 8 19" xfId="12014"/>
    <cellStyle name="Currency 8 2" xfId="12015"/>
    <cellStyle name="Currency 8 2 2" xfId="12016"/>
    <cellStyle name="Currency 8 2 3" xfId="12017"/>
    <cellStyle name="Currency 8 3" xfId="12018"/>
    <cellStyle name="Currency 8 4" xfId="12019"/>
    <cellStyle name="Currency 8 5" xfId="12020"/>
    <cellStyle name="Currency 8 6" xfId="12021"/>
    <cellStyle name="Currency 8 7" xfId="12022"/>
    <cellStyle name="Currency 8 8" xfId="12023"/>
    <cellStyle name="Currency 8 9" xfId="12024"/>
    <cellStyle name="Currency 9" xfId="12025"/>
    <cellStyle name="Currency 9 10" xfId="12026"/>
    <cellStyle name="Currency 9 10 2" xfId="12027"/>
    <cellStyle name="Currency 9 10 2 2" xfId="12028"/>
    <cellStyle name="Currency 9 10 2 2 2" xfId="12029"/>
    <cellStyle name="Currency 9 10 2 2 2 2" xfId="12030"/>
    <cellStyle name="Currency 9 10 2 2 3" xfId="12031"/>
    <cellStyle name="Currency 9 10 2 2 4" xfId="12032"/>
    <cellStyle name="Currency 9 10 2 3" xfId="12033"/>
    <cellStyle name="Currency 9 10 2 3 2" xfId="12034"/>
    <cellStyle name="Currency 9 10 2 4" xfId="12035"/>
    <cellStyle name="Currency 9 10 2 5" xfId="12036"/>
    <cellStyle name="Currency 9 10 3" xfId="12037"/>
    <cellStyle name="Currency 9 11" xfId="12038"/>
    <cellStyle name="Currency 9 11 2" xfId="12039"/>
    <cellStyle name="Currency 9 11 2 2" xfId="12040"/>
    <cellStyle name="Currency 9 11 2 2 2" xfId="12041"/>
    <cellStyle name="Currency 9 11 2 3" xfId="12042"/>
    <cellStyle name="Currency 9 11 2 4" xfId="12043"/>
    <cellStyle name="Currency 9 11 3" xfId="12044"/>
    <cellStyle name="Currency 9 11 3 2" xfId="12045"/>
    <cellStyle name="Currency 9 11 4" xfId="12046"/>
    <cellStyle name="Currency 9 11 5" xfId="12047"/>
    <cellStyle name="Currency 9 12" xfId="12048"/>
    <cellStyle name="Currency 9 12 2" xfId="12049"/>
    <cellStyle name="Currency 9 12 2 2" xfId="12050"/>
    <cellStyle name="Currency 9 12 3" xfId="12051"/>
    <cellStyle name="Currency 9 13" xfId="12052"/>
    <cellStyle name="Currency 9 13 2" xfId="12053"/>
    <cellStyle name="Currency 9 13 2 2" xfId="12054"/>
    <cellStyle name="Currency 9 13 3" xfId="12055"/>
    <cellStyle name="Currency 9 14" xfId="12056"/>
    <cellStyle name="Currency 9 14 2" xfId="12057"/>
    <cellStyle name="Currency 9 14 2 2" xfId="12058"/>
    <cellStyle name="Currency 9 14 3" xfId="12059"/>
    <cellStyle name="Currency 9 15" xfId="12060"/>
    <cellStyle name="Currency 9 15 2" xfId="12061"/>
    <cellStyle name="Currency 9 15 2 2" xfId="12062"/>
    <cellStyle name="Currency 9 15 3" xfId="12063"/>
    <cellStyle name="Currency 9 16" xfId="12064"/>
    <cellStyle name="Currency 9 16 2" xfId="12065"/>
    <cellStyle name="Currency 9 16 2 2" xfId="12066"/>
    <cellStyle name="Currency 9 16 3" xfId="12067"/>
    <cellStyle name="Currency 9 17" xfId="12068"/>
    <cellStyle name="Currency 9 17 2" xfId="12069"/>
    <cellStyle name="Currency 9 18" xfId="12070"/>
    <cellStyle name="Currency 9 18 2" xfId="12071"/>
    <cellStyle name="Currency 9 19" xfId="12072"/>
    <cellStyle name="Currency 9 2" xfId="12073"/>
    <cellStyle name="Currency 9 2 2" xfId="12074"/>
    <cellStyle name="Currency 9 2 3" xfId="12075"/>
    <cellStyle name="Currency 9 3" xfId="12076"/>
    <cellStyle name="Currency 9 4" xfId="12077"/>
    <cellStyle name="Currency 9 5" xfId="12078"/>
    <cellStyle name="Currency 9 6" xfId="12079"/>
    <cellStyle name="Currency 9 7" xfId="12080"/>
    <cellStyle name="Currency 9 8" xfId="12081"/>
    <cellStyle name="Currency 9 9" xfId="12082"/>
    <cellStyle name="Currency0" xfId="12083"/>
    <cellStyle name="Date" xfId="12084"/>
    <cellStyle name="Emphasis 1" xfId="12085"/>
    <cellStyle name="Emphasis 2" xfId="12086"/>
    <cellStyle name="Emphasis 3" xfId="12087"/>
    <cellStyle name="Explanatory Text 2" xfId="12088"/>
    <cellStyle name="Explanatory Text 2 2" xfId="12089"/>
    <cellStyle name="Explanatory Text 2 3" xfId="12090"/>
    <cellStyle name="Explanatory Text 2 4" xfId="12091"/>
    <cellStyle name="Explanatory Text 3" xfId="12092"/>
    <cellStyle name="Explanatory Text 3 2" xfId="12093"/>
    <cellStyle name="Explanatory Text 3 3" xfId="12094"/>
    <cellStyle name="Explanatory Text 3 4" xfId="12095"/>
    <cellStyle name="Fixed" xfId="12096"/>
    <cellStyle name="Good 2" xfId="12097"/>
    <cellStyle name="Good 2 2" xfId="12098"/>
    <cellStyle name="Good 2 2 2" xfId="12099"/>
    <cellStyle name="Good 2 3" xfId="12100"/>
    <cellStyle name="Good 2 4" xfId="12101"/>
    <cellStyle name="Good 3" xfId="12102"/>
    <cellStyle name="Good 3 2" xfId="12103"/>
    <cellStyle name="Good 3 3" xfId="12104"/>
    <cellStyle name="Good 3 4" xfId="12105"/>
    <cellStyle name="Good 3 5" xfId="12106"/>
    <cellStyle name="Good 4" xfId="12107"/>
    <cellStyle name="Grey" xfId="12108"/>
    <cellStyle name="Header1" xfId="12109"/>
    <cellStyle name="Header2" xfId="12110"/>
    <cellStyle name="Header2 10" xfId="12111"/>
    <cellStyle name="Header2 10 2" xfId="12112"/>
    <cellStyle name="Header2 10 2 2" xfId="12113"/>
    <cellStyle name="Header2 10 2 3" xfId="12114"/>
    <cellStyle name="Header2 10 2 4" xfId="12115"/>
    <cellStyle name="Header2 10 2 5" xfId="12116"/>
    <cellStyle name="Header2 10 2 6" xfId="12117"/>
    <cellStyle name="Header2 10 3" xfId="12118"/>
    <cellStyle name="Header2 10 3 2" xfId="50584"/>
    <cellStyle name="Header2 10 3 3" xfId="50585"/>
    <cellStyle name="Header2 10 4" xfId="12119"/>
    <cellStyle name="Header2 10 4 2" xfId="50586"/>
    <cellStyle name="Header2 10 4 3" xfId="50587"/>
    <cellStyle name="Header2 10 5" xfId="12120"/>
    <cellStyle name="Header2 10 5 2" xfId="50588"/>
    <cellStyle name="Header2 10 5 3" xfId="50589"/>
    <cellStyle name="Header2 10 6" xfId="12121"/>
    <cellStyle name="Header2 10 6 2" xfId="50590"/>
    <cellStyle name="Header2 10 6 3" xfId="50591"/>
    <cellStyle name="Header2 10 7" xfId="12122"/>
    <cellStyle name="Header2 10 8" xfId="50592"/>
    <cellStyle name="Header2 11" xfId="12123"/>
    <cellStyle name="Header2 11 2" xfId="12124"/>
    <cellStyle name="Header2 11 2 2" xfId="12125"/>
    <cellStyle name="Header2 11 2 3" xfId="12126"/>
    <cellStyle name="Header2 11 2 4" xfId="12127"/>
    <cellStyle name="Header2 11 2 5" xfId="12128"/>
    <cellStyle name="Header2 11 2 6" xfId="12129"/>
    <cellStyle name="Header2 11 3" xfId="12130"/>
    <cellStyle name="Header2 11 3 2" xfId="50593"/>
    <cellStyle name="Header2 11 3 3" xfId="50594"/>
    <cellStyle name="Header2 11 4" xfId="12131"/>
    <cellStyle name="Header2 11 4 2" xfId="50595"/>
    <cellStyle name="Header2 11 4 3" xfId="50596"/>
    <cellStyle name="Header2 11 5" xfId="12132"/>
    <cellStyle name="Header2 11 5 2" xfId="50597"/>
    <cellStyle name="Header2 11 5 3" xfId="50598"/>
    <cellStyle name="Header2 11 6" xfId="12133"/>
    <cellStyle name="Header2 11 6 2" xfId="50599"/>
    <cellStyle name="Header2 11 6 3" xfId="50600"/>
    <cellStyle name="Header2 11 7" xfId="12134"/>
    <cellStyle name="Header2 11 8" xfId="50601"/>
    <cellStyle name="Header2 12" xfId="12135"/>
    <cellStyle name="Header2 12 2" xfId="12136"/>
    <cellStyle name="Header2 12 2 2" xfId="12137"/>
    <cellStyle name="Header2 12 2 3" xfId="12138"/>
    <cellStyle name="Header2 12 2 4" xfId="12139"/>
    <cellStyle name="Header2 12 2 5" xfId="12140"/>
    <cellStyle name="Header2 12 2 6" xfId="12141"/>
    <cellStyle name="Header2 12 3" xfId="12142"/>
    <cellStyle name="Header2 12 3 2" xfId="50602"/>
    <cellStyle name="Header2 12 3 3" xfId="50603"/>
    <cellStyle name="Header2 12 4" xfId="12143"/>
    <cellStyle name="Header2 12 4 2" xfId="50604"/>
    <cellStyle name="Header2 12 4 3" xfId="50605"/>
    <cellStyle name="Header2 12 5" xfId="12144"/>
    <cellStyle name="Header2 12 5 2" xfId="50606"/>
    <cellStyle name="Header2 12 5 3" xfId="50607"/>
    <cellStyle name="Header2 12 6" xfId="12145"/>
    <cellStyle name="Header2 12 6 2" xfId="50608"/>
    <cellStyle name="Header2 12 6 3" xfId="50609"/>
    <cellStyle name="Header2 12 7" xfId="12146"/>
    <cellStyle name="Header2 12 8" xfId="50610"/>
    <cellStyle name="Header2 13" xfId="12147"/>
    <cellStyle name="Header2 13 2" xfId="12148"/>
    <cellStyle name="Header2 13 2 2" xfId="12149"/>
    <cellStyle name="Header2 13 2 3" xfId="12150"/>
    <cellStyle name="Header2 13 2 4" xfId="12151"/>
    <cellStyle name="Header2 13 2 5" xfId="12152"/>
    <cellStyle name="Header2 13 2 6" xfId="12153"/>
    <cellStyle name="Header2 13 3" xfId="12154"/>
    <cellStyle name="Header2 13 3 2" xfId="50611"/>
    <cellStyle name="Header2 13 3 3" xfId="50612"/>
    <cellStyle name="Header2 13 4" xfId="12155"/>
    <cellStyle name="Header2 13 4 2" xfId="50613"/>
    <cellStyle name="Header2 13 4 3" xfId="50614"/>
    <cellStyle name="Header2 13 5" xfId="12156"/>
    <cellStyle name="Header2 13 5 2" xfId="50615"/>
    <cellStyle name="Header2 13 5 3" xfId="50616"/>
    <cellStyle name="Header2 13 6" xfId="12157"/>
    <cellStyle name="Header2 13 6 2" xfId="50617"/>
    <cellStyle name="Header2 13 6 3" xfId="50618"/>
    <cellStyle name="Header2 13 7" xfId="12158"/>
    <cellStyle name="Header2 13 8" xfId="50619"/>
    <cellStyle name="Header2 14" xfId="12159"/>
    <cellStyle name="Header2 14 2" xfId="12160"/>
    <cellStyle name="Header2 14 2 2" xfId="12161"/>
    <cellStyle name="Header2 14 2 3" xfId="12162"/>
    <cellStyle name="Header2 14 2 4" xfId="12163"/>
    <cellStyle name="Header2 14 2 5" xfId="12164"/>
    <cellStyle name="Header2 14 2 6" xfId="12165"/>
    <cellStyle name="Header2 14 3" xfId="12166"/>
    <cellStyle name="Header2 14 3 2" xfId="50620"/>
    <cellStyle name="Header2 14 3 3" xfId="50621"/>
    <cellStyle name="Header2 14 4" xfId="12167"/>
    <cellStyle name="Header2 14 4 2" xfId="50622"/>
    <cellStyle name="Header2 14 4 3" xfId="50623"/>
    <cellStyle name="Header2 14 5" xfId="12168"/>
    <cellStyle name="Header2 14 5 2" xfId="50624"/>
    <cellStyle name="Header2 14 5 3" xfId="50625"/>
    <cellStyle name="Header2 14 6" xfId="12169"/>
    <cellStyle name="Header2 14 6 2" xfId="50626"/>
    <cellStyle name="Header2 14 6 3" xfId="50627"/>
    <cellStyle name="Header2 14 7" xfId="12170"/>
    <cellStyle name="Header2 14 8" xfId="50628"/>
    <cellStyle name="Header2 15" xfId="12171"/>
    <cellStyle name="Header2 15 2" xfId="12172"/>
    <cellStyle name="Header2 15 2 2" xfId="12173"/>
    <cellStyle name="Header2 15 2 3" xfId="12174"/>
    <cellStyle name="Header2 15 2 4" xfId="12175"/>
    <cellStyle name="Header2 15 2 5" xfId="12176"/>
    <cellStyle name="Header2 15 2 6" xfId="12177"/>
    <cellStyle name="Header2 15 3" xfId="12178"/>
    <cellStyle name="Header2 15 3 2" xfId="50629"/>
    <cellStyle name="Header2 15 3 3" xfId="50630"/>
    <cellStyle name="Header2 15 4" xfId="12179"/>
    <cellStyle name="Header2 15 4 2" xfId="50631"/>
    <cellStyle name="Header2 15 4 3" xfId="50632"/>
    <cellStyle name="Header2 15 5" xfId="12180"/>
    <cellStyle name="Header2 15 5 2" xfId="50633"/>
    <cellStyle name="Header2 15 5 3" xfId="50634"/>
    <cellStyle name="Header2 15 6" xfId="12181"/>
    <cellStyle name="Header2 15 6 2" xfId="50635"/>
    <cellStyle name="Header2 15 6 3" xfId="50636"/>
    <cellStyle name="Header2 15 7" xfId="12182"/>
    <cellStyle name="Header2 15 8" xfId="50637"/>
    <cellStyle name="Header2 16" xfId="12183"/>
    <cellStyle name="Header2 16 2" xfId="12184"/>
    <cellStyle name="Header2 16 2 2" xfId="12185"/>
    <cellStyle name="Header2 16 2 3" xfId="12186"/>
    <cellStyle name="Header2 16 2 4" xfId="12187"/>
    <cellStyle name="Header2 16 2 5" xfId="12188"/>
    <cellStyle name="Header2 16 2 6" xfId="12189"/>
    <cellStyle name="Header2 16 3" xfId="12190"/>
    <cellStyle name="Header2 16 3 2" xfId="50638"/>
    <cellStyle name="Header2 16 3 3" xfId="50639"/>
    <cellStyle name="Header2 16 4" xfId="12191"/>
    <cellStyle name="Header2 16 4 2" xfId="50640"/>
    <cellStyle name="Header2 16 4 3" xfId="50641"/>
    <cellStyle name="Header2 16 5" xfId="12192"/>
    <cellStyle name="Header2 16 5 2" xfId="50642"/>
    <cellStyle name="Header2 16 5 3" xfId="50643"/>
    <cellStyle name="Header2 16 6" xfId="12193"/>
    <cellStyle name="Header2 16 6 2" xfId="50644"/>
    <cellStyle name="Header2 16 6 3" xfId="50645"/>
    <cellStyle name="Header2 16 7" xfId="12194"/>
    <cellStyle name="Header2 16 8" xfId="50646"/>
    <cellStyle name="Header2 17" xfId="12195"/>
    <cellStyle name="Header2 17 2" xfId="12196"/>
    <cellStyle name="Header2 17 2 2" xfId="12197"/>
    <cellStyle name="Header2 17 2 3" xfId="12198"/>
    <cellStyle name="Header2 17 2 4" xfId="12199"/>
    <cellStyle name="Header2 17 2 5" xfId="12200"/>
    <cellStyle name="Header2 17 2 6" xfId="12201"/>
    <cellStyle name="Header2 17 3" xfId="12202"/>
    <cellStyle name="Header2 17 3 2" xfId="50647"/>
    <cellStyle name="Header2 17 3 3" xfId="50648"/>
    <cellStyle name="Header2 17 4" xfId="12203"/>
    <cellStyle name="Header2 17 4 2" xfId="50649"/>
    <cellStyle name="Header2 17 4 3" xfId="50650"/>
    <cellStyle name="Header2 17 5" xfId="12204"/>
    <cellStyle name="Header2 17 5 2" xfId="50651"/>
    <cellStyle name="Header2 17 5 3" xfId="50652"/>
    <cellStyle name="Header2 17 6" xfId="12205"/>
    <cellStyle name="Header2 17 6 2" xfId="50653"/>
    <cellStyle name="Header2 17 6 3" xfId="50654"/>
    <cellStyle name="Header2 17 7" xfId="12206"/>
    <cellStyle name="Header2 17 8" xfId="50655"/>
    <cellStyle name="Header2 18" xfId="12207"/>
    <cellStyle name="Header2 18 2" xfId="12208"/>
    <cellStyle name="Header2 18 2 2" xfId="12209"/>
    <cellStyle name="Header2 18 2 3" xfId="12210"/>
    <cellStyle name="Header2 18 2 4" xfId="12211"/>
    <cellStyle name="Header2 18 2 5" xfId="12212"/>
    <cellStyle name="Header2 18 2 6" xfId="12213"/>
    <cellStyle name="Header2 18 3" xfId="12214"/>
    <cellStyle name="Header2 18 3 2" xfId="50656"/>
    <cellStyle name="Header2 18 3 3" xfId="50657"/>
    <cellStyle name="Header2 18 4" xfId="12215"/>
    <cellStyle name="Header2 18 4 2" xfId="50658"/>
    <cellStyle name="Header2 18 4 3" xfId="50659"/>
    <cellStyle name="Header2 18 5" xfId="12216"/>
    <cellStyle name="Header2 18 5 2" xfId="50660"/>
    <cellStyle name="Header2 18 5 3" xfId="50661"/>
    <cellStyle name="Header2 18 6" xfId="12217"/>
    <cellStyle name="Header2 18 6 2" xfId="50662"/>
    <cellStyle name="Header2 18 6 3" xfId="50663"/>
    <cellStyle name="Header2 18 7" xfId="12218"/>
    <cellStyle name="Header2 18 8" xfId="50664"/>
    <cellStyle name="Header2 19" xfId="12219"/>
    <cellStyle name="Header2 19 2" xfId="12220"/>
    <cellStyle name="Header2 19 2 2" xfId="12221"/>
    <cellStyle name="Header2 19 2 3" xfId="12222"/>
    <cellStyle name="Header2 19 2 4" xfId="12223"/>
    <cellStyle name="Header2 19 2 5" xfId="12224"/>
    <cellStyle name="Header2 19 2 6" xfId="12225"/>
    <cellStyle name="Header2 19 3" xfId="12226"/>
    <cellStyle name="Header2 19 3 2" xfId="50665"/>
    <cellStyle name="Header2 19 3 3" xfId="50666"/>
    <cellStyle name="Header2 19 4" xfId="12227"/>
    <cellStyle name="Header2 19 4 2" xfId="50667"/>
    <cellStyle name="Header2 19 4 3" xfId="50668"/>
    <cellStyle name="Header2 19 5" xfId="12228"/>
    <cellStyle name="Header2 19 5 2" xfId="50669"/>
    <cellStyle name="Header2 19 5 3" xfId="50670"/>
    <cellStyle name="Header2 19 6" xfId="12229"/>
    <cellStyle name="Header2 19 6 2" xfId="50671"/>
    <cellStyle name="Header2 19 6 3" xfId="50672"/>
    <cellStyle name="Header2 19 7" xfId="12230"/>
    <cellStyle name="Header2 19 8" xfId="50673"/>
    <cellStyle name="Header2 2" xfId="12231"/>
    <cellStyle name="Header2 2 10" xfId="12232"/>
    <cellStyle name="Header2 2 10 2" xfId="12233"/>
    <cellStyle name="Header2 2 10 2 2" xfId="12234"/>
    <cellStyle name="Header2 2 10 2 3" xfId="12235"/>
    <cellStyle name="Header2 2 10 2 4" xfId="12236"/>
    <cellStyle name="Header2 2 10 2 5" xfId="12237"/>
    <cellStyle name="Header2 2 10 2 6" xfId="12238"/>
    <cellStyle name="Header2 2 10 3" xfId="12239"/>
    <cellStyle name="Header2 2 10 3 2" xfId="50674"/>
    <cellStyle name="Header2 2 10 3 3" xfId="50675"/>
    <cellStyle name="Header2 2 10 4" xfId="12240"/>
    <cellStyle name="Header2 2 10 4 2" xfId="50676"/>
    <cellStyle name="Header2 2 10 4 3" xfId="50677"/>
    <cellStyle name="Header2 2 10 5" xfId="12241"/>
    <cellStyle name="Header2 2 10 5 2" xfId="50678"/>
    <cellStyle name="Header2 2 10 5 3" xfId="50679"/>
    <cellStyle name="Header2 2 10 6" xfId="12242"/>
    <cellStyle name="Header2 2 10 6 2" xfId="50680"/>
    <cellStyle name="Header2 2 10 6 3" xfId="50681"/>
    <cellStyle name="Header2 2 10 7" xfId="12243"/>
    <cellStyle name="Header2 2 10 8" xfId="50682"/>
    <cellStyle name="Header2 2 11" xfId="12244"/>
    <cellStyle name="Header2 2 11 2" xfId="12245"/>
    <cellStyle name="Header2 2 11 2 2" xfId="12246"/>
    <cellStyle name="Header2 2 11 2 3" xfId="12247"/>
    <cellStyle name="Header2 2 11 2 4" xfId="12248"/>
    <cellStyle name="Header2 2 11 2 5" xfId="12249"/>
    <cellStyle name="Header2 2 11 2 6" xfId="12250"/>
    <cellStyle name="Header2 2 11 3" xfId="12251"/>
    <cellStyle name="Header2 2 11 3 2" xfId="50683"/>
    <cellStyle name="Header2 2 11 3 3" xfId="50684"/>
    <cellStyle name="Header2 2 11 4" xfId="12252"/>
    <cellStyle name="Header2 2 11 4 2" xfId="50685"/>
    <cellStyle name="Header2 2 11 4 3" xfId="50686"/>
    <cellStyle name="Header2 2 11 5" xfId="12253"/>
    <cellStyle name="Header2 2 11 5 2" xfId="50687"/>
    <cellStyle name="Header2 2 11 5 3" xfId="50688"/>
    <cellStyle name="Header2 2 11 6" xfId="12254"/>
    <cellStyle name="Header2 2 11 6 2" xfId="50689"/>
    <cellStyle name="Header2 2 11 6 3" xfId="50690"/>
    <cellStyle name="Header2 2 11 7" xfId="12255"/>
    <cellStyle name="Header2 2 11 8" xfId="50691"/>
    <cellStyle name="Header2 2 12" xfId="12256"/>
    <cellStyle name="Header2 2 12 2" xfId="12257"/>
    <cellStyle name="Header2 2 12 2 2" xfId="12258"/>
    <cellStyle name="Header2 2 12 2 3" xfId="12259"/>
    <cellStyle name="Header2 2 12 2 4" xfId="12260"/>
    <cellStyle name="Header2 2 12 2 5" xfId="12261"/>
    <cellStyle name="Header2 2 12 2 6" xfId="12262"/>
    <cellStyle name="Header2 2 12 3" xfId="12263"/>
    <cellStyle name="Header2 2 12 3 2" xfId="50692"/>
    <cellStyle name="Header2 2 12 3 3" xfId="50693"/>
    <cellStyle name="Header2 2 12 4" xfId="12264"/>
    <cellStyle name="Header2 2 12 4 2" xfId="50694"/>
    <cellStyle name="Header2 2 12 4 3" xfId="50695"/>
    <cellStyle name="Header2 2 12 5" xfId="12265"/>
    <cellStyle name="Header2 2 12 5 2" xfId="50696"/>
    <cellStyle name="Header2 2 12 5 3" xfId="50697"/>
    <cellStyle name="Header2 2 12 6" xfId="12266"/>
    <cellStyle name="Header2 2 12 6 2" xfId="50698"/>
    <cellStyle name="Header2 2 12 6 3" xfId="50699"/>
    <cellStyle name="Header2 2 12 7" xfId="12267"/>
    <cellStyle name="Header2 2 12 8" xfId="50700"/>
    <cellStyle name="Header2 2 13" xfId="12268"/>
    <cellStyle name="Header2 2 13 2" xfId="12269"/>
    <cellStyle name="Header2 2 13 2 2" xfId="12270"/>
    <cellStyle name="Header2 2 13 2 3" xfId="12271"/>
    <cellStyle name="Header2 2 13 2 4" xfId="12272"/>
    <cellStyle name="Header2 2 13 2 5" xfId="12273"/>
    <cellStyle name="Header2 2 13 2 6" xfId="12274"/>
    <cellStyle name="Header2 2 13 3" xfId="12275"/>
    <cellStyle name="Header2 2 13 3 2" xfId="50701"/>
    <cellStyle name="Header2 2 13 3 3" xfId="50702"/>
    <cellStyle name="Header2 2 13 4" xfId="12276"/>
    <cellStyle name="Header2 2 13 4 2" xfId="50703"/>
    <cellStyle name="Header2 2 13 4 3" xfId="50704"/>
    <cellStyle name="Header2 2 13 5" xfId="12277"/>
    <cellStyle name="Header2 2 13 5 2" xfId="50705"/>
    <cellStyle name="Header2 2 13 5 3" xfId="50706"/>
    <cellStyle name="Header2 2 13 6" xfId="12278"/>
    <cellStyle name="Header2 2 13 6 2" xfId="50707"/>
    <cellStyle name="Header2 2 13 6 3" xfId="50708"/>
    <cellStyle name="Header2 2 13 7" xfId="12279"/>
    <cellStyle name="Header2 2 13 8" xfId="50709"/>
    <cellStyle name="Header2 2 14" xfId="12280"/>
    <cellStyle name="Header2 2 14 2" xfId="12281"/>
    <cellStyle name="Header2 2 14 2 2" xfId="12282"/>
    <cellStyle name="Header2 2 14 2 3" xfId="12283"/>
    <cellStyle name="Header2 2 14 2 4" xfId="12284"/>
    <cellStyle name="Header2 2 14 2 5" xfId="12285"/>
    <cellStyle name="Header2 2 14 2 6" xfId="12286"/>
    <cellStyle name="Header2 2 14 3" xfId="12287"/>
    <cellStyle name="Header2 2 14 3 2" xfId="50710"/>
    <cellStyle name="Header2 2 14 3 3" xfId="50711"/>
    <cellStyle name="Header2 2 14 4" xfId="12288"/>
    <cellStyle name="Header2 2 14 4 2" xfId="50712"/>
    <cellStyle name="Header2 2 14 4 3" xfId="50713"/>
    <cellStyle name="Header2 2 14 5" xfId="12289"/>
    <cellStyle name="Header2 2 14 5 2" xfId="50714"/>
    <cellStyle name="Header2 2 14 5 3" xfId="50715"/>
    <cellStyle name="Header2 2 14 6" xfId="12290"/>
    <cellStyle name="Header2 2 14 6 2" xfId="50716"/>
    <cellStyle name="Header2 2 14 6 3" xfId="50717"/>
    <cellStyle name="Header2 2 14 7" xfId="12291"/>
    <cellStyle name="Header2 2 14 8" xfId="50718"/>
    <cellStyle name="Header2 2 15" xfId="12292"/>
    <cellStyle name="Header2 2 15 2" xfId="12293"/>
    <cellStyle name="Header2 2 15 2 2" xfId="12294"/>
    <cellStyle name="Header2 2 15 2 3" xfId="12295"/>
    <cellStyle name="Header2 2 15 2 4" xfId="12296"/>
    <cellStyle name="Header2 2 15 2 5" xfId="12297"/>
    <cellStyle name="Header2 2 15 2 6" xfId="12298"/>
    <cellStyle name="Header2 2 15 3" xfId="12299"/>
    <cellStyle name="Header2 2 15 3 2" xfId="50719"/>
    <cellStyle name="Header2 2 15 3 3" xfId="50720"/>
    <cellStyle name="Header2 2 15 4" xfId="12300"/>
    <cellStyle name="Header2 2 15 4 2" xfId="50721"/>
    <cellStyle name="Header2 2 15 4 3" xfId="50722"/>
    <cellStyle name="Header2 2 15 5" xfId="12301"/>
    <cellStyle name="Header2 2 15 5 2" xfId="50723"/>
    <cellStyle name="Header2 2 15 5 3" xfId="50724"/>
    <cellStyle name="Header2 2 15 6" xfId="12302"/>
    <cellStyle name="Header2 2 15 6 2" xfId="50725"/>
    <cellStyle name="Header2 2 15 6 3" xfId="50726"/>
    <cellStyle name="Header2 2 15 7" xfId="12303"/>
    <cellStyle name="Header2 2 15 8" xfId="50727"/>
    <cellStyle name="Header2 2 16" xfId="12304"/>
    <cellStyle name="Header2 2 16 2" xfId="12305"/>
    <cellStyle name="Header2 2 16 2 2" xfId="12306"/>
    <cellStyle name="Header2 2 16 2 3" xfId="12307"/>
    <cellStyle name="Header2 2 16 2 4" xfId="12308"/>
    <cellStyle name="Header2 2 16 2 5" xfId="12309"/>
    <cellStyle name="Header2 2 16 2 6" xfId="12310"/>
    <cellStyle name="Header2 2 16 3" xfId="12311"/>
    <cellStyle name="Header2 2 16 3 2" xfId="50728"/>
    <cellStyle name="Header2 2 16 3 3" xfId="50729"/>
    <cellStyle name="Header2 2 16 4" xfId="12312"/>
    <cellStyle name="Header2 2 16 4 2" xfId="50730"/>
    <cellStyle name="Header2 2 16 4 3" xfId="50731"/>
    <cellStyle name="Header2 2 16 5" xfId="12313"/>
    <cellStyle name="Header2 2 16 5 2" xfId="50732"/>
    <cellStyle name="Header2 2 16 5 3" xfId="50733"/>
    <cellStyle name="Header2 2 16 6" xfId="12314"/>
    <cellStyle name="Header2 2 16 6 2" xfId="50734"/>
    <cellStyle name="Header2 2 16 6 3" xfId="50735"/>
    <cellStyle name="Header2 2 16 7" xfId="12315"/>
    <cellStyle name="Header2 2 16 8" xfId="50736"/>
    <cellStyle name="Header2 2 17" xfId="12316"/>
    <cellStyle name="Header2 2 17 2" xfId="12317"/>
    <cellStyle name="Header2 2 17 2 2" xfId="12318"/>
    <cellStyle name="Header2 2 17 2 3" xfId="12319"/>
    <cellStyle name="Header2 2 17 2 4" xfId="12320"/>
    <cellStyle name="Header2 2 17 2 5" xfId="12321"/>
    <cellStyle name="Header2 2 17 2 6" xfId="12322"/>
    <cellStyle name="Header2 2 17 3" xfId="12323"/>
    <cellStyle name="Header2 2 17 3 2" xfId="50737"/>
    <cellStyle name="Header2 2 17 3 3" xfId="50738"/>
    <cellStyle name="Header2 2 17 4" xfId="12324"/>
    <cellStyle name="Header2 2 17 4 2" xfId="50739"/>
    <cellStyle name="Header2 2 17 4 3" xfId="50740"/>
    <cellStyle name="Header2 2 17 5" xfId="12325"/>
    <cellStyle name="Header2 2 17 5 2" xfId="50741"/>
    <cellStyle name="Header2 2 17 5 3" xfId="50742"/>
    <cellStyle name="Header2 2 17 6" xfId="12326"/>
    <cellStyle name="Header2 2 17 6 2" xfId="50743"/>
    <cellStyle name="Header2 2 17 6 3" xfId="50744"/>
    <cellStyle name="Header2 2 17 7" xfId="12327"/>
    <cellStyle name="Header2 2 17 8" xfId="50745"/>
    <cellStyle name="Header2 2 18" xfId="12328"/>
    <cellStyle name="Header2 2 18 2" xfId="12329"/>
    <cellStyle name="Header2 2 18 2 2" xfId="12330"/>
    <cellStyle name="Header2 2 18 2 3" xfId="12331"/>
    <cellStyle name="Header2 2 18 2 4" xfId="12332"/>
    <cellStyle name="Header2 2 18 2 5" xfId="12333"/>
    <cellStyle name="Header2 2 18 2 6" xfId="12334"/>
    <cellStyle name="Header2 2 18 3" xfId="12335"/>
    <cellStyle name="Header2 2 18 3 2" xfId="50746"/>
    <cellStyle name="Header2 2 18 3 3" xfId="50747"/>
    <cellStyle name="Header2 2 18 4" xfId="12336"/>
    <cellStyle name="Header2 2 18 4 2" xfId="50748"/>
    <cellStyle name="Header2 2 18 4 3" xfId="50749"/>
    <cellStyle name="Header2 2 18 5" xfId="12337"/>
    <cellStyle name="Header2 2 18 5 2" xfId="50750"/>
    <cellStyle name="Header2 2 18 5 3" xfId="50751"/>
    <cellStyle name="Header2 2 18 6" xfId="12338"/>
    <cellStyle name="Header2 2 18 6 2" xfId="50752"/>
    <cellStyle name="Header2 2 18 6 3" xfId="50753"/>
    <cellStyle name="Header2 2 18 7" xfId="12339"/>
    <cellStyle name="Header2 2 18 8" xfId="50754"/>
    <cellStyle name="Header2 2 19" xfId="12340"/>
    <cellStyle name="Header2 2 19 2" xfId="12341"/>
    <cellStyle name="Header2 2 19 2 2" xfId="12342"/>
    <cellStyle name="Header2 2 19 2 3" xfId="12343"/>
    <cellStyle name="Header2 2 19 2 4" xfId="12344"/>
    <cellStyle name="Header2 2 19 2 5" xfId="12345"/>
    <cellStyle name="Header2 2 19 2 6" xfId="12346"/>
    <cellStyle name="Header2 2 19 3" xfId="12347"/>
    <cellStyle name="Header2 2 19 3 2" xfId="50755"/>
    <cellStyle name="Header2 2 19 3 3" xfId="50756"/>
    <cellStyle name="Header2 2 19 4" xfId="12348"/>
    <cellStyle name="Header2 2 19 4 2" xfId="50757"/>
    <cellStyle name="Header2 2 19 4 3" xfId="50758"/>
    <cellStyle name="Header2 2 19 5" xfId="12349"/>
    <cellStyle name="Header2 2 19 5 2" xfId="50759"/>
    <cellStyle name="Header2 2 19 5 3" xfId="50760"/>
    <cellStyle name="Header2 2 19 6" xfId="12350"/>
    <cellStyle name="Header2 2 19 6 2" xfId="50761"/>
    <cellStyle name="Header2 2 19 6 3" xfId="50762"/>
    <cellStyle name="Header2 2 19 7" xfId="12351"/>
    <cellStyle name="Header2 2 19 8" xfId="50763"/>
    <cellStyle name="Header2 2 2" xfId="12352"/>
    <cellStyle name="Header2 2 2 10" xfId="12353"/>
    <cellStyle name="Header2 2 2 10 2" xfId="12354"/>
    <cellStyle name="Header2 2 2 10 2 2" xfId="12355"/>
    <cellStyle name="Header2 2 2 10 2 3" xfId="12356"/>
    <cellStyle name="Header2 2 2 10 2 4" xfId="12357"/>
    <cellStyle name="Header2 2 2 10 2 5" xfId="12358"/>
    <cellStyle name="Header2 2 2 10 2 6" xfId="12359"/>
    <cellStyle name="Header2 2 2 10 3" xfId="12360"/>
    <cellStyle name="Header2 2 2 10 3 2" xfId="50764"/>
    <cellStyle name="Header2 2 2 10 3 3" xfId="50765"/>
    <cellStyle name="Header2 2 2 10 4" xfId="12361"/>
    <cellStyle name="Header2 2 2 10 4 2" xfId="50766"/>
    <cellStyle name="Header2 2 2 10 4 3" xfId="50767"/>
    <cellStyle name="Header2 2 2 10 5" xfId="12362"/>
    <cellStyle name="Header2 2 2 10 5 2" xfId="50768"/>
    <cellStyle name="Header2 2 2 10 5 3" xfId="50769"/>
    <cellStyle name="Header2 2 2 10 6" xfId="12363"/>
    <cellStyle name="Header2 2 2 10 6 2" xfId="50770"/>
    <cellStyle name="Header2 2 2 10 6 3" xfId="50771"/>
    <cellStyle name="Header2 2 2 10 7" xfId="12364"/>
    <cellStyle name="Header2 2 2 10 8" xfId="50772"/>
    <cellStyle name="Header2 2 2 11" xfId="12365"/>
    <cellStyle name="Header2 2 2 11 2" xfId="12366"/>
    <cellStyle name="Header2 2 2 11 2 2" xfId="12367"/>
    <cellStyle name="Header2 2 2 11 2 3" xfId="12368"/>
    <cellStyle name="Header2 2 2 11 2 4" xfId="12369"/>
    <cellStyle name="Header2 2 2 11 2 5" xfId="12370"/>
    <cellStyle name="Header2 2 2 11 2 6" xfId="12371"/>
    <cellStyle name="Header2 2 2 11 3" xfId="12372"/>
    <cellStyle name="Header2 2 2 11 3 2" xfId="50773"/>
    <cellStyle name="Header2 2 2 11 3 3" xfId="50774"/>
    <cellStyle name="Header2 2 2 11 4" xfId="12373"/>
    <cellStyle name="Header2 2 2 11 4 2" xfId="50775"/>
    <cellStyle name="Header2 2 2 11 4 3" xfId="50776"/>
    <cellStyle name="Header2 2 2 11 5" xfId="12374"/>
    <cellStyle name="Header2 2 2 11 5 2" xfId="50777"/>
    <cellStyle name="Header2 2 2 11 5 3" xfId="50778"/>
    <cellStyle name="Header2 2 2 11 6" xfId="12375"/>
    <cellStyle name="Header2 2 2 11 6 2" xfId="50779"/>
    <cellStyle name="Header2 2 2 11 6 3" xfId="50780"/>
    <cellStyle name="Header2 2 2 11 7" xfId="12376"/>
    <cellStyle name="Header2 2 2 11 8" xfId="50781"/>
    <cellStyle name="Header2 2 2 12" xfId="12377"/>
    <cellStyle name="Header2 2 2 12 2" xfId="12378"/>
    <cellStyle name="Header2 2 2 12 2 2" xfId="12379"/>
    <cellStyle name="Header2 2 2 12 2 3" xfId="12380"/>
    <cellStyle name="Header2 2 2 12 2 4" xfId="12381"/>
    <cellStyle name="Header2 2 2 12 2 5" xfId="12382"/>
    <cellStyle name="Header2 2 2 12 2 6" xfId="12383"/>
    <cellStyle name="Header2 2 2 12 3" xfId="12384"/>
    <cellStyle name="Header2 2 2 12 3 2" xfId="50782"/>
    <cellStyle name="Header2 2 2 12 3 3" xfId="50783"/>
    <cellStyle name="Header2 2 2 12 4" xfId="12385"/>
    <cellStyle name="Header2 2 2 12 4 2" xfId="50784"/>
    <cellStyle name="Header2 2 2 12 4 3" xfId="50785"/>
    <cellStyle name="Header2 2 2 12 5" xfId="12386"/>
    <cellStyle name="Header2 2 2 12 5 2" xfId="50786"/>
    <cellStyle name="Header2 2 2 12 5 3" xfId="50787"/>
    <cellStyle name="Header2 2 2 12 6" xfId="12387"/>
    <cellStyle name="Header2 2 2 12 6 2" xfId="50788"/>
    <cellStyle name="Header2 2 2 12 6 3" xfId="50789"/>
    <cellStyle name="Header2 2 2 12 7" xfId="12388"/>
    <cellStyle name="Header2 2 2 12 8" xfId="50790"/>
    <cellStyle name="Header2 2 2 13" xfId="12389"/>
    <cellStyle name="Header2 2 2 13 2" xfId="12390"/>
    <cellStyle name="Header2 2 2 13 2 2" xfId="12391"/>
    <cellStyle name="Header2 2 2 13 2 3" xfId="12392"/>
    <cellStyle name="Header2 2 2 13 2 4" xfId="12393"/>
    <cellStyle name="Header2 2 2 13 2 5" xfId="12394"/>
    <cellStyle name="Header2 2 2 13 2 6" xfId="12395"/>
    <cellStyle name="Header2 2 2 13 3" xfId="12396"/>
    <cellStyle name="Header2 2 2 13 3 2" xfId="50791"/>
    <cellStyle name="Header2 2 2 13 3 3" xfId="50792"/>
    <cellStyle name="Header2 2 2 13 4" xfId="12397"/>
    <cellStyle name="Header2 2 2 13 4 2" xfId="50793"/>
    <cellStyle name="Header2 2 2 13 4 3" xfId="50794"/>
    <cellStyle name="Header2 2 2 13 5" xfId="12398"/>
    <cellStyle name="Header2 2 2 13 5 2" xfId="50795"/>
    <cellStyle name="Header2 2 2 13 5 3" xfId="50796"/>
    <cellStyle name="Header2 2 2 13 6" xfId="12399"/>
    <cellStyle name="Header2 2 2 13 6 2" xfId="50797"/>
    <cellStyle name="Header2 2 2 13 6 3" xfId="50798"/>
    <cellStyle name="Header2 2 2 13 7" xfId="12400"/>
    <cellStyle name="Header2 2 2 13 8" xfId="50799"/>
    <cellStyle name="Header2 2 2 14" xfId="12401"/>
    <cellStyle name="Header2 2 2 14 2" xfId="12402"/>
    <cellStyle name="Header2 2 2 14 2 2" xfId="12403"/>
    <cellStyle name="Header2 2 2 14 2 3" xfId="12404"/>
    <cellStyle name="Header2 2 2 14 2 4" xfId="12405"/>
    <cellStyle name="Header2 2 2 14 2 5" xfId="12406"/>
    <cellStyle name="Header2 2 2 14 2 6" xfId="12407"/>
    <cellStyle name="Header2 2 2 14 3" xfId="12408"/>
    <cellStyle name="Header2 2 2 14 3 2" xfId="50800"/>
    <cellStyle name="Header2 2 2 14 3 3" xfId="50801"/>
    <cellStyle name="Header2 2 2 14 4" xfId="12409"/>
    <cellStyle name="Header2 2 2 14 4 2" xfId="50802"/>
    <cellStyle name="Header2 2 2 14 4 3" xfId="50803"/>
    <cellStyle name="Header2 2 2 14 5" xfId="12410"/>
    <cellStyle name="Header2 2 2 14 5 2" xfId="50804"/>
    <cellStyle name="Header2 2 2 14 5 3" xfId="50805"/>
    <cellStyle name="Header2 2 2 14 6" xfId="12411"/>
    <cellStyle name="Header2 2 2 14 6 2" xfId="50806"/>
    <cellStyle name="Header2 2 2 14 6 3" xfId="50807"/>
    <cellStyle name="Header2 2 2 14 7" xfId="12412"/>
    <cellStyle name="Header2 2 2 14 8" xfId="50808"/>
    <cellStyle name="Header2 2 2 15" xfId="12413"/>
    <cellStyle name="Header2 2 2 15 2" xfId="12414"/>
    <cellStyle name="Header2 2 2 15 2 2" xfId="12415"/>
    <cellStyle name="Header2 2 2 15 2 3" xfId="12416"/>
    <cellStyle name="Header2 2 2 15 2 4" xfId="12417"/>
    <cellStyle name="Header2 2 2 15 2 5" xfId="12418"/>
    <cellStyle name="Header2 2 2 15 2 6" xfId="12419"/>
    <cellStyle name="Header2 2 2 15 3" xfId="12420"/>
    <cellStyle name="Header2 2 2 15 3 2" xfId="50809"/>
    <cellStyle name="Header2 2 2 15 3 3" xfId="50810"/>
    <cellStyle name="Header2 2 2 15 4" xfId="12421"/>
    <cellStyle name="Header2 2 2 15 4 2" xfId="50811"/>
    <cellStyle name="Header2 2 2 15 4 3" xfId="50812"/>
    <cellStyle name="Header2 2 2 15 5" xfId="12422"/>
    <cellStyle name="Header2 2 2 15 5 2" xfId="50813"/>
    <cellStyle name="Header2 2 2 15 5 3" xfId="50814"/>
    <cellStyle name="Header2 2 2 15 6" xfId="12423"/>
    <cellStyle name="Header2 2 2 15 6 2" xfId="50815"/>
    <cellStyle name="Header2 2 2 15 6 3" xfId="50816"/>
    <cellStyle name="Header2 2 2 15 7" xfId="12424"/>
    <cellStyle name="Header2 2 2 15 8" xfId="50817"/>
    <cellStyle name="Header2 2 2 16" xfId="12425"/>
    <cellStyle name="Header2 2 2 16 2" xfId="12426"/>
    <cellStyle name="Header2 2 2 16 2 2" xfId="12427"/>
    <cellStyle name="Header2 2 2 16 2 3" xfId="12428"/>
    <cellStyle name="Header2 2 2 16 2 4" xfId="12429"/>
    <cellStyle name="Header2 2 2 16 2 5" xfId="12430"/>
    <cellStyle name="Header2 2 2 16 2 6" xfId="12431"/>
    <cellStyle name="Header2 2 2 16 3" xfId="12432"/>
    <cellStyle name="Header2 2 2 16 3 2" xfId="50818"/>
    <cellStyle name="Header2 2 2 16 3 3" xfId="50819"/>
    <cellStyle name="Header2 2 2 16 4" xfId="12433"/>
    <cellStyle name="Header2 2 2 16 4 2" xfId="50820"/>
    <cellStyle name="Header2 2 2 16 4 3" xfId="50821"/>
    <cellStyle name="Header2 2 2 16 5" xfId="12434"/>
    <cellStyle name="Header2 2 2 16 5 2" xfId="50822"/>
    <cellStyle name="Header2 2 2 16 5 3" xfId="50823"/>
    <cellStyle name="Header2 2 2 16 6" xfId="12435"/>
    <cellStyle name="Header2 2 2 16 6 2" xfId="50824"/>
    <cellStyle name="Header2 2 2 16 6 3" xfId="50825"/>
    <cellStyle name="Header2 2 2 16 7" xfId="12436"/>
    <cellStyle name="Header2 2 2 16 8" xfId="50826"/>
    <cellStyle name="Header2 2 2 17" xfId="12437"/>
    <cellStyle name="Header2 2 2 17 2" xfId="12438"/>
    <cellStyle name="Header2 2 2 17 2 2" xfId="12439"/>
    <cellStyle name="Header2 2 2 17 2 3" xfId="12440"/>
    <cellStyle name="Header2 2 2 17 2 4" xfId="12441"/>
    <cellStyle name="Header2 2 2 17 2 5" xfId="12442"/>
    <cellStyle name="Header2 2 2 17 2 6" xfId="12443"/>
    <cellStyle name="Header2 2 2 17 3" xfId="12444"/>
    <cellStyle name="Header2 2 2 17 3 2" xfId="50827"/>
    <cellStyle name="Header2 2 2 17 3 3" xfId="50828"/>
    <cellStyle name="Header2 2 2 17 4" xfId="12445"/>
    <cellStyle name="Header2 2 2 17 4 2" xfId="50829"/>
    <cellStyle name="Header2 2 2 17 4 3" xfId="50830"/>
    <cellStyle name="Header2 2 2 17 5" xfId="12446"/>
    <cellStyle name="Header2 2 2 17 5 2" xfId="50831"/>
    <cellStyle name="Header2 2 2 17 5 3" xfId="50832"/>
    <cellStyle name="Header2 2 2 17 6" xfId="12447"/>
    <cellStyle name="Header2 2 2 17 6 2" xfId="50833"/>
    <cellStyle name="Header2 2 2 17 6 3" xfId="50834"/>
    <cellStyle name="Header2 2 2 17 7" xfId="12448"/>
    <cellStyle name="Header2 2 2 17 8" xfId="50835"/>
    <cellStyle name="Header2 2 2 18" xfId="12449"/>
    <cellStyle name="Header2 2 2 18 2" xfId="12450"/>
    <cellStyle name="Header2 2 2 18 2 2" xfId="12451"/>
    <cellStyle name="Header2 2 2 18 2 3" xfId="12452"/>
    <cellStyle name="Header2 2 2 18 2 4" xfId="12453"/>
    <cellStyle name="Header2 2 2 18 2 5" xfId="12454"/>
    <cellStyle name="Header2 2 2 18 2 6" xfId="12455"/>
    <cellStyle name="Header2 2 2 18 3" xfId="12456"/>
    <cellStyle name="Header2 2 2 18 3 2" xfId="50836"/>
    <cellStyle name="Header2 2 2 18 3 3" xfId="50837"/>
    <cellStyle name="Header2 2 2 18 4" xfId="12457"/>
    <cellStyle name="Header2 2 2 18 4 2" xfId="50838"/>
    <cellStyle name="Header2 2 2 18 4 3" xfId="50839"/>
    <cellStyle name="Header2 2 2 18 5" xfId="12458"/>
    <cellStyle name="Header2 2 2 18 5 2" xfId="50840"/>
    <cellStyle name="Header2 2 2 18 5 3" xfId="50841"/>
    <cellStyle name="Header2 2 2 18 6" xfId="12459"/>
    <cellStyle name="Header2 2 2 18 6 2" xfId="50842"/>
    <cellStyle name="Header2 2 2 18 6 3" xfId="50843"/>
    <cellStyle name="Header2 2 2 18 7" xfId="12460"/>
    <cellStyle name="Header2 2 2 18 8" xfId="50844"/>
    <cellStyle name="Header2 2 2 19" xfId="12461"/>
    <cellStyle name="Header2 2 2 19 2" xfId="12462"/>
    <cellStyle name="Header2 2 2 19 2 2" xfId="12463"/>
    <cellStyle name="Header2 2 2 19 2 3" xfId="12464"/>
    <cellStyle name="Header2 2 2 19 2 4" xfId="12465"/>
    <cellStyle name="Header2 2 2 19 2 5" xfId="12466"/>
    <cellStyle name="Header2 2 2 19 2 6" xfId="12467"/>
    <cellStyle name="Header2 2 2 19 3" xfId="12468"/>
    <cellStyle name="Header2 2 2 19 3 2" xfId="50845"/>
    <cellStyle name="Header2 2 2 19 3 3" xfId="50846"/>
    <cellStyle name="Header2 2 2 19 4" xfId="12469"/>
    <cellStyle name="Header2 2 2 19 4 2" xfId="50847"/>
    <cellStyle name="Header2 2 2 19 4 3" xfId="50848"/>
    <cellStyle name="Header2 2 2 19 5" xfId="12470"/>
    <cellStyle name="Header2 2 2 19 5 2" xfId="50849"/>
    <cellStyle name="Header2 2 2 19 5 3" xfId="50850"/>
    <cellStyle name="Header2 2 2 19 6" xfId="12471"/>
    <cellStyle name="Header2 2 2 19 6 2" xfId="50851"/>
    <cellStyle name="Header2 2 2 19 6 3" xfId="50852"/>
    <cellStyle name="Header2 2 2 19 7" xfId="12472"/>
    <cellStyle name="Header2 2 2 19 8" xfId="50853"/>
    <cellStyle name="Header2 2 2 2" xfId="12473"/>
    <cellStyle name="Header2 2 2 2 2" xfId="12474"/>
    <cellStyle name="Header2 2 2 2 2 2" xfId="12475"/>
    <cellStyle name="Header2 2 2 2 2 3" xfId="12476"/>
    <cellStyle name="Header2 2 2 2 2 4" xfId="12477"/>
    <cellStyle name="Header2 2 2 2 2 5" xfId="12478"/>
    <cellStyle name="Header2 2 2 2 2 6" xfId="12479"/>
    <cellStyle name="Header2 2 2 2 3" xfId="12480"/>
    <cellStyle name="Header2 2 2 2 3 2" xfId="50854"/>
    <cellStyle name="Header2 2 2 2 3 3" xfId="50855"/>
    <cellStyle name="Header2 2 2 2 4" xfId="12481"/>
    <cellStyle name="Header2 2 2 2 4 2" xfId="50856"/>
    <cellStyle name="Header2 2 2 2 4 3" xfId="50857"/>
    <cellStyle name="Header2 2 2 2 5" xfId="12482"/>
    <cellStyle name="Header2 2 2 2 5 2" xfId="50858"/>
    <cellStyle name="Header2 2 2 2 5 3" xfId="50859"/>
    <cellStyle name="Header2 2 2 2 6" xfId="12483"/>
    <cellStyle name="Header2 2 2 2 6 2" xfId="50860"/>
    <cellStyle name="Header2 2 2 2 6 3" xfId="50861"/>
    <cellStyle name="Header2 2 2 2 7" xfId="12484"/>
    <cellStyle name="Header2 2 2 2 8" xfId="50862"/>
    <cellStyle name="Header2 2 2 20" xfId="12485"/>
    <cellStyle name="Header2 2 2 20 2" xfId="12486"/>
    <cellStyle name="Header2 2 2 20 2 2" xfId="12487"/>
    <cellStyle name="Header2 2 2 20 2 3" xfId="12488"/>
    <cellStyle name="Header2 2 2 20 2 4" xfId="12489"/>
    <cellStyle name="Header2 2 2 20 2 5" xfId="12490"/>
    <cellStyle name="Header2 2 2 20 2 6" xfId="12491"/>
    <cellStyle name="Header2 2 2 20 3" xfId="12492"/>
    <cellStyle name="Header2 2 2 20 3 2" xfId="50863"/>
    <cellStyle name="Header2 2 2 20 3 3" xfId="50864"/>
    <cellStyle name="Header2 2 2 20 4" xfId="12493"/>
    <cellStyle name="Header2 2 2 20 4 2" xfId="50865"/>
    <cellStyle name="Header2 2 2 20 4 3" xfId="50866"/>
    <cellStyle name="Header2 2 2 20 5" xfId="12494"/>
    <cellStyle name="Header2 2 2 20 5 2" xfId="50867"/>
    <cellStyle name="Header2 2 2 20 5 3" xfId="50868"/>
    <cellStyle name="Header2 2 2 20 6" xfId="12495"/>
    <cellStyle name="Header2 2 2 20 6 2" xfId="50869"/>
    <cellStyle name="Header2 2 2 20 6 3" xfId="50870"/>
    <cellStyle name="Header2 2 2 20 7" xfId="12496"/>
    <cellStyle name="Header2 2 2 20 8" xfId="50871"/>
    <cellStyle name="Header2 2 2 21" xfId="12497"/>
    <cellStyle name="Header2 2 2 21 2" xfId="12498"/>
    <cellStyle name="Header2 2 2 21 2 2" xfId="12499"/>
    <cellStyle name="Header2 2 2 21 2 3" xfId="12500"/>
    <cellStyle name="Header2 2 2 21 2 4" xfId="12501"/>
    <cellStyle name="Header2 2 2 21 2 5" xfId="12502"/>
    <cellStyle name="Header2 2 2 21 2 6" xfId="12503"/>
    <cellStyle name="Header2 2 2 21 3" xfId="12504"/>
    <cellStyle name="Header2 2 2 21 3 2" xfId="50872"/>
    <cellStyle name="Header2 2 2 21 3 3" xfId="50873"/>
    <cellStyle name="Header2 2 2 21 4" xfId="12505"/>
    <cellStyle name="Header2 2 2 21 4 2" xfId="50874"/>
    <cellStyle name="Header2 2 2 21 4 3" xfId="50875"/>
    <cellStyle name="Header2 2 2 21 5" xfId="12506"/>
    <cellStyle name="Header2 2 2 21 5 2" xfId="50876"/>
    <cellStyle name="Header2 2 2 21 5 3" xfId="50877"/>
    <cellStyle name="Header2 2 2 21 6" xfId="12507"/>
    <cellStyle name="Header2 2 2 21 6 2" xfId="50878"/>
    <cellStyle name="Header2 2 2 21 6 3" xfId="50879"/>
    <cellStyle name="Header2 2 2 21 7" xfId="12508"/>
    <cellStyle name="Header2 2 2 21 8" xfId="50880"/>
    <cellStyle name="Header2 2 2 22" xfId="12509"/>
    <cellStyle name="Header2 2 2 22 2" xfId="12510"/>
    <cellStyle name="Header2 2 2 22 2 2" xfId="12511"/>
    <cellStyle name="Header2 2 2 22 2 3" xfId="12512"/>
    <cellStyle name="Header2 2 2 22 2 4" xfId="12513"/>
    <cellStyle name="Header2 2 2 22 2 5" xfId="12514"/>
    <cellStyle name="Header2 2 2 22 2 6" xfId="12515"/>
    <cellStyle name="Header2 2 2 22 3" xfId="12516"/>
    <cellStyle name="Header2 2 2 22 3 2" xfId="50881"/>
    <cellStyle name="Header2 2 2 22 3 3" xfId="50882"/>
    <cellStyle name="Header2 2 2 22 4" xfId="12517"/>
    <cellStyle name="Header2 2 2 22 4 2" xfId="50883"/>
    <cellStyle name="Header2 2 2 22 4 3" xfId="50884"/>
    <cellStyle name="Header2 2 2 22 5" xfId="12518"/>
    <cellStyle name="Header2 2 2 22 5 2" xfId="50885"/>
    <cellStyle name="Header2 2 2 22 5 3" xfId="50886"/>
    <cellStyle name="Header2 2 2 22 6" xfId="12519"/>
    <cellStyle name="Header2 2 2 22 6 2" xfId="50887"/>
    <cellStyle name="Header2 2 2 22 6 3" xfId="50888"/>
    <cellStyle name="Header2 2 2 22 7" xfId="12520"/>
    <cellStyle name="Header2 2 2 22 8" xfId="50889"/>
    <cellStyle name="Header2 2 2 23" xfId="12521"/>
    <cellStyle name="Header2 2 2 23 2" xfId="12522"/>
    <cellStyle name="Header2 2 2 23 2 2" xfId="12523"/>
    <cellStyle name="Header2 2 2 23 2 3" xfId="12524"/>
    <cellStyle name="Header2 2 2 23 2 4" xfId="12525"/>
    <cellStyle name="Header2 2 2 23 2 5" xfId="12526"/>
    <cellStyle name="Header2 2 2 23 2 6" xfId="12527"/>
    <cellStyle name="Header2 2 2 23 3" xfId="12528"/>
    <cellStyle name="Header2 2 2 23 3 2" xfId="50890"/>
    <cellStyle name="Header2 2 2 23 3 3" xfId="50891"/>
    <cellStyle name="Header2 2 2 23 4" xfId="12529"/>
    <cellStyle name="Header2 2 2 23 4 2" xfId="50892"/>
    <cellStyle name="Header2 2 2 23 4 3" xfId="50893"/>
    <cellStyle name="Header2 2 2 23 5" xfId="12530"/>
    <cellStyle name="Header2 2 2 23 5 2" xfId="50894"/>
    <cellStyle name="Header2 2 2 23 5 3" xfId="50895"/>
    <cellStyle name="Header2 2 2 23 6" xfId="12531"/>
    <cellStyle name="Header2 2 2 23 6 2" xfId="50896"/>
    <cellStyle name="Header2 2 2 23 6 3" xfId="50897"/>
    <cellStyle name="Header2 2 2 23 7" xfId="12532"/>
    <cellStyle name="Header2 2 2 23 8" xfId="50898"/>
    <cellStyle name="Header2 2 2 24" xfId="12533"/>
    <cellStyle name="Header2 2 2 24 2" xfId="12534"/>
    <cellStyle name="Header2 2 2 24 2 2" xfId="12535"/>
    <cellStyle name="Header2 2 2 24 2 3" xfId="12536"/>
    <cellStyle name="Header2 2 2 24 2 4" xfId="12537"/>
    <cellStyle name="Header2 2 2 24 2 5" xfId="12538"/>
    <cellStyle name="Header2 2 2 24 2 6" xfId="12539"/>
    <cellStyle name="Header2 2 2 24 3" xfId="12540"/>
    <cellStyle name="Header2 2 2 24 3 2" xfId="50899"/>
    <cellStyle name="Header2 2 2 24 3 3" xfId="50900"/>
    <cellStyle name="Header2 2 2 24 4" xfId="12541"/>
    <cellStyle name="Header2 2 2 24 4 2" xfId="50901"/>
    <cellStyle name="Header2 2 2 24 4 3" xfId="50902"/>
    <cellStyle name="Header2 2 2 24 5" xfId="12542"/>
    <cellStyle name="Header2 2 2 24 5 2" xfId="50903"/>
    <cellStyle name="Header2 2 2 24 5 3" xfId="50904"/>
    <cellStyle name="Header2 2 2 24 6" xfId="12543"/>
    <cellStyle name="Header2 2 2 24 6 2" xfId="50905"/>
    <cellStyle name="Header2 2 2 24 6 3" xfId="50906"/>
    <cellStyle name="Header2 2 2 24 7" xfId="12544"/>
    <cellStyle name="Header2 2 2 24 8" xfId="50907"/>
    <cellStyle name="Header2 2 2 25" xfId="12545"/>
    <cellStyle name="Header2 2 2 25 2" xfId="12546"/>
    <cellStyle name="Header2 2 2 25 2 2" xfId="12547"/>
    <cellStyle name="Header2 2 2 25 2 3" xfId="12548"/>
    <cellStyle name="Header2 2 2 25 2 4" xfId="12549"/>
    <cellStyle name="Header2 2 2 25 2 5" xfId="12550"/>
    <cellStyle name="Header2 2 2 25 2 6" xfId="12551"/>
    <cellStyle name="Header2 2 2 25 3" xfId="12552"/>
    <cellStyle name="Header2 2 2 25 3 2" xfId="50908"/>
    <cellStyle name="Header2 2 2 25 3 3" xfId="50909"/>
    <cellStyle name="Header2 2 2 25 4" xfId="12553"/>
    <cellStyle name="Header2 2 2 25 4 2" xfId="50910"/>
    <cellStyle name="Header2 2 2 25 4 3" xfId="50911"/>
    <cellStyle name="Header2 2 2 25 5" xfId="12554"/>
    <cellStyle name="Header2 2 2 25 5 2" xfId="50912"/>
    <cellStyle name="Header2 2 2 25 5 3" xfId="50913"/>
    <cellStyle name="Header2 2 2 25 6" xfId="12555"/>
    <cellStyle name="Header2 2 2 25 6 2" xfId="50914"/>
    <cellStyle name="Header2 2 2 25 6 3" xfId="50915"/>
    <cellStyle name="Header2 2 2 25 7" xfId="12556"/>
    <cellStyle name="Header2 2 2 25 8" xfId="50916"/>
    <cellStyle name="Header2 2 2 26" xfId="12557"/>
    <cellStyle name="Header2 2 2 26 2" xfId="12558"/>
    <cellStyle name="Header2 2 2 26 2 2" xfId="12559"/>
    <cellStyle name="Header2 2 2 26 2 3" xfId="12560"/>
    <cellStyle name="Header2 2 2 26 2 4" xfId="12561"/>
    <cellStyle name="Header2 2 2 26 2 5" xfId="12562"/>
    <cellStyle name="Header2 2 2 26 2 6" xfId="12563"/>
    <cellStyle name="Header2 2 2 26 3" xfId="12564"/>
    <cellStyle name="Header2 2 2 26 3 2" xfId="50917"/>
    <cellStyle name="Header2 2 2 26 3 3" xfId="50918"/>
    <cellStyle name="Header2 2 2 26 4" xfId="12565"/>
    <cellStyle name="Header2 2 2 26 4 2" xfId="50919"/>
    <cellStyle name="Header2 2 2 26 4 3" xfId="50920"/>
    <cellStyle name="Header2 2 2 26 5" xfId="12566"/>
    <cellStyle name="Header2 2 2 26 5 2" xfId="50921"/>
    <cellStyle name="Header2 2 2 26 5 3" xfId="50922"/>
    <cellStyle name="Header2 2 2 26 6" xfId="12567"/>
    <cellStyle name="Header2 2 2 26 6 2" xfId="50923"/>
    <cellStyle name="Header2 2 2 26 6 3" xfId="50924"/>
    <cellStyle name="Header2 2 2 26 7" xfId="12568"/>
    <cellStyle name="Header2 2 2 26 8" xfId="50925"/>
    <cellStyle name="Header2 2 2 27" xfId="12569"/>
    <cellStyle name="Header2 2 2 27 2" xfId="12570"/>
    <cellStyle name="Header2 2 2 27 2 2" xfId="12571"/>
    <cellStyle name="Header2 2 2 27 2 3" xfId="12572"/>
    <cellStyle name="Header2 2 2 27 2 4" xfId="12573"/>
    <cellStyle name="Header2 2 2 27 2 5" xfId="12574"/>
    <cellStyle name="Header2 2 2 27 2 6" xfId="12575"/>
    <cellStyle name="Header2 2 2 27 3" xfId="12576"/>
    <cellStyle name="Header2 2 2 27 3 2" xfId="50926"/>
    <cellStyle name="Header2 2 2 27 3 3" xfId="50927"/>
    <cellStyle name="Header2 2 2 27 4" xfId="12577"/>
    <cellStyle name="Header2 2 2 27 4 2" xfId="50928"/>
    <cellStyle name="Header2 2 2 27 4 3" xfId="50929"/>
    <cellStyle name="Header2 2 2 27 5" xfId="12578"/>
    <cellStyle name="Header2 2 2 27 5 2" xfId="50930"/>
    <cellStyle name="Header2 2 2 27 5 3" xfId="50931"/>
    <cellStyle name="Header2 2 2 27 6" xfId="12579"/>
    <cellStyle name="Header2 2 2 27 6 2" xfId="50932"/>
    <cellStyle name="Header2 2 2 27 6 3" xfId="50933"/>
    <cellStyle name="Header2 2 2 27 7" xfId="12580"/>
    <cellStyle name="Header2 2 2 27 8" xfId="50934"/>
    <cellStyle name="Header2 2 2 28" xfId="12581"/>
    <cellStyle name="Header2 2 2 28 2" xfId="12582"/>
    <cellStyle name="Header2 2 2 28 2 2" xfId="12583"/>
    <cellStyle name="Header2 2 2 28 2 3" xfId="12584"/>
    <cellStyle name="Header2 2 2 28 2 4" xfId="12585"/>
    <cellStyle name="Header2 2 2 28 2 5" xfId="12586"/>
    <cellStyle name="Header2 2 2 28 2 6" xfId="12587"/>
    <cellStyle name="Header2 2 2 28 3" xfId="12588"/>
    <cellStyle name="Header2 2 2 28 3 2" xfId="50935"/>
    <cellStyle name="Header2 2 2 28 3 3" xfId="50936"/>
    <cellStyle name="Header2 2 2 28 4" xfId="12589"/>
    <cellStyle name="Header2 2 2 28 4 2" xfId="50937"/>
    <cellStyle name="Header2 2 2 28 4 3" xfId="50938"/>
    <cellStyle name="Header2 2 2 28 5" xfId="12590"/>
    <cellStyle name="Header2 2 2 28 5 2" xfId="50939"/>
    <cellStyle name="Header2 2 2 28 5 3" xfId="50940"/>
    <cellStyle name="Header2 2 2 28 6" xfId="12591"/>
    <cellStyle name="Header2 2 2 28 6 2" xfId="50941"/>
    <cellStyle name="Header2 2 2 28 6 3" xfId="50942"/>
    <cellStyle name="Header2 2 2 28 7" xfId="12592"/>
    <cellStyle name="Header2 2 2 28 8" xfId="50943"/>
    <cellStyle name="Header2 2 2 29" xfId="12593"/>
    <cellStyle name="Header2 2 2 29 2" xfId="12594"/>
    <cellStyle name="Header2 2 2 29 2 2" xfId="12595"/>
    <cellStyle name="Header2 2 2 29 2 3" xfId="12596"/>
    <cellStyle name="Header2 2 2 29 2 4" xfId="12597"/>
    <cellStyle name="Header2 2 2 29 2 5" xfId="12598"/>
    <cellStyle name="Header2 2 2 29 2 6" xfId="12599"/>
    <cellStyle name="Header2 2 2 29 3" xfId="12600"/>
    <cellStyle name="Header2 2 2 29 3 2" xfId="50944"/>
    <cellStyle name="Header2 2 2 29 3 3" xfId="50945"/>
    <cellStyle name="Header2 2 2 29 4" xfId="12601"/>
    <cellStyle name="Header2 2 2 29 4 2" xfId="50946"/>
    <cellStyle name="Header2 2 2 29 4 3" xfId="50947"/>
    <cellStyle name="Header2 2 2 29 5" xfId="12602"/>
    <cellStyle name="Header2 2 2 29 5 2" xfId="50948"/>
    <cellStyle name="Header2 2 2 29 5 3" xfId="50949"/>
    <cellStyle name="Header2 2 2 29 6" xfId="12603"/>
    <cellStyle name="Header2 2 2 29 6 2" xfId="50950"/>
    <cellStyle name="Header2 2 2 29 6 3" xfId="50951"/>
    <cellStyle name="Header2 2 2 29 7" xfId="12604"/>
    <cellStyle name="Header2 2 2 29 8" xfId="50952"/>
    <cellStyle name="Header2 2 2 3" xfId="12605"/>
    <cellStyle name="Header2 2 2 3 2" xfId="12606"/>
    <cellStyle name="Header2 2 2 3 2 2" xfId="12607"/>
    <cellStyle name="Header2 2 2 3 2 3" xfId="12608"/>
    <cellStyle name="Header2 2 2 3 2 4" xfId="12609"/>
    <cellStyle name="Header2 2 2 3 2 5" xfId="12610"/>
    <cellStyle name="Header2 2 2 3 2 6" xfId="12611"/>
    <cellStyle name="Header2 2 2 3 3" xfId="12612"/>
    <cellStyle name="Header2 2 2 3 3 2" xfId="50953"/>
    <cellStyle name="Header2 2 2 3 3 3" xfId="50954"/>
    <cellStyle name="Header2 2 2 3 4" xfId="12613"/>
    <cellStyle name="Header2 2 2 3 4 2" xfId="50955"/>
    <cellStyle name="Header2 2 2 3 4 3" xfId="50956"/>
    <cellStyle name="Header2 2 2 3 5" xfId="12614"/>
    <cellStyle name="Header2 2 2 3 5 2" xfId="50957"/>
    <cellStyle name="Header2 2 2 3 5 3" xfId="50958"/>
    <cellStyle name="Header2 2 2 3 6" xfId="12615"/>
    <cellStyle name="Header2 2 2 3 6 2" xfId="50959"/>
    <cellStyle name="Header2 2 2 3 6 3" xfId="50960"/>
    <cellStyle name="Header2 2 2 3 7" xfId="12616"/>
    <cellStyle name="Header2 2 2 3 8" xfId="50961"/>
    <cellStyle name="Header2 2 2 30" xfId="12617"/>
    <cellStyle name="Header2 2 2 30 2" xfId="12618"/>
    <cellStyle name="Header2 2 2 30 2 2" xfId="12619"/>
    <cellStyle name="Header2 2 2 30 2 3" xfId="12620"/>
    <cellStyle name="Header2 2 2 30 2 4" xfId="12621"/>
    <cellStyle name="Header2 2 2 30 2 5" xfId="12622"/>
    <cellStyle name="Header2 2 2 30 2 6" xfId="12623"/>
    <cellStyle name="Header2 2 2 30 3" xfId="12624"/>
    <cellStyle name="Header2 2 2 30 3 2" xfId="50962"/>
    <cellStyle name="Header2 2 2 30 3 3" xfId="50963"/>
    <cellStyle name="Header2 2 2 30 4" xfId="12625"/>
    <cellStyle name="Header2 2 2 30 4 2" xfId="50964"/>
    <cellStyle name="Header2 2 2 30 4 3" xfId="50965"/>
    <cellStyle name="Header2 2 2 30 5" xfId="12626"/>
    <cellStyle name="Header2 2 2 30 5 2" xfId="50966"/>
    <cellStyle name="Header2 2 2 30 5 3" xfId="50967"/>
    <cellStyle name="Header2 2 2 30 6" xfId="12627"/>
    <cellStyle name="Header2 2 2 30 6 2" xfId="50968"/>
    <cellStyle name="Header2 2 2 30 6 3" xfId="50969"/>
    <cellStyle name="Header2 2 2 30 7" xfId="12628"/>
    <cellStyle name="Header2 2 2 30 8" xfId="50970"/>
    <cellStyle name="Header2 2 2 31" xfId="12629"/>
    <cellStyle name="Header2 2 2 31 2" xfId="12630"/>
    <cellStyle name="Header2 2 2 31 2 2" xfId="12631"/>
    <cellStyle name="Header2 2 2 31 2 3" xfId="12632"/>
    <cellStyle name="Header2 2 2 31 2 4" xfId="12633"/>
    <cellStyle name="Header2 2 2 31 2 5" xfId="12634"/>
    <cellStyle name="Header2 2 2 31 2 6" xfId="12635"/>
    <cellStyle name="Header2 2 2 31 3" xfId="12636"/>
    <cellStyle name="Header2 2 2 31 3 2" xfId="50971"/>
    <cellStyle name="Header2 2 2 31 3 3" xfId="50972"/>
    <cellStyle name="Header2 2 2 31 4" xfId="12637"/>
    <cellStyle name="Header2 2 2 31 4 2" xfId="50973"/>
    <cellStyle name="Header2 2 2 31 4 3" xfId="50974"/>
    <cellStyle name="Header2 2 2 31 5" xfId="12638"/>
    <cellStyle name="Header2 2 2 31 5 2" xfId="50975"/>
    <cellStyle name="Header2 2 2 31 5 3" xfId="50976"/>
    <cellStyle name="Header2 2 2 31 6" xfId="12639"/>
    <cellStyle name="Header2 2 2 31 6 2" xfId="50977"/>
    <cellStyle name="Header2 2 2 31 6 3" xfId="50978"/>
    <cellStyle name="Header2 2 2 31 7" xfId="12640"/>
    <cellStyle name="Header2 2 2 31 8" xfId="50979"/>
    <cellStyle name="Header2 2 2 32" xfId="12641"/>
    <cellStyle name="Header2 2 2 32 2" xfId="12642"/>
    <cellStyle name="Header2 2 2 32 2 2" xfId="12643"/>
    <cellStyle name="Header2 2 2 32 2 3" xfId="12644"/>
    <cellStyle name="Header2 2 2 32 2 4" xfId="12645"/>
    <cellStyle name="Header2 2 2 32 2 5" xfId="12646"/>
    <cellStyle name="Header2 2 2 32 2 6" xfId="12647"/>
    <cellStyle name="Header2 2 2 32 3" xfId="12648"/>
    <cellStyle name="Header2 2 2 32 3 2" xfId="50980"/>
    <cellStyle name="Header2 2 2 32 3 3" xfId="50981"/>
    <cellStyle name="Header2 2 2 32 4" xfId="12649"/>
    <cellStyle name="Header2 2 2 32 4 2" xfId="50982"/>
    <cellStyle name="Header2 2 2 32 4 3" xfId="50983"/>
    <cellStyle name="Header2 2 2 32 5" xfId="12650"/>
    <cellStyle name="Header2 2 2 32 5 2" xfId="50984"/>
    <cellStyle name="Header2 2 2 32 5 3" xfId="50985"/>
    <cellStyle name="Header2 2 2 32 6" xfId="12651"/>
    <cellStyle name="Header2 2 2 32 6 2" xfId="50986"/>
    <cellStyle name="Header2 2 2 32 6 3" xfId="50987"/>
    <cellStyle name="Header2 2 2 32 7" xfId="12652"/>
    <cellStyle name="Header2 2 2 32 8" xfId="50988"/>
    <cellStyle name="Header2 2 2 33" xfId="12653"/>
    <cellStyle name="Header2 2 2 33 2" xfId="12654"/>
    <cellStyle name="Header2 2 2 33 2 2" xfId="12655"/>
    <cellStyle name="Header2 2 2 33 2 3" xfId="12656"/>
    <cellStyle name="Header2 2 2 33 2 4" xfId="12657"/>
    <cellStyle name="Header2 2 2 33 2 5" xfId="12658"/>
    <cellStyle name="Header2 2 2 33 2 6" xfId="12659"/>
    <cellStyle name="Header2 2 2 33 3" xfId="12660"/>
    <cellStyle name="Header2 2 2 33 3 2" xfId="50989"/>
    <cellStyle name="Header2 2 2 33 3 3" xfId="50990"/>
    <cellStyle name="Header2 2 2 33 4" xfId="12661"/>
    <cellStyle name="Header2 2 2 33 4 2" xfId="50991"/>
    <cellStyle name="Header2 2 2 33 4 3" xfId="50992"/>
    <cellStyle name="Header2 2 2 33 5" xfId="12662"/>
    <cellStyle name="Header2 2 2 33 5 2" xfId="50993"/>
    <cellStyle name="Header2 2 2 33 5 3" xfId="50994"/>
    <cellStyle name="Header2 2 2 33 6" xfId="12663"/>
    <cellStyle name="Header2 2 2 33 6 2" xfId="50995"/>
    <cellStyle name="Header2 2 2 33 6 3" xfId="50996"/>
    <cellStyle name="Header2 2 2 33 7" xfId="12664"/>
    <cellStyle name="Header2 2 2 33 8" xfId="50997"/>
    <cellStyle name="Header2 2 2 34" xfId="12665"/>
    <cellStyle name="Header2 2 2 34 2" xfId="12666"/>
    <cellStyle name="Header2 2 2 34 2 2" xfId="12667"/>
    <cellStyle name="Header2 2 2 34 2 3" xfId="12668"/>
    <cellStyle name="Header2 2 2 34 2 4" xfId="12669"/>
    <cellStyle name="Header2 2 2 34 2 5" xfId="12670"/>
    <cellStyle name="Header2 2 2 34 2 6" xfId="12671"/>
    <cellStyle name="Header2 2 2 34 3" xfId="12672"/>
    <cellStyle name="Header2 2 2 34 3 2" xfId="50998"/>
    <cellStyle name="Header2 2 2 34 3 3" xfId="50999"/>
    <cellStyle name="Header2 2 2 34 4" xfId="12673"/>
    <cellStyle name="Header2 2 2 34 4 2" xfId="51000"/>
    <cellStyle name="Header2 2 2 34 4 3" xfId="51001"/>
    <cellStyle name="Header2 2 2 34 5" xfId="12674"/>
    <cellStyle name="Header2 2 2 34 5 2" xfId="51002"/>
    <cellStyle name="Header2 2 2 34 5 3" xfId="51003"/>
    <cellStyle name="Header2 2 2 34 6" xfId="12675"/>
    <cellStyle name="Header2 2 2 34 6 2" xfId="51004"/>
    <cellStyle name="Header2 2 2 34 6 3" xfId="51005"/>
    <cellStyle name="Header2 2 2 34 7" xfId="12676"/>
    <cellStyle name="Header2 2 2 34 8" xfId="51006"/>
    <cellStyle name="Header2 2 2 35" xfId="12677"/>
    <cellStyle name="Header2 2 2 35 2" xfId="12678"/>
    <cellStyle name="Header2 2 2 35 3" xfId="12679"/>
    <cellStyle name="Header2 2 2 35 4" xfId="12680"/>
    <cellStyle name="Header2 2 2 35 5" xfId="12681"/>
    <cellStyle name="Header2 2 2 35 6" xfId="12682"/>
    <cellStyle name="Header2 2 2 36" xfId="12683"/>
    <cellStyle name="Header2 2 2 36 2" xfId="51007"/>
    <cellStyle name="Header2 2 2 36 3" xfId="51008"/>
    <cellStyle name="Header2 2 2 37" xfId="12684"/>
    <cellStyle name="Header2 2 2 37 2" xfId="51009"/>
    <cellStyle name="Header2 2 2 37 3" xfId="51010"/>
    <cellStyle name="Header2 2 2 38" xfId="12685"/>
    <cellStyle name="Header2 2 2 38 2" xfId="51011"/>
    <cellStyle name="Header2 2 2 38 3" xfId="51012"/>
    <cellStyle name="Header2 2 2 39" xfId="12686"/>
    <cellStyle name="Header2 2 2 39 2" xfId="51013"/>
    <cellStyle name="Header2 2 2 39 3" xfId="51014"/>
    <cellStyle name="Header2 2 2 4" xfId="12687"/>
    <cellStyle name="Header2 2 2 4 2" xfId="12688"/>
    <cellStyle name="Header2 2 2 4 2 2" xfId="12689"/>
    <cellStyle name="Header2 2 2 4 2 3" xfId="12690"/>
    <cellStyle name="Header2 2 2 4 2 4" xfId="12691"/>
    <cellStyle name="Header2 2 2 4 2 5" xfId="12692"/>
    <cellStyle name="Header2 2 2 4 2 6" xfId="12693"/>
    <cellStyle name="Header2 2 2 4 3" xfId="12694"/>
    <cellStyle name="Header2 2 2 4 3 2" xfId="51015"/>
    <cellStyle name="Header2 2 2 4 3 3" xfId="51016"/>
    <cellStyle name="Header2 2 2 4 4" xfId="12695"/>
    <cellStyle name="Header2 2 2 4 4 2" xfId="51017"/>
    <cellStyle name="Header2 2 2 4 4 3" xfId="51018"/>
    <cellStyle name="Header2 2 2 4 5" xfId="12696"/>
    <cellStyle name="Header2 2 2 4 5 2" xfId="51019"/>
    <cellStyle name="Header2 2 2 4 5 3" xfId="51020"/>
    <cellStyle name="Header2 2 2 4 6" xfId="12697"/>
    <cellStyle name="Header2 2 2 4 6 2" xfId="51021"/>
    <cellStyle name="Header2 2 2 4 6 3" xfId="51022"/>
    <cellStyle name="Header2 2 2 4 7" xfId="12698"/>
    <cellStyle name="Header2 2 2 4 8" xfId="51023"/>
    <cellStyle name="Header2 2 2 40" xfId="12699"/>
    <cellStyle name="Header2 2 2 41" xfId="51024"/>
    <cellStyle name="Header2 2 2 5" xfId="12700"/>
    <cellStyle name="Header2 2 2 5 2" xfId="12701"/>
    <cellStyle name="Header2 2 2 5 2 2" xfId="12702"/>
    <cellStyle name="Header2 2 2 5 2 3" xfId="12703"/>
    <cellStyle name="Header2 2 2 5 2 4" xfId="12704"/>
    <cellStyle name="Header2 2 2 5 2 5" xfId="12705"/>
    <cellStyle name="Header2 2 2 5 2 6" xfId="12706"/>
    <cellStyle name="Header2 2 2 5 3" xfId="12707"/>
    <cellStyle name="Header2 2 2 5 3 2" xfId="51025"/>
    <cellStyle name="Header2 2 2 5 3 3" xfId="51026"/>
    <cellStyle name="Header2 2 2 5 4" xfId="12708"/>
    <cellStyle name="Header2 2 2 5 4 2" xfId="51027"/>
    <cellStyle name="Header2 2 2 5 4 3" xfId="51028"/>
    <cellStyle name="Header2 2 2 5 5" xfId="12709"/>
    <cellStyle name="Header2 2 2 5 5 2" xfId="51029"/>
    <cellStyle name="Header2 2 2 5 5 3" xfId="51030"/>
    <cellStyle name="Header2 2 2 5 6" xfId="12710"/>
    <cellStyle name="Header2 2 2 5 6 2" xfId="51031"/>
    <cellStyle name="Header2 2 2 5 6 3" xfId="51032"/>
    <cellStyle name="Header2 2 2 5 7" xfId="12711"/>
    <cellStyle name="Header2 2 2 5 8" xfId="51033"/>
    <cellStyle name="Header2 2 2 6" xfId="12712"/>
    <cellStyle name="Header2 2 2 6 2" xfId="12713"/>
    <cellStyle name="Header2 2 2 6 2 2" xfId="12714"/>
    <cellStyle name="Header2 2 2 6 2 3" xfId="12715"/>
    <cellStyle name="Header2 2 2 6 2 4" xfId="12716"/>
    <cellStyle name="Header2 2 2 6 2 5" xfId="12717"/>
    <cellStyle name="Header2 2 2 6 2 6" xfId="12718"/>
    <cellStyle name="Header2 2 2 6 3" xfId="12719"/>
    <cellStyle name="Header2 2 2 6 3 2" xfId="51034"/>
    <cellStyle name="Header2 2 2 6 3 3" xfId="51035"/>
    <cellStyle name="Header2 2 2 6 4" xfId="12720"/>
    <cellStyle name="Header2 2 2 6 4 2" xfId="51036"/>
    <cellStyle name="Header2 2 2 6 4 3" xfId="51037"/>
    <cellStyle name="Header2 2 2 6 5" xfId="12721"/>
    <cellStyle name="Header2 2 2 6 5 2" xfId="51038"/>
    <cellStyle name="Header2 2 2 6 5 3" xfId="51039"/>
    <cellStyle name="Header2 2 2 6 6" xfId="12722"/>
    <cellStyle name="Header2 2 2 6 6 2" xfId="51040"/>
    <cellStyle name="Header2 2 2 6 6 3" xfId="51041"/>
    <cellStyle name="Header2 2 2 6 7" xfId="12723"/>
    <cellStyle name="Header2 2 2 6 8" xfId="51042"/>
    <cellStyle name="Header2 2 2 7" xfId="12724"/>
    <cellStyle name="Header2 2 2 7 2" xfId="12725"/>
    <cellStyle name="Header2 2 2 7 2 2" xfId="12726"/>
    <cellStyle name="Header2 2 2 7 2 3" xfId="12727"/>
    <cellStyle name="Header2 2 2 7 2 4" xfId="12728"/>
    <cellStyle name="Header2 2 2 7 2 5" xfId="12729"/>
    <cellStyle name="Header2 2 2 7 2 6" xfId="12730"/>
    <cellStyle name="Header2 2 2 7 3" xfId="12731"/>
    <cellStyle name="Header2 2 2 7 3 2" xfId="51043"/>
    <cellStyle name="Header2 2 2 7 3 3" xfId="51044"/>
    <cellStyle name="Header2 2 2 7 4" xfId="12732"/>
    <cellStyle name="Header2 2 2 7 4 2" xfId="51045"/>
    <cellStyle name="Header2 2 2 7 4 3" xfId="51046"/>
    <cellStyle name="Header2 2 2 7 5" xfId="12733"/>
    <cellStyle name="Header2 2 2 7 5 2" xfId="51047"/>
    <cellStyle name="Header2 2 2 7 5 3" xfId="51048"/>
    <cellStyle name="Header2 2 2 7 6" xfId="12734"/>
    <cellStyle name="Header2 2 2 7 6 2" xfId="51049"/>
    <cellStyle name="Header2 2 2 7 6 3" xfId="51050"/>
    <cellStyle name="Header2 2 2 7 7" xfId="12735"/>
    <cellStyle name="Header2 2 2 7 8" xfId="51051"/>
    <cellStyle name="Header2 2 2 8" xfId="12736"/>
    <cellStyle name="Header2 2 2 8 2" xfId="12737"/>
    <cellStyle name="Header2 2 2 8 2 2" xfId="12738"/>
    <cellStyle name="Header2 2 2 8 2 3" xfId="12739"/>
    <cellStyle name="Header2 2 2 8 2 4" xfId="12740"/>
    <cellStyle name="Header2 2 2 8 2 5" xfId="12741"/>
    <cellStyle name="Header2 2 2 8 2 6" xfId="12742"/>
    <cellStyle name="Header2 2 2 8 3" xfId="12743"/>
    <cellStyle name="Header2 2 2 8 3 2" xfId="51052"/>
    <cellStyle name="Header2 2 2 8 3 3" xfId="51053"/>
    <cellStyle name="Header2 2 2 8 4" xfId="12744"/>
    <cellStyle name="Header2 2 2 8 4 2" xfId="51054"/>
    <cellStyle name="Header2 2 2 8 4 3" xfId="51055"/>
    <cellStyle name="Header2 2 2 8 5" xfId="12745"/>
    <cellStyle name="Header2 2 2 8 5 2" xfId="51056"/>
    <cellStyle name="Header2 2 2 8 5 3" xfId="51057"/>
    <cellStyle name="Header2 2 2 8 6" xfId="12746"/>
    <cellStyle name="Header2 2 2 8 6 2" xfId="51058"/>
    <cellStyle name="Header2 2 2 8 6 3" xfId="51059"/>
    <cellStyle name="Header2 2 2 8 7" xfId="12747"/>
    <cellStyle name="Header2 2 2 8 8" xfId="51060"/>
    <cellStyle name="Header2 2 2 9" xfId="12748"/>
    <cellStyle name="Header2 2 2 9 2" xfId="12749"/>
    <cellStyle name="Header2 2 2 9 2 2" xfId="12750"/>
    <cellStyle name="Header2 2 2 9 2 3" xfId="12751"/>
    <cellStyle name="Header2 2 2 9 2 4" xfId="12752"/>
    <cellStyle name="Header2 2 2 9 2 5" xfId="12753"/>
    <cellStyle name="Header2 2 2 9 2 6" xfId="12754"/>
    <cellStyle name="Header2 2 2 9 3" xfId="12755"/>
    <cellStyle name="Header2 2 2 9 3 2" xfId="51061"/>
    <cellStyle name="Header2 2 2 9 3 3" xfId="51062"/>
    <cellStyle name="Header2 2 2 9 4" xfId="12756"/>
    <cellStyle name="Header2 2 2 9 4 2" xfId="51063"/>
    <cellStyle name="Header2 2 2 9 4 3" xfId="51064"/>
    <cellStyle name="Header2 2 2 9 5" xfId="12757"/>
    <cellStyle name="Header2 2 2 9 5 2" xfId="51065"/>
    <cellStyle name="Header2 2 2 9 5 3" xfId="51066"/>
    <cellStyle name="Header2 2 2 9 6" xfId="12758"/>
    <cellStyle name="Header2 2 2 9 6 2" xfId="51067"/>
    <cellStyle name="Header2 2 2 9 6 3" xfId="51068"/>
    <cellStyle name="Header2 2 2 9 7" xfId="12759"/>
    <cellStyle name="Header2 2 2 9 8" xfId="51069"/>
    <cellStyle name="Header2 2 20" xfId="12760"/>
    <cellStyle name="Header2 2 20 2" xfId="12761"/>
    <cellStyle name="Header2 2 20 2 2" xfId="12762"/>
    <cellStyle name="Header2 2 20 2 3" xfId="12763"/>
    <cellStyle name="Header2 2 20 2 4" xfId="12764"/>
    <cellStyle name="Header2 2 20 2 5" xfId="12765"/>
    <cellStyle name="Header2 2 20 2 6" xfId="12766"/>
    <cellStyle name="Header2 2 20 3" xfId="12767"/>
    <cellStyle name="Header2 2 20 3 2" xfId="51070"/>
    <cellStyle name="Header2 2 20 3 3" xfId="51071"/>
    <cellStyle name="Header2 2 20 4" xfId="12768"/>
    <cellStyle name="Header2 2 20 4 2" xfId="51072"/>
    <cellStyle name="Header2 2 20 4 3" xfId="51073"/>
    <cellStyle name="Header2 2 20 5" xfId="12769"/>
    <cellStyle name="Header2 2 20 5 2" xfId="51074"/>
    <cellStyle name="Header2 2 20 5 3" xfId="51075"/>
    <cellStyle name="Header2 2 20 6" xfId="12770"/>
    <cellStyle name="Header2 2 20 6 2" xfId="51076"/>
    <cellStyle name="Header2 2 20 6 3" xfId="51077"/>
    <cellStyle name="Header2 2 20 7" xfId="12771"/>
    <cellStyle name="Header2 2 20 8" xfId="51078"/>
    <cellStyle name="Header2 2 21" xfId="12772"/>
    <cellStyle name="Header2 2 21 2" xfId="12773"/>
    <cellStyle name="Header2 2 21 2 2" xfId="12774"/>
    <cellStyle name="Header2 2 21 2 3" xfId="12775"/>
    <cellStyle name="Header2 2 21 2 4" xfId="12776"/>
    <cellStyle name="Header2 2 21 2 5" xfId="12777"/>
    <cellStyle name="Header2 2 21 2 6" xfId="12778"/>
    <cellStyle name="Header2 2 21 3" xfId="12779"/>
    <cellStyle name="Header2 2 21 3 2" xfId="51079"/>
    <cellStyle name="Header2 2 21 3 3" xfId="51080"/>
    <cellStyle name="Header2 2 21 4" xfId="12780"/>
    <cellStyle name="Header2 2 21 4 2" xfId="51081"/>
    <cellStyle name="Header2 2 21 4 3" xfId="51082"/>
    <cellStyle name="Header2 2 21 5" xfId="12781"/>
    <cellStyle name="Header2 2 21 5 2" xfId="51083"/>
    <cellStyle name="Header2 2 21 5 3" xfId="51084"/>
    <cellStyle name="Header2 2 21 6" xfId="12782"/>
    <cellStyle name="Header2 2 21 6 2" xfId="51085"/>
    <cellStyle name="Header2 2 21 6 3" xfId="51086"/>
    <cellStyle name="Header2 2 21 7" xfId="12783"/>
    <cellStyle name="Header2 2 21 8" xfId="51087"/>
    <cellStyle name="Header2 2 22" xfId="12784"/>
    <cellStyle name="Header2 2 22 2" xfId="12785"/>
    <cellStyle name="Header2 2 22 2 2" xfId="12786"/>
    <cellStyle name="Header2 2 22 2 3" xfId="12787"/>
    <cellStyle name="Header2 2 22 2 4" xfId="12788"/>
    <cellStyle name="Header2 2 22 2 5" xfId="12789"/>
    <cellStyle name="Header2 2 22 2 6" xfId="12790"/>
    <cellStyle name="Header2 2 22 3" xfId="12791"/>
    <cellStyle name="Header2 2 22 3 2" xfId="51088"/>
    <cellStyle name="Header2 2 22 3 3" xfId="51089"/>
    <cellStyle name="Header2 2 22 4" xfId="12792"/>
    <cellStyle name="Header2 2 22 4 2" xfId="51090"/>
    <cellStyle name="Header2 2 22 4 3" xfId="51091"/>
    <cellStyle name="Header2 2 22 5" xfId="12793"/>
    <cellStyle name="Header2 2 22 5 2" xfId="51092"/>
    <cellStyle name="Header2 2 22 5 3" xfId="51093"/>
    <cellStyle name="Header2 2 22 6" xfId="12794"/>
    <cellStyle name="Header2 2 22 6 2" xfId="51094"/>
    <cellStyle name="Header2 2 22 6 3" xfId="51095"/>
    <cellStyle name="Header2 2 22 7" xfId="12795"/>
    <cellStyle name="Header2 2 22 8" xfId="51096"/>
    <cellStyle name="Header2 2 23" xfId="12796"/>
    <cellStyle name="Header2 2 23 2" xfId="12797"/>
    <cellStyle name="Header2 2 23 2 2" xfId="12798"/>
    <cellStyle name="Header2 2 23 2 3" xfId="12799"/>
    <cellStyle name="Header2 2 23 2 4" xfId="12800"/>
    <cellStyle name="Header2 2 23 2 5" xfId="12801"/>
    <cellStyle name="Header2 2 23 2 6" xfId="12802"/>
    <cellStyle name="Header2 2 23 3" xfId="12803"/>
    <cellStyle name="Header2 2 23 3 2" xfId="51097"/>
    <cellStyle name="Header2 2 23 3 3" xfId="51098"/>
    <cellStyle name="Header2 2 23 4" xfId="12804"/>
    <cellStyle name="Header2 2 23 4 2" xfId="51099"/>
    <cellStyle name="Header2 2 23 4 3" xfId="51100"/>
    <cellStyle name="Header2 2 23 5" xfId="12805"/>
    <cellStyle name="Header2 2 23 5 2" xfId="51101"/>
    <cellStyle name="Header2 2 23 5 3" xfId="51102"/>
    <cellStyle name="Header2 2 23 6" xfId="12806"/>
    <cellStyle name="Header2 2 23 6 2" xfId="51103"/>
    <cellStyle name="Header2 2 23 6 3" xfId="51104"/>
    <cellStyle name="Header2 2 23 7" xfId="12807"/>
    <cellStyle name="Header2 2 23 8" xfId="51105"/>
    <cellStyle name="Header2 2 24" xfId="12808"/>
    <cellStyle name="Header2 2 24 2" xfId="12809"/>
    <cellStyle name="Header2 2 24 2 2" xfId="12810"/>
    <cellStyle name="Header2 2 24 2 3" xfId="12811"/>
    <cellStyle name="Header2 2 24 2 4" xfId="12812"/>
    <cellStyle name="Header2 2 24 2 5" xfId="12813"/>
    <cellStyle name="Header2 2 24 2 6" xfId="12814"/>
    <cellStyle name="Header2 2 24 3" xfId="12815"/>
    <cellStyle name="Header2 2 24 3 2" xfId="51106"/>
    <cellStyle name="Header2 2 24 3 3" xfId="51107"/>
    <cellStyle name="Header2 2 24 4" xfId="12816"/>
    <cellStyle name="Header2 2 24 4 2" xfId="51108"/>
    <cellStyle name="Header2 2 24 4 3" xfId="51109"/>
    <cellStyle name="Header2 2 24 5" xfId="12817"/>
    <cellStyle name="Header2 2 24 5 2" xfId="51110"/>
    <cellStyle name="Header2 2 24 5 3" xfId="51111"/>
    <cellStyle name="Header2 2 24 6" xfId="12818"/>
    <cellStyle name="Header2 2 24 6 2" xfId="51112"/>
    <cellStyle name="Header2 2 24 6 3" xfId="51113"/>
    <cellStyle name="Header2 2 24 7" xfId="12819"/>
    <cellStyle name="Header2 2 24 8" xfId="51114"/>
    <cellStyle name="Header2 2 25" xfId="12820"/>
    <cellStyle name="Header2 2 25 2" xfId="12821"/>
    <cellStyle name="Header2 2 25 2 2" xfId="12822"/>
    <cellStyle name="Header2 2 25 2 3" xfId="12823"/>
    <cellStyle name="Header2 2 25 2 4" xfId="12824"/>
    <cellStyle name="Header2 2 25 2 5" xfId="12825"/>
    <cellStyle name="Header2 2 25 2 6" xfId="12826"/>
    <cellStyle name="Header2 2 25 3" xfId="12827"/>
    <cellStyle name="Header2 2 25 3 2" xfId="51115"/>
    <cellStyle name="Header2 2 25 3 3" xfId="51116"/>
    <cellStyle name="Header2 2 25 4" xfId="12828"/>
    <cellStyle name="Header2 2 25 4 2" xfId="51117"/>
    <cellStyle name="Header2 2 25 4 3" xfId="51118"/>
    <cellStyle name="Header2 2 25 5" xfId="12829"/>
    <cellStyle name="Header2 2 25 5 2" xfId="51119"/>
    <cellStyle name="Header2 2 25 5 3" xfId="51120"/>
    <cellStyle name="Header2 2 25 6" xfId="12830"/>
    <cellStyle name="Header2 2 25 6 2" xfId="51121"/>
    <cellStyle name="Header2 2 25 6 3" xfId="51122"/>
    <cellStyle name="Header2 2 25 7" xfId="12831"/>
    <cellStyle name="Header2 2 25 8" xfId="51123"/>
    <cellStyle name="Header2 2 26" xfId="12832"/>
    <cellStyle name="Header2 2 26 2" xfId="12833"/>
    <cellStyle name="Header2 2 26 2 2" xfId="12834"/>
    <cellStyle name="Header2 2 26 2 3" xfId="12835"/>
    <cellStyle name="Header2 2 26 2 4" xfId="12836"/>
    <cellStyle name="Header2 2 26 2 5" xfId="12837"/>
    <cellStyle name="Header2 2 26 2 6" xfId="12838"/>
    <cellStyle name="Header2 2 26 3" xfId="12839"/>
    <cellStyle name="Header2 2 26 3 2" xfId="51124"/>
    <cellStyle name="Header2 2 26 3 3" xfId="51125"/>
    <cellStyle name="Header2 2 26 4" xfId="12840"/>
    <cellStyle name="Header2 2 26 4 2" xfId="51126"/>
    <cellStyle name="Header2 2 26 4 3" xfId="51127"/>
    <cellStyle name="Header2 2 26 5" xfId="12841"/>
    <cellStyle name="Header2 2 26 5 2" xfId="51128"/>
    <cellStyle name="Header2 2 26 5 3" xfId="51129"/>
    <cellStyle name="Header2 2 26 6" xfId="12842"/>
    <cellStyle name="Header2 2 26 6 2" xfId="51130"/>
    <cellStyle name="Header2 2 26 6 3" xfId="51131"/>
    <cellStyle name="Header2 2 26 7" xfId="12843"/>
    <cellStyle name="Header2 2 26 8" xfId="51132"/>
    <cellStyle name="Header2 2 27" xfId="12844"/>
    <cellStyle name="Header2 2 27 2" xfId="12845"/>
    <cellStyle name="Header2 2 27 2 2" xfId="12846"/>
    <cellStyle name="Header2 2 27 2 3" xfId="12847"/>
    <cellStyle name="Header2 2 27 2 4" xfId="12848"/>
    <cellStyle name="Header2 2 27 2 5" xfId="12849"/>
    <cellStyle name="Header2 2 27 2 6" xfId="12850"/>
    <cellStyle name="Header2 2 27 3" xfId="12851"/>
    <cellStyle name="Header2 2 27 3 2" xfId="51133"/>
    <cellStyle name="Header2 2 27 3 3" xfId="51134"/>
    <cellStyle name="Header2 2 27 4" xfId="12852"/>
    <cellStyle name="Header2 2 27 4 2" xfId="51135"/>
    <cellStyle name="Header2 2 27 4 3" xfId="51136"/>
    <cellStyle name="Header2 2 27 5" xfId="12853"/>
    <cellStyle name="Header2 2 27 5 2" xfId="51137"/>
    <cellStyle name="Header2 2 27 5 3" xfId="51138"/>
    <cellStyle name="Header2 2 27 6" xfId="12854"/>
    <cellStyle name="Header2 2 27 6 2" xfId="51139"/>
    <cellStyle name="Header2 2 27 6 3" xfId="51140"/>
    <cellStyle name="Header2 2 27 7" xfId="12855"/>
    <cellStyle name="Header2 2 27 8" xfId="51141"/>
    <cellStyle name="Header2 2 28" xfId="12856"/>
    <cellStyle name="Header2 2 28 2" xfId="12857"/>
    <cellStyle name="Header2 2 28 2 2" xfId="12858"/>
    <cellStyle name="Header2 2 28 2 3" xfId="12859"/>
    <cellStyle name="Header2 2 28 2 4" xfId="12860"/>
    <cellStyle name="Header2 2 28 2 5" xfId="12861"/>
    <cellStyle name="Header2 2 28 2 6" xfId="12862"/>
    <cellStyle name="Header2 2 28 3" xfId="12863"/>
    <cellStyle name="Header2 2 28 3 2" xfId="51142"/>
    <cellStyle name="Header2 2 28 3 3" xfId="51143"/>
    <cellStyle name="Header2 2 28 4" xfId="12864"/>
    <cellStyle name="Header2 2 28 4 2" xfId="51144"/>
    <cellStyle name="Header2 2 28 4 3" xfId="51145"/>
    <cellStyle name="Header2 2 28 5" xfId="12865"/>
    <cellStyle name="Header2 2 28 5 2" xfId="51146"/>
    <cellStyle name="Header2 2 28 5 3" xfId="51147"/>
    <cellStyle name="Header2 2 28 6" xfId="12866"/>
    <cellStyle name="Header2 2 28 6 2" xfId="51148"/>
    <cellStyle name="Header2 2 28 6 3" xfId="51149"/>
    <cellStyle name="Header2 2 28 7" xfId="12867"/>
    <cellStyle name="Header2 2 28 8" xfId="51150"/>
    <cellStyle name="Header2 2 29" xfId="12868"/>
    <cellStyle name="Header2 2 29 2" xfId="12869"/>
    <cellStyle name="Header2 2 29 2 2" xfId="12870"/>
    <cellStyle name="Header2 2 29 2 3" xfId="12871"/>
    <cellStyle name="Header2 2 29 2 4" xfId="12872"/>
    <cellStyle name="Header2 2 29 2 5" xfId="12873"/>
    <cellStyle name="Header2 2 29 2 6" xfId="12874"/>
    <cellStyle name="Header2 2 29 3" xfId="12875"/>
    <cellStyle name="Header2 2 29 3 2" xfId="51151"/>
    <cellStyle name="Header2 2 29 3 3" xfId="51152"/>
    <cellStyle name="Header2 2 29 4" xfId="12876"/>
    <cellStyle name="Header2 2 29 4 2" xfId="51153"/>
    <cellStyle name="Header2 2 29 4 3" xfId="51154"/>
    <cellStyle name="Header2 2 29 5" xfId="12877"/>
    <cellStyle name="Header2 2 29 5 2" xfId="51155"/>
    <cellStyle name="Header2 2 29 5 3" xfId="51156"/>
    <cellStyle name="Header2 2 29 6" xfId="12878"/>
    <cellStyle name="Header2 2 29 6 2" xfId="51157"/>
    <cellStyle name="Header2 2 29 6 3" xfId="51158"/>
    <cellStyle name="Header2 2 29 7" xfId="12879"/>
    <cellStyle name="Header2 2 29 8" xfId="51159"/>
    <cellStyle name="Header2 2 3" xfId="12880"/>
    <cellStyle name="Header2 2 3 2" xfId="12881"/>
    <cellStyle name="Header2 2 3 2 2" xfId="12882"/>
    <cellStyle name="Header2 2 3 2 3" xfId="12883"/>
    <cellStyle name="Header2 2 3 2 4" xfId="12884"/>
    <cellStyle name="Header2 2 3 2 5" xfId="12885"/>
    <cellStyle name="Header2 2 3 2 6" xfId="12886"/>
    <cellStyle name="Header2 2 3 3" xfId="12887"/>
    <cellStyle name="Header2 2 3 3 2" xfId="51160"/>
    <cellStyle name="Header2 2 3 3 3" xfId="51161"/>
    <cellStyle name="Header2 2 3 4" xfId="12888"/>
    <cellStyle name="Header2 2 3 4 2" xfId="51162"/>
    <cellStyle name="Header2 2 3 4 3" xfId="51163"/>
    <cellStyle name="Header2 2 3 5" xfId="12889"/>
    <cellStyle name="Header2 2 3 5 2" xfId="51164"/>
    <cellStyle name="Header2 2 3 5 3" xfId="51165"/>
    <cellStyle name="Header2 2 3 6" xfId="12890"/>
    <cellStyle name="Header2 2 3 6 2" xfId="51166"/>
    <cellStyle name="Header2 2 3 6 3" xfId="51167"/>
    <cellStyle name="Header2 2 3 7" xfId="12891"/>
    <cellStyle name="Header2 2 3 8" xfId="51168"/>
    <cellStyle name="Header2 2 30" xfId="12892"/>
    <cellStyle name="Header2 2 30 2" xfId="12893"/>
    <cellStyle name="Header2 2 30 2 2" xfId="12894"/>
    <cellStyle name="Header2 2 30 2 3" xfId="12895"/>
    <cellStyle name="Header2 2 30 2 4" xfId="12896"/>
    <cellStyle name="Header2 2 30 2 5" xfId="12897"/>
    <cellStyle name="Header2 2 30 2 6" xfId="12898"/>
    <cellStyle name="Header2 2 30 3" xfId="12899"/>
    <cellStyle name="Header2 2 30 3 2" xfId="51169"/>
    <cellStyle name="Header2 2 30 3 3" xfId="51170"/>
    <cellStyle name="Header2 2 30 4" xfId="12900"/>
    <cellStyle name="Header2 2 30 4 2" xfId="51171"/>
    <cellStyle name="Header2 2 30 4 3" xfId="51172"/>
    <cellStyle name="Header2 2 30 5" xfId="12901"/>
    <cellStyle name="Header2 2 30 5 2" xfId="51173"/>
    <cellStyle name="Header2 2 30 5 3" xfId="51174"/>
    <cellStyle name="Header2 2 30 6" xfId="12902"/>
    <cellStyle name="Header2 2 30 6 2" xfId="51175"/>
    <cellStyle name="Header2 2 30 6 3" xfId="51176"/>
    <cellStyle name="Header2 2 30 7" xfId="12903"/>
    <cellStyle name="Header2 2 30 8" xfId="51177"/>
    <cellStyle name="Header2 2 31" xfId="12904"/>
    <cellStyle name="Header2 2 31 2" xfId="12905"/>
    <cellStyle name="Header2 2 31 2 2" xfId="12906"/>
    <cellStyle name="Header2 2 31 2 3" xfId="12907"/>
    <cellStyle name="Header2 2 31 2 4" xfId="12908"/>
    <cellStyle name="Header2 2 31 2 5" xfId="12909"/>
    <cellStyle name="Header2 2 31 2 6" xfId="12910"/>
    <cellStyle name="Header2 2 31 3" xfId="12911"/>
    <cellStyle name="Header2 2 31 3 2" xfId="51178"/>
    <cellStyle name="Header2 2 31 3 3" xfId="51179"/>
    <cellStyle name="Header2 2 31 4" xfId="12912"/>
    <cellStyle name="Header2 2 31 4 2" xfId="51180"/>
    <cellStyle name="Header2 2 31 4 3" xfId="51181"/>
    <cellStyle name="Header2 2 31 5" xfId="12913"/>
    <cellStyle name="Header2 2 31 5 2" xfId="51182"/>
    <cellStyle name="Header2 2 31 5 3" xfId="51183"/>
    <cellStyle name="Header2 2 31 6" xfId="12914"/>
    <cellStyle name="Header2 2 31 6 2" xfId="51184"/>
    <cellStyle name="Header2 2 31 6 3" xfId="51185"/>
    <cellStyle name="Header2 2 31 7" xfId="12915"/>
    <cellStyle name="Header2 2 31 8" xfId="51186"/>
    <cellStyle name="Header2 2 32" xfId="12916"/>
    <cellStyle name="Header2 2 32 2" xfId="12917"/>
    <cellStyle name="Header2 2 32 2 2" xfId="12918"/>
    <cellStyle name="Header2 2 32 2 3" xfId="12919"/>
    <cellStyle name="Header2 2 32 2 4" xfId="12920"/>
    <cellStyle name="Header2 2 32 2 5" xfId="12921"/>
    <cellStyle name="Header2 2 32 2 6" xfId="12922"/>
    <cellStyle name="Header2 2 32 3" xfId="12923"/>
    <cellStyle name="Header2 2 32 3 2" xfId="51187"/>
    <cellStyle name="Header2 2 32 3 3" xfId="51188"/>
    <cellStyle name="Header2 2 32 4" xfId="12924"/>
    <cellStyle name="Header2 2 32 4 2" xfId="51189"/>
    <cellStyle name="Header2 2 32 4 3" xfId="51190"/>
    <cellStyle name="Header2 2 32 5" xfId="12925"/>
    <cellStyle name="Header2 2 32 5 2" xfId="51191"/>
    <cellStyle name="Header2 2 32 5 3" xfId="51192"/>
    <cellStyle name="Header2 2 32 6" xfId="12926"/>
    <cellStyle name="Header2 2 32 6 2" xfId="51193"/>
    <cellStyle name="Header2 2 32 6 3" xfId="51194"/>
    <cellStyle name="Header2 2 32 7" xfId="12927"/>
    <cellStyle name="Header2 2 32 8" xfId="51195"/>
    <cellStyle name="Header2 2 33" xfId="12928"/>
    <cellStyle name="Header2 2 33 2" xfId="12929"/>
    <cellStyle name="Header2 2 33 2 2" xfId="12930"/>
    <cellStyle name="Header2 2 33 2 3" xfId="12931"/>
    <cellStyle name="Header2 2 33 2 4" xfId="12932"/>
    <cellStyle name="Header2 2 33 2 5" xfId="12933"/>
    <cellStyle name="Header2 2 33 2 6" xfId="12934"/>
    <cellStyle name="Header2 2 33 3" xfId="12935"/>
    <cellStyle name="Header2 2 33 3 2" xfId="51196"/>
    <cellStyle name="Header2 2 33 3 3" xfId="51197"/>
    <cellStyle name="Header2 2 33 4" xfId="12936"/>
    <cellStyle name="Header2 2 33 4 2" xfId="51198"/>
    <cellStyle name="Header2 2 33 4 3" xfId="51199"/>
    <cellStyle name="Header2 2 33 5" xfId="12937"/>
    <cellStyle name="Header2 2 33 5 2" xfId="51200"/>
    <cellStyle name="Header2 2 33 5 3" xfId="51201"/>
    <cellStyle name="Header2 2 33 6" xfId="12938"/>
    <cellStyle name="Header2 2 33 6 2" xfId="51202"/>
    <cellStyle name="Header2 2 33 6 3" xfId="51203"/>
    <cellStyle name="Header2 2 33 7" xfId="12939"/>
    <cellStyle name="Header2 2 33 8" xfId="51204"/>
    <cellStyle name="Header2 2 34" xfId="12940"/>
    <cellStyle name="Header2 2 34 2" xfId="12941"/>
    <cellStyle name="Header2 2 34 2 2" xfId="12942"/>
    <cellStyle name="Header2 2 34 2 3" xfId="12943"/>
    <cellStyle name="Header2 2 34 2 4" xfId="12944"/>
    <cellStyle name="Header2 2 34 2 5" xfId="12945"/>
    <cellStyle name="Header2 2 34 2 6" xfId="12946"/>
    <cellStyle name="Header2 2 34 3" xfId="12947"/>
    <cellStyle name="Header2 2 34 3 2" xfId="51205"/>
    <cellStyle name="Header2 2 34 3 3" xfId="51206"/>
    <cellStyle name="Header2 2 34 4" xfId="12948"/>
    <cellStyle name="Header2 2 34 4 2" xfId="51207"/>
    <cellStyle name="Header2 2 34 4 3" xfId="51208"/>
    <cellStyle name="Header2 2 34 5" xfId="12949"/>
    <cellStyle name="Header2 2 34 5 2" xfId="51209"/>
    <cellStyle name="Header2 2 34 5 3" xfId="51210"/>
    <cellStyle name="Header2 2 34 6" xfId="12950"/>
    <cellStyle name="Header2 2 34 6 2" xfId="51211"/>
    <cellStyle name="Header2 2 34 6 3" xfId="51212"/>
    <cellStyle name="Header2 2 34 7" xfId="12951"/>
    <cellStyle name="Header2 2 34 8" xfId="51213"/>
    <cellStyle name="Header2 2 35" xfId="12952"/>
    <cellStyle name="Header2 2 35 2" xfId="12953"/>
    <cellStyle name="Header2 2 35 2 2" xfId="12954"/>
    <cellStyle name="Header2 2 35 2 3" xfId="12955"/>
    <cellStyle name="Header2 2 35 2 4" xfId="12956"/>
    <cellStyle name="Header2 2 35 2 5" xfId="12957"/>
    <cellStyle name="Header2 2 35 2 6" xfId="12958"/>
    <cellStyle name="Header2 2 35 3" xfId="12959"/>
    <cellStyle name="Header2 2 35 3 2" xfId="51214"/>
    <cellStyle name="Header2 2 35 3 3" xfId="51215"/>
    <cellStyle name="Header2 2 35 4" xfId="12960"/>
    <cellStyle name="Header2 2 35 4 2" xfId="51216"/>
    <cellStyle name="Header2 2 35 4 3" xfId="51217"/>
    <cellStyle name="Header2 2 35 5" xfId="12961"/>
    <cellStyle name="Header2 2 35 5 2" xfId="51218"/>
    <cellStyle name="Header2 2 35 5 3" xfId="51219"/>
    <cellStyle name="Header2 2 35 6" xfId="12962"/>
    <cellStyle name="Header2 2 35 6 2" xfId="51220"/>
    <cellStyle name="Header2 2 35 6 3" xfId="51221"/>
    <cellStyle name="Header2 2 35 7" xfId="12963"/>
    <cellStyle name="Header2 2 35 8" xfId="51222"/>
    <cellStyle name="Header2 2 36" xfId="12964"/>
    <cellStyle name="Header2 2 36 2" xfId="12965"/>
    <cellStyle name="Header2 2 36 3" xfId="12966"/>
    <cellStyle name="Header2 2 36 4" xfId="12967"/>
    <cellStyle name="Header2 2 36 5" xfId="12968"/>
    <cellStyle name="Header2 2 36 6" xfId="12969"/>
    <cellStyle name="Header2 2 37" xfId="12970"/>
    <cellStyle name="Header2 2 37 2" xfId="51223"/>
    <cellStyle name="Header2 2 37 3" xfId="51224"/>
    <cellStyle name="Header2 2 38" xfId="12971"/>
    <cellStyle name="Header2 2 38 2" xfId="51225"/>
    <cellStyle name="Header2 2 38 3" xfId="51226"/>
    <cellStyle name="Header2 2 39" xfId="12972"/>
    <cellStyle name="Header2 2 39 2" xfId="51227"/>
    <cellStyle name="Header2 2 39 3" xfId="51228"/>
    <cellStyle name="Header2 2 4" xfId="12973"/>
    <cellStyle name="Header2 2 4 2" xfId="12974"/>
    <cellStyle name="Header2 2 4 2 2" xfId="12975"/>
    <cellStyle name="Header2 2 4 2 3" xfId="12976"/>
    <cellStyle name="Header2 2 4 2 4" xfId="12977"/>
    <cellStyle name="Header2 2 4 2 5" xfId="12978"/>
    <cellStyle name="Header2 2 4 2 6" xfId="12979"/>
    <cellStyle name="Header2 2 4 3" xfId="12980"/>
    <cellStyle name="Header2 2 4 3 2" xfId="51229"/>
    <cellStyle name="Header2 2 4 3 3" xfId="51230"/>
    <cellStyle name="Header2 2 4 4" xfId="12981"/>
    <cellStyle name="Header2 2 4 4 2" xfId="51231"/>
    <cellStyle name="Header2 2 4 4 3" xfId="51232"/>
    <cellStyle name="Header2 2 4 5" xfId="12982"/>
    <cellStyle name="Header2 2 4 5 2" xfId="51233"/>
    <cellStyle name="Header2 2 4 5 3" xfId="51234"/>
    <cellStyle name="Header2 2 4 6" xfId="12983"/>
    <cellStyle name="Header2 2 4 6 2" xfId="51235"/>
    <cellStyle name="Header2 2 4 6 3" xfId="51236"/>
    <cellStyle name="Header2 2 4 7" xfId="12984"/>
    <cellStyle name="Header2 2 4 8" xfId="51237"/>
    <cellStyle name="Header2 2 40" xfId="12985"/>
    <cellStyle name="Header2 2 40 2" xfId="51238"/>
    <cellStyle name="Header2 2 40 3" xfId="51239"/>
    <cellStyle name="Header2 2 41" xfId="12986"/>
    <cellStyle name="Header2 2 42" xfId="51240"/>
    <cellStyle name="Header2 2 5" xfId="12987"/>
    <cellStyle name="Header2 2 5 2" xfId="12988"/>
    <cellStyle name="Header2 2 5 2 2" xfId="12989"/>
    <cellStyle name="Header2 2 5 2 3" xfId="12990"/>
    <cellStyle name="Header2 2 5 2 4" xfId="12991"/>
    <cellStyle name="Header2 2 5 2 5" xfId="12992"/>
    <cellStyle name="Header2 2 5 2 6" xfId="12993"/>
    <cellStyle name="Header2 2 5 3" xfId="12994"/>
    <cellStyle name="Header2 2 5 3 2" xfId="51241"/>
    <cellStyle name="Header2 2 5 3 3" xfId="51242"/>
    <cellStyle name="Header2 2 5 4" xfId="12995"/>
    <cellStyle name="Header2 2 5 4 2" xfId="51243"/>
    <cellStyle name="Header2 2 5 4 3" xfId="51244"/>
    <cellStyle name="Header2 2 5 5" xfId="12996"/>
    <cellStyle name="Header2 2 5 5 2" xfId="51245"/>
    <cellStyle name="Header2 2 5 5 3" xfId="51246"/>
    <cellStyle name="Header2 2 5 6" xfId="12997"/>
    <cellStyle name="Header2 2 5 6 2" xfId="51247"/>
    <cellStyle name="Header2 2 5 6 3" xfId="51248"/>
    <cellStyle name="Header2 2 5 7" xfId="12998"/>
    <cellStyle name="Header2 2 5 8" xfId="51249"/>
    <cellStyle name="Header2 2 6" xfId="12999"/>
    <cellStyle name="Header2 2 6 2" xfId="13000"/>
    <cellStyle name="Header2 2 6 2 2" xfId="13001"/>
    <cellStyle name="Header2 2 6 2 3" xfId="13002"/>
    <cellStyle name="Header2 2 6 2 4" xfId="13003"/>
    <cellStyle name="Header2 2 6 2 5" xfId="13004"/>
    <cellStyle name="Header2 2 6 2 6" xfId="13005"/>
    <cellStyle name="Header2 2 6 3" xfId="13006"/>
    <cellStyle name="Header2 2 6 3 2" xfId="51250"/>
    <cellStyle name="Header2 2 6 3 3" xfId="51251"/>
    <cellStyle name="Header2 2 6 4" xfId="13007"/>
    <cellStyle name="Header2 2 6 4 2" xfId="51252"/>
    <cellStyle name="Header2 2 6 4 3" xfId="51253"/>
    <cellStyle name="Header2 2 6 5" xfId="13008"/>
    <cellStyle name="Header2 2 6 5 2" xfId="51254"/>
    <cellStyle name="Header2 2 6 5 3" xfId="51255"/>
    <cellStyle name="Header2 2 6 6" xfId="13009"/>
    <cellStyle name="Header2 2 6 6 2" xfId="51256"/>
    <cellStyle name="Header2 2 6 6 3" xfId="51257"/>
    <cellStyle name="Header2 2 6 7" xfId="13010"/>
    <cellStyle name="Header2 2 6 8" xfId="51258"/>
    <cellStyle name="Header2 2 7" xfId="13011"/>
    <cellStyle name="Header2 2 7 2" xfId="13012"/>
    <cellStyle name="Header2 2 7 2 2" xfId="13013"/>
    <cellStyle name="Header2 2 7 2 3" xfId="13014"/>
    <cellStyle name="Header2 2 7 2 4" xfId="13015"/>
    <cellStyle name="Header2 2 7 2 5" xfId="13016"/>
    <cellStyle name="Header2 2 7 2 6" xfId="13017"/>
    <cellStyle name="Header2 2 7 3" xfId="13018"/>
    <cellStyle name="Header2 2 7 3 2" xfId="51259"/>
    <cellStyle name="Header2 2 7 3 3" xfId="51260"/>
    <cellStyle name="Header2 2 7 4" xfId="13019"/>
    <cellStyle name="Header2 2 7 4 2" xfId="51261"/>
    <cellStyle name="Header2 2 7 4 3" xfId="51262"/>
    <cellStyle name="Header2 2 7 5" xfId="13020"/>
    <cellStyle name="Header2 2 7 5 2" xfId="51263"/>
    <cellStyle name="Header2 2 7 5 3" xfId="51264"/>
    <cellStyle name="Header2 2 7 6" xfId="13021"/>
    <cellStyle name="Header2 2 7 6 2" xfId="51265"/>
    <cellStyle name="Header2 2 7 6 3" xfId="51266"/>
    <cellStyle name="Header2 2 7 7" xfId="13022"/>
    <cellStyle name="Header2 2 7 8" xfId="51267"/>
    <cellStyle name="Header2 2 8" xfId="13023"/>
    <cellStyle name="Header2 2 8 2" xfId="13024"/>
    <cellStyle name="Header2 2 8 2 2" xfId="13025"/>
    <cellStyle name="Header2 2 8 2 3" xfId="13026"/>
    <cellStyle name="Header2 2 8 2 4" xfId="13027"/>
    <cellStyle name="Header2 2 8 2 5" xfId="13028"/>
    <cellStyle name="Header2 2 8 2 6" xfId="13029"/>
    <cellStyle name="Header2 2 8 3" xfId="13030"/>
    <cellStyle name="Header2 2 8 3 2" xfId="51268"/>
    <cellStyle name="Header2 2 8 3 3" xfId="51269"/>
    <cellStyle name="Header2 2 8 4" xfId="13031"/>
    <cellStyle name="Header2 2 8 4 2" xfId="51270"/>
    <cellStyle name="Header2 2 8 4 3" xfId="51271"/>
    <cellStyle name="Header2 2 8 5" xfId="13032"/>
    <cellStyle name="Header2 2 8 5 2" xfId="51272"/>
    <cellStyle name="Header2 2 8 5 3" xfId="51273"/>
    <cellStyle name="Header2 2 8 6" xfId="13033"/>
    <cellStyle name="Header2 2 8 6 2" xfId="51274"/>
    <cellStyle name="Header2 2 8 6 3" xfId="51275"/>
    <cellStyle name="Header2 2 8 7" xfId="13034"/>
    <cellStyle name="Header2 2 8 8" xfId="51276"/>
    <cellStyle name="Header2 2 9" xfId="13035"/>
    <cellStyle name="Header2 2 9 2" xfId="13036"/>
    <cellStyle name="Header2 2 9 2 2" xfId="13037"/>
    <cellStyle name="Header2 2 9 2 3" xfId="13038"/>
    <cellStyle name="Header2 2 9 2 4" xfId="13039"/>
    <cellStyle name="Header2 2 9 2 5" xfId="13040"/>
    <cellStyle name="Header2 2 9 2 6" xfId="13041"/>
    <cellStyle name="Header2 2 9 3" xfId="13042"/>
    <cellStyle name="Header2 2 9 3 2" xfId="51277"/>
    <cellStyle name="Header2 2 9 3 3" xfId="51278"/>
    <cellStyle name="Header2 2 9 4" xfId="13043"/>
    <cellStyle name="Header2 2 9 4 2" xfId="51279"/>
    <cellStyle name="Header2 2 9 4 3" xfId="51280"/>
    <cellStyle name="Header2 2 9 5" xfId="13044"/>
    <cellStyle name="Header2 2 9 5 2" xfId="51281"/>
    <cellStyle name="Header2 2 9 5 3" xfId="51282"/>
    <cellStyle name="Header2 2 9 6" xfId="13045"/>
    <cellStyle name="Header2 2 9 6 2" xfId="51283"/>
    <cellStyle name="Header2 2 9 6 3" xfId="51284"/>
    <cellStyle name="Header2 2 9 7" xfId="13046"/>
    <cellStyle name="Header2 2 9 8" xfId="51285"/>
    <cellStyle name="Header2 20" xfId="13047"/>
    <cellStyle name="Header2 20 2" xfId="13048"/>
    <cellStyle name="Header2 20 2 2" xfId="13049"/>
    <cellStyle name="Header2 20 2 3" xfId="13050"/>
    <cellStyle name="Header2 20 2 4" xfId="13051"/>
    <cellStyle name="Header2 20 2 5" xfId="13052"/>
    <cellStyle name="Header2 20 2 6" xfId="13053"/>
    <cellStyle name="Header2 20 3" xfId="13054"/>
    <cellStyle name="Header2 20 3 2" xfId="51286"/>
    <cellStyle name="Header2 20 3 3" xfId="51287"/>
    <cellStyle name="Header2 20 4" xfId="13055"/>
    <cellStyle name="Header2 20 4 2" xfId="51288"/>
    <cellStyle name="Header2 20 4 3" xfId="51289"/>
    <cellStyle name="Header2 20 5" xfId="13056"/>
    <cellStyle name="Header2 20 5 2" xfId="51290"/>
    <cellStyle name="Header2 20 5 3" xfId="51291"/>
    <cellStyle name="Header2 20 6" xfId="13057"/>
    <cellStyle name="Header2 20 6 2" xfId="51292"/>
    <cellStyle name="Header2 20 6 3" xfId="51293"/>
    <cellStyle name="Header2 20 7" xfId="13058"/>
    <cellStyle name="Header2 20 8" xfId="51294"/>
    <cellStyle name="Header2 21" xfId="13059"/>
    <cellStyle name="Header2 21 2" xfId="13060"/>
    <cellStyle name="Header2 21 2 2" xfId="13061"/>
    <cellStyle name="Header2 21 2 3" xfId="13062"/>
    <cellStyle name="Header2 21 2 4" xfId="13063"/>
    <cellStyle name="Header2 21 2 5" xfId="13064"/>
    <cellStyle name="Header2 21 2 6" xfId="13065"/>
    <cellStyle name="Header2 21 3" xfId="13066"/>
    <cellStyle name="Header2 21 3 2" xfId="51295"/>
    <cellStyle name="Header2 21 3 3" xfId="51296"/>
    <cellStyle name="Header2 21 4" xfId="13067"/>
    <cellStyle name="Header2 21 4 2" xfId="51297"/>
    <cellStyle name="Header2 21 4 3" xfId="51298"/>
    <cellStyle name="Header2 21 5" xfId="13068"/>
    <cellStyle name="Header2 21 5 2" xfId="51299"/>
    <cellStyle name="Header2 21 5 3" xfId="51300"/>
    <cellStyle name="Header2 21 6" xfId="13069"/>
    <cellStyle name="Header2 21 6 2" xfId="51301"/>
    <cellStyle name="Header2 21 6 3" xfId="51302"/>
    <cellStyle name="Header2 21 7" xfId="13070"/>
    <cellStyle name="Header2 21 8" xfId="51303"/>
    <cellStyle name="Header2 22" xfId="13071"/>
    <cellStyle name="Header2 22 2" xfId="13072"/>
    <cellStyle name="Header2 22 2 2" xfId="13073"/>
    <cellStyle name="Header2 22 2 3" xfId="13074"/>
    <cellStyle name="Header2 22 2 4" xfId="13075"/>
    <cellStyle name="Header2 22 2 5" xfId="13076"/>
    <cellStyle name="Header2 22 2 6" xfId="13077"/>
    <cellStyle name="Header2 22 3" xfId="13078"/>
    <cellStyle name="Header2 22 3 2" xfId="51304"/>
    <cellStyle name="Header2 22 3 3" xfId="51305"/>
    <cellStyle name="Header2 22 4" xfId="13079"/>
    <cellStyle name="Header2 22 4 2" xfId="51306"/>
    <cellStyle name="Header2 22 4 3" xfId="51307"/>
    <cellStyle name="Header2 22 5" xfId="13080"/>
    <cellStyle name="Header2 22 5 2" xfId="51308"/>
    <cellStyle name="Header2 22 5 3" xfId="51309"/>
    <cellStyle name="Header2 22 6" xfId="13081"/>
    <cellStyle name="Header2 22 6 2" xfId="51310"/>
    <cellStyle name="Header2 22 6 3" xfId="51311"/>
    <cellStyle name="Header2 22 7" xfId="13082"/>
    <cellStyle name="Header2 22 8" xfId="51312"/>
    <cellStyle name="Header2 23" xfId="13083"/>
    <cellStyle name="Header2 23 2" xfId="13084"/>
    <cellStyle name="Header2 23 2 2" xfId="13085"/>
    <cellStyle name="Header2 23 2 3" xfId="13086"/>
    <cellStyle name="Header2 23 2 4" xfId="13087"/>
    <cellStyle name="Header2 23 2 5" xfId="13088"/>
    <cellStyle name="Header2 23 2 6" xfId="13089"/>
    <cellStyle name="Header2 23 3" xfId="13090"/>
    <cellStyle name="Header2 23 3 2" xfId="51313"/>
    <cellStyle name="Header2 23 3 3" xfId="51314"/>
    <cellStyle name="Header2 23 4" xfId="13091"/>
    <cellStyle name="Header2 23 4 2" xfId="51315"/>
    <cellStyle name="Header2 23 4 3" xfId="51316"/>
    <cellStyle name="Header2 23 5" xfId="13092"/>
    <cellStyle name="Header2 23 5 2" xfId="51317"/>
    <cellStyle name="Header2 23 5 3" xfId="51318"/>
    <cellStyle name="Header2 23 6" xfId="13093"/>
    <cellStyle name="Header2 23 6 2" xfId="51319"/>
    <cellStyle name="Header2 23 6 3" xfId="51320"/>
    <cellStyle name="Header2 23 7" xfId="13094"/>
    <cellStyle name="Header2 23 8" xfId="51321"/>
    <cellStyle name="Header2 24" xfId="13095"/>
    <cellStyle name="Header2 24 2" xfId="13096"/>
    <cellStyle name="Header2 24 2 2" xfId="13097"/>
    <cellStyle name="Header2 24 2 3" xfId="13098"/>
    <cellStyle name="Header2 24 2 4" xfId="13099"/>
    <cellStyle name="Header2 24 2 5" xfId="13100"/>
    <cellStyle name="Header2 24 2 6" xfId="13101"/>
    <cellStyle name="Header2 24 3" xfId="13102"/>
    <cellStyle name="Header2 24 3 2" xfId="51322"/>
    <cellStyle name="Header2 24 3 3" xfId="51323"/>
    <cellStyle name="Header2 24 4" xfId="13103"/>
    <cellStyle name="Header2 24 4 2" xfId="51324"/>
    <cellStyle name="Header2 24 4 3" xfId="51325"/>
    <cellStyle name="Header2 24 5" xfId="13104"/>
    <cellStyle name="Header2 24 5 2" xfId="51326"/>
    <cellStyle name="Header2 24 5 3" xfId="51327"/>
    <cellStyle name="Header2 24 6" xfId="13105"/>
    <cellStyle name="Header2 24 6 2" xfId="51328"/>
    <cellStyle name="Header2 24 6 3" xfId="51329"/>
    <cellStyle name="Header2 24 7" xfId="13106"/>
    <cellStyle name="Header2 24 8" xfId="51330"/>
    <cellStyle name="Header2 25" xfId="13107"/>
    <cellStyle name="Header2 25 2" xfId="13108"/>
    <cellStyle name="Header2 25 2 2" xfId="13109"/>
    <cellStyle name="Header2 25 2 3" xfId="13110"/>
    <cellStyle name="Header2 25 2 4" xfId="13111"/>
    <cellStyle name="Header2 25 2 5" xfId="13112"/>
    <cellStyle name="Header2 25 2 6" xfId="13113"/>
    <cellStyle name="Header2 25 3" xfId="13114"/>
    <cellStyle name="Header2 25 3 2" xfId="51331"/>
    <cellStyle name="Header2 25 3 3" xfId="51332"/>
    <cellStyle name="Header2 25 4" xfId="13115"/>
    <cellStyle name="Header2 25 4 2" xfId="51333"/>
    <cellStyle name="Header2 25 4 3" xfId="51334"/>
    <cellStyle name="Header2 25 5" xfId="13116"/>
    <cellStyle name="Header2 25 5 2" xfId="51335"/>
    <cellStyle name="Header2 25 5 3" xfId="51336"/>
    <cellStyle name="Header2 25 6" xfId="13117"/>
    <cellStyle name="Header2 25 6 2" xfId="51337"/>
    <cellStyle name="Header2 25 6 3" xfId="51338"/>
    <cellStyle name="Header2 25 7" xfId="13118"/>
    <cellStyle name="Header2 25 8" xfId="51339"/>
    <cellStyle name="Header2 26" xfId="13119"/>
    <cellStyle name="Header2 26 2" xfId="13120"/>
    <cellStyle name="Header2 26 2 2" xfId="13121"/>
    <cellStyle name="Header2 26 2 3" xfId="13122"/>
    <cellStyle name="Header2 26 2 4" xfId="13123"/>
    <cellStyle name="Header2 26 2 5" xfId="13124"/>
    <cellStyle name="Header2 26 2 6" xfId="13125"/>
    <cellStyle name="Header2 26 3" xfId="13126"/>
    <cellStyle name="Header2 26 3 2" xfId="51340"/>
    <cellStyle name="Header2 26 3 3" xfId="51341"/>
    <cellStyle name="Header2 26 4" xfId="13127"/>
    <cellStyle name="Header2 26 4 2" xfId="51342"/>
    <cellStyle name="Header2 26 4 3" xfId="51343"/>
    <cellStyle name="Header2 26 5" xfId="13128"/>
    <cellStyle name="Header2 26 5 2" xfId="51344"/>
    <cellStyle name="Header2 26 5 3" xfId="51345"/>
    <cellStyle name="Header2 26 6" xfId="13129"/>
    <cellStyle name="Header2 26 6 2" xfId="51346"/>
    <cellStyle name="Header2 26 6 3" xfId="51347"/>
    <cellStyle name="Header2 26 7" xfId="13130"/>
    <cellStyle name="Header2 26 8" xfId="51348"/>
    <cellStyle name="Header2 27" xfId="13131"/>
    <cellStyle name="Header2 27 2" xfId="13132"/>
    <cellStyle name="Header2 27 2 2" xfId="13133"/>
    <cellStyle name="Header2 27 2 3" xfId="13134"/>
    <cellStyle name="Header2 27 2 4" xfId="13135"/>
    <cellStyle name="Header2 27 2 5" xfId="13136"/>
    <cellStyle name="Header2 27 2 6" xfId="13137"/>
    <cellStyle name="Header2 27 3" xfId="13138"/>
    <cellStyle name="Header2 27 3 2" xfId="51349"/>
    <cellStyle name="Header2 27 3 3" xfId="51350"/>
    <cellStyle name="Header2 27 4" xfId="13139"/>
    <cellStyle name="Header2 27 4 2" xfId="51351"/>
    <cellStyle name="Header2 27 4 3" xfId="51352"/>
    <cellStyle name="Header2 27 5" xfId="13140"/>
    <cellStyle name="Header2 27 5 2" xfId="51353"/>
    <cellStyle name="Header2 27 5 3" xfId="51354"/>
    <cellStyle name="Header2 27 6" xfId="13141"/>
    <cellStyle name="Header2 27 6 2" xfId="51355"/>
    <cellStyle name="Header2 27 6 3" xfId="51356"/>
    <cellStyle name="Header2 27 7" xfId="13142"/>
    <cellStyle name="Header2 27 8" xfId="51357"/>
    <cellStyle name="Header2 28" xfId="13143"/>
    <cellStyle name="Header2 28 2" xfId="13144"/>
    <cellStyle name="Header2 28 2 2" xfId="13145"/>
    <cellStyle name="Header2 28 2 3" xfId="13146"/>
    <cellStyle name="Header2 28 2 4" xfId="13147"/>
    <cellStyle name="Header2 28 2 5" xfId="13148"/>
    <cellStyle name="Header2 28 2 6" xfId="13149"/>
    <cellStyle name="Header2 28 3" xfId="13150"/>
    <cellStyle name="Header2 28 3 2" xfId="51358"/>
    <cellStyle name="Header2 28 3 3" xfId="51359"/>
    <cellStyle name="Header2 28 4" xfId="13151"/>
    <cellStyle name="Header2 28 4 2" xfId="51360"/>
    <cellStyle name="Header2 28 4 3" xfId="51361"/>
    <cellStyle name="Header2 28 5" xfId="13152"/>
    <cellStyle name="Header2 28 5 2" xfId="51362"/>
    <cellStyle name="Header2 28 5 3" xfId="51363"/>
    <cellStyle name="Header2 28 6" xfId="13153"/>
    <cellStyle name="Header2 28 6 2" xfId="51364"/>
    <cellStyle name="Header2 28 6 3" xfId="51365"/>
    <cellStyle name="Header2 28 7" xfId="13154"/>
    <cellStyle name="Header2 28 8" xfId="51366"/>
    <cellStyle name="Header2 29" xfId="13155"/>
    <cellStyle name="Header2 29 2" xfId="13156"/>
    <cellStyle name="Header2 29 2 2" xfId="13157"/>
    <cellStyle name="Header2 29 2 3" xfId="13158"/>
    <cellStyle name="Header2 29 2 4" xfId="13159"/>
    <cellStyle name="Header2 29 2 5" xfId="13160"/>
    <cellStyle name="Header2 29 2 6" xfId="13161"/>
    <cellStyle name="Header2 29 3" xfId="13162"/>
    <cellStyle name="Header2 29 3 2" xfId="51367"/>
    <cellStyle name="Header2 29 3 3" xfId="51368"/>
    <cellStyle name="Header2 29 4" xfId="13163"/>
    <cellStyle name="Header2 29 4 2" xfId="51369"/>
    <cellStyle name="Header2 29 4 3" xfId="51370"/>
    <cellStyle name="Header2 29 5" xfId="13164"/>
    <cellStyle name="Header2 29 5 2" xfId="51371"/>
    <cellStyle name="Header2 29 5 3" xfId="51372"/>
    <cellStyle name="Header2 29 6" xfId="13165"/>
    <cellStyle name="Header2 29 6 2" xfId="51373"/>
    <cellStyle name="Header2 29 6 3" xfId="51374"/>
    <cellStyle name="Header2 29 7" xfId="13166"/>
    <cellStyle name="Header2 29 8" xfId="51375"/>
    <cellStyle name="Header2 3" xfId="13167"/>
    <cellStyle name="Header2 3 10" xfId="13168"/>
    <cellStyle name="Header2 3 10 2" xfId="13169"/>
    <cellStyle name="Header2 3 10 2 2" xfId="13170"/>
    <cellStyle name="Header2 3 10 2 3" xfId="13171"/>
    <cellStyle name="Header2 3 10 2 4" xfId="13172"/>
    <cellStyle name="Header2 3 10 2 5" xfId="13173"/>
    <cellStyle name="Header2 3 10 2 6" xfId="13174"/>
    <cellStyle name="Header2 3 10 3" xfId="13175"/>
    <cellStyle name="Header2 3 10 3 2" xfId="51376"/>
    <cellStyle name="Header2 3 10 3 3" xfId="51377"/>
    <cellStyle name="Header2 3 10 4" xfId="13176"/>
    <cellStyle name="Header2 3 10 4 2" xfId="51378"/>
    <cellStyle name="Header2 3 10 4 3" xfId="51379"/>
    <cellStyle name="Header2 3 10 5" xfId="13177"/>
    <cellStyle name="Header2 3 10 5 2" xfId="51380"/>
    <cellStyle name="Header2 3 10 5 3" xfId="51381"/>
    <cellStyle name="Header2 3 10 6" xfId="13178"/>
    <cellStyle name="Header2 3 10 6 2" xfId="51382"/>
    <cellStyle name="Header2 3 10 6 3" xfId="51383"/>
    <cellStyle name="Header2 3 10 7" xfId="13179"/>
    <cellStyle name="Header2 3 10 8" xfId="51384"/>
    <cellStyle name="Header2 3 11" xfId="13180"/>
    <cellStyle name="Header2 3 11 2" xfId="13181"/>
    <cellStyle name="Header2 3 11 2 2" xfId="13182"/>
    <cellStyle name="Header2 3 11 2 3" xfId="13183"/>
    <cellStyle name="Header2 3 11 2 4" xfId="13184"/>
    <cellStyle name="Header2 3 11 2 5" xfId="13185"/>
    <cellStyle name="Header2 3 11 2 6" xfId="13186"/>
    <cellStyle name="Header2 3 11 3" xfId="13187"/>
    <cellStyle name="Header2 3 11 3 2" xfId="51385"/>
    <cellStyle name="Header2 3 11 3 3" xfId="51386"/>
    <cellStyle name="Header2 3 11 4" xfId="13188"/>
    <cellStyle name="Header2 3 11 4 2" xfId="51387"/>
    <cellStyle name="Header2 3 11 4 3" xfId="51388"/>
    <cellStyle name="Header2 3 11 5" xfId="13189"/>
    <cellStyle name="Header2 3 11 5 2" xfId="51389"/>
    <cellStyle name="Header2 3 11 5 3" xfId="51390"/>
    <cellStyle name="Header2 3 11 6" xfId="13190"/>
    <cellStyle name="Header2 3 11 6 2" xfId="51391"/>
    <cellStyle name="Header2 3 11 6 3" xfId="51392"/>
    <cellStyle name="Header2 3 11 7" xfId="13191"/>
    <cellStyle name="Header2 3 11 8" xfId="51393"/>
    <cellStyle name="Header2 3 12" xfId="13192"/>
    <cellStyle name="Header2 3 12 2" xfId="13193"/>
    <cellStyle name="Header2 3 12 2 2" xfId="13194"/>
    <cellStyle name="Header2 3 12 2 3" xfId="13195"/>
    <cellStyle name="Header2 3 12 2 4" xfId="13196"/>
    <cellStyle name="Header2 3 12 2 5" xfId="13197"/>
    <cellStyle name="Header2 3 12 2 6" xfId="13198"/>
    <cellStyle name="Header2 3 12 3" xfId="13199"/>
    <cellStyle name="Header2 3 12 3 2" xfId="51394"/>
    <cellStyle name="Header2 3 12 3 3" xfId="51395"/>
    <cellStyle name="Header2 3 12 4" xfId="13200"/>
    <cellStyle name="Header2 3 12 4 2" xfId="51396"/>
    <cellStyle name="Header2 3 12 4 3" xfId="51397"/>
    <cellStyle name="Header2 3 12 5" xfId="13201"/>
    <cellStyle name="Header2 3 12 5 2" xfId="51398"/>
    <cellStyle name="Header2 3 12 5 3" xfId="51399"/>
    <cellStyle name="Header2 3 12 6" xfId="13202"/>
    <cellStyle name="Header2 3 12 6 2" xfId="51400"/>
    <cellStyle name="Header2 3 12 6 3" xfId="51401"/>
    <cellStyle name="Header2 3 12 7" xfId="13203"/>
    <cellStyle name="Header2 3 12 8" xfId="51402"/>
    <cellStyle name="Header2 3 13" xfId="13204"/>
    <cellStyle name="Header2 3 13 2" xfId="13205"/>
    <cellStyle name="Header2 3 13 2 2" xfId="13206"/>
    <cellStyle name="Header2 3 13 2 3" xfId="13207"/>
    <cellStyle name="Header2 3 13 2 4" xfId="13208"/>
    <cellStyle name="Header2 3 13 2 5" xfId="13209"/>
    <cellStyle name="Header2 3 13 2 6" xfId="13210"/>
    <cellStyle name="Header2 3 13 3" xfId="13211"/>
    <cellStyle name="Header2 3 13 3 2" xfId="51403"/>
    <cellStyle name="Header2 3 13 3 3" xfId="51404"/>
    <cellStyle name="Header2 3 13 4" xfId="13212"/>
    <cellStyle name="Header2 3 13 4 2" xfId="51405"/>
    <cellStyle name="Header2 3 13 4 3" xfId="51406"/>
    <cellStyle name="Header2 3 13 5" xfId="13213"/>
    <cellStyle name="Header2 3 13 5 2" xfId="51407"/>
    <cellStyle name="Header2 3 13 5 3" xfId="51408"/>
    <cellStyle name="Header2 3 13 6" xfId="13214"/>
    <cellStyle name="Header2 3 13 6 2" xfId="51409"/>
    <cellStyle name="Header2 3 13 6 3" xfId="51410"/>
    <cellStyle name="Header2 3 13 7" xfId="13215"/>
    <cellStyle name="Header2 3 13 8" xfId="51411"/>
    <cellStyle name="Header2 3 14" xfId="13216"/>
    <cellStyle name="Header2 3 14 2" xfId="13217"/>
    <cellStyle name="Header2 3 14 2 2" xfId="13218"/>
    <cellStyle name="Header2 3 14 2 3" xfId="13219"/>
    <cellStyle name="Header2 3 14 2 4" xfId="13220"/>
    <cellStyle name="Header2 3 14 2 5" xfId="13221"/>
    <cellStyle name="Header2 3 14 2 6" xfId="13222"/>
    <cellStyle name="Header2 3 14 3" xfId="13223"/>
    <cellStyle name="Header2 3 14 3 2" xfId="51412"/>
    <cellStyle name="Header2 3 14 3 3" xfId="51413"/>
    <cellStyle name="Header2 3 14 4" xfId="13224"/>
    <cellStyle name="Header2 3 14 4 2" xfId="51414"/>
    <cellStyle name="Header2 3 14 4 3" xfId="51415"/>
    <cellStyle name="Header2 3 14 5" xfId="13225"/>
    <cellStyle name="Header2 3 14 5 2" xfId="51416"/>
    <cellStyle name="Header2 3 14 5 3" xfId="51417"/>
    <cellStyle name="Header2 3 14 6" xfId="13226"/>
    <cellStyle name="Header2 3 14 6 2" xfId="51418"/>
    <cellStyle name="Header2 3 14 6 3" xfId="51419"/>
    <cellStyle name="Header2 3 14 7" xfId="13227"/>
    <cellStyle name="Header2 3 14 8" xfId="51420"/>
    <cellStyle name="Header2 3 15" xfId="13228"/>
    <cellStyle name="Header2 3 15 2" xfId="13229"/>
    <cellStyle name="Header2 3 15 2 2" xfId="13230"/>
    <cellStyle name="Header2 3 15 2 3" xfId="13231"/>
    <cellStyle name="Header2 3 15 2 4" xfId="13232"/>
    <cellStyle name="Header2 3 15 2 5" xfId="13233"/>
    <cellStyle name="Header2 3 15 2 6" xfId="13234"/>
    <cellStyle name="Header2 3 15 3" xfId="13235"/>
    <cellStyle name="Header2 3 15 3 2" xfId="51421"/>
    <cellStyle name="Header2 3 15 3 3" xfId="51422"/>
    <cellStyle name="Header2 3 15 4" xfId="13236"/>
    <cellStyle name="Header2 3 15 4 2" xfId="51423"/>
    <cellStyle name="Header2 3 15 4 3" xfId="51424"/>
    <cellStyle name="Header2 3 15 5" xfId="13237"/>
    <cellStyle name="Header2 3 15 5 2" xfId="51425"/>
    <cellStyle name="Header2 3 15 5 3" xfId="51426"/>
    <cellStyle name="Header2 3 15 6" xfId="13238"/>
    <cellStyle name="Header2 3 15 6 2" xfId="51427"/>
    <cellStyle name="Header2 3 15 6 3" xfId="51428"/>
    <cellStyle name="Header2 3 15 7" xfId="13239"/>
    <cellStyle name="Header2 3 15 8" xfId="51429"/>
    <cellStyle name="Header2 3 16" xfId="13240"/>
    <cellStyle name="Header2 3 16 2" xfId="13241"/>
    <cellStyle name="Header2 3 16 2 2" xfId="13242"/>
    <cellStyle name="Header2 3 16 2 3" xfId="13243"/>
    <cellStyle name="Header2 3 16 2 4" xfId="13244"/>
    <cellStyle name="Header2 3 16 2 5" xfId="13245"/>
    <cellStyle name="Header2 3 16 2 6" xfId="13246"/>
    <cellStyle name="Header2 3 16 3" xfId="13247"/>
    <cellStyle name="Header2 3 16 3 2" xfId="51430"/>
    <cellStyle name="Header2 3 16 3 3" xfId="51431"/>
    <cellStyle name="Header2 3 16 4" xfId="13248"/>
    <cellStyle name="Header2 3 16 4 2" xfId="51432"/>
    <cellStyle name="Header2 3 16 4 3" xfId="51433"/>
    <cellStyle name="Header2 3 16 5" xfId="13249"/>
    <cellStyle name="Header2 3 16 5 2" xfId="51434"/>
    <cellStyle name="Header2 3 16 5 3" xfId="51435"/>
    <cellStyle name="Header2 3 16 6" xfId="13250"/>
    <cellStyle name="Header2 3 16 6 2" xfId="51436"/>
    <cellStyle name="Header2 3 16 6 3" xfId="51437"/>
    <cellStyle name="Header2 3 16 7" xfId="13251"/>
    <cellStyle name="Header2 3 16 8" xfId="51438"/>
    <cellStyle name="Header2 3 17" xfId="13252"/>
    <cellStyle name="Header2 3 17 2" xfId="13253"/>
    <cellStyle name="Header2 3 17 2 2" xfId="13254"/>
    <cellStyle name="Header2 3 17 2 3" xfId="13255"/>
    <cellStyle name="Header2 3 17 2 4" xfId="13256"/>
    <cellStyle name="Header2 3 17 2 5" xfId="13257"/>
    <cellStyle name="Header2 3 17 2 6" xfId="13258"/>
    <cellStyle name="Header2 3 17 3" xfId="13259"/>
    <cellStyle name="Header2 3 17 3 2" xfId="51439"/>
    <cellStyle name="Header2 3 17 3 3" xfId="51440"/>
    <cellStyle name="Header2 3 17 4" xfId="13260"/>
    <cellStyle name="Header2 3 17 4 2" xfId="51441"/>
    <cellStyle name="Header2 3 17 4 3" xfId="51442"/>
    <cellStyle name="Header2 3 17 5" xfId="13261"/>
    <cellStyle name="Header2 3 17 5 2" xfId="51443"/>
    <cellStyle name="Header2 3 17 5 3" xfId="51444"/>
    <cellStyle name="Header2 3 17 6" xfId="13262"/>
    <cellStyle name="Header2 3 17 6 2" xfId="51445"/>
    <cellStyle name="Header2 3 17 6 3" xfId="51446"/>
    <cellStyle name="Header2 3 17 7" xfId="13263"/>
    <cellStyle name="Header2 3 17 8" xfId="51447"/>
    <cellStyle name="Header2 3 18" xfId="13264"/>
    <cellStyle name="Header2 3 18 2" xfId="13265"/>
    <cellStyle name="Header2 3 18 2 2" xfId="13266"/>
    <cellStyle name="Header2 3 18 2 3" xfId="13267"/>
    <cellStyle name="Header2 3 18 2 4" xfId="13268"/>
    <cellStyle name="Header2 3 18 2 5" xfId="13269"/>
    <cellStyle name="Header2 3 18 2 6" xfId="13270"/>
    <cellStyle name="Header2 3 18 3" xfId="13271"/>
    <cellStyle name="Header2 3 18 3 2" xfId="51448"/>
    <cellStyle name="Header2 3 18 3 3" xfId="51449"/>
    <cellStyle name="Header2 3 18 4" xfId="13272"/>
    <cellStyle name="Header2 3 18 4 2" xfId="51450"/>
    <cellStyle name="Header2 3 18 4 3" xfId="51451"/>
    <cellStyle name="Header2 3 18 5" xfId="13273"/>
    <cellStyle name="Header2 3 18 5 2" xfId="51452"/>
    <cellStyle name="Header2 3 18 5 3" xfId="51453"/>
    <cellStyle name="Header2 3 18 6" xfId="13274"/>
    <cellStyle name="Header2 3 18 6 2" xfId="51454"/>
    <cellStyle name="Header2 3 18 6 3" xfId="51455"/>
    <cellStyle name="Header2 3 18 7" xfId="13275"/>
    <cellStyle name="Header2 3 18 8" xfId="51456"/>
    <cellStyle name="Header2 3 19" xfId="13276"/>
    <cellStyle name="Header2 3 19 2" xfId="13277"/>
    <cellStyle name="Header2 3 19 2 2" xfId="13278"/>
    <cellStyle name="Header2 3 19 2 3" xfId="13279"/>
    <cellStyle name="Header2 3 19 2 4" xfId="13280"/>
    <cellStyle name="Header2 3 19 2 5" xfId="13281"/>
    <cellStyle name="Header2 3 19 2 6" xfId="13282"/>
    <cellStyle name="Header2 3 19 3" xfId="13283"/>
    <cellStyle name="Header2 3 19 3 2" xfId="51457"/>
    <cellStyle name="Header2 3 19 3 3" xfId="51458"/>
    <cellStyle name="Header2 3 19 4" xfId="13284"/>
    <cellStyle name="Header2 3 19 4 2" xfId="51459"/>
    <cellStyle name="Header2 3 19 4 3" xfId="51460"/>
    <cellStyle name="Header2 3 19 5" xfId="13285"/>
    <cellStyle name="Header2 3 19 5 2" xfId="51461"/>
    <cellStyle name="Header2 3 19 5 3" xfId="51462"/>
    <cellStyle name="Header2 3 19 6" xfId="13286"/>
    <cellStyle name="Header2 3 19 6 2" xfId="51463"/>
    <cellStyle name="Header2 3 19 6 3" xfId="51464"/>
    <cellStyle name="Header2 3 19 7" xfId="13287"/>
    <cellStyle name="Header2 3 19 8" xfId="51465"/>
    <cellStyle name="Header2 3 2" xfId="13288"/>
    <cellStyle name="Header2 3 2 10" xfId="13289"/>
    <cellStyle name="Header2 3 2 10 2" xfId="13290"/>
    <cellStyle name="Header2 3 2 10 2 2" xfId="13291"/>
    <cellStyle name="Header2 3 2 10 2 3" xfId="13292"/>
    <cellStyle name="Header2 3 2 10 2 4" xfId="13293"/>
    <cellStyle name="Header2 3 2 10 2 5" xfId="13294"/>
    <cellStyle name="Header2 3 2 10 2 6" xfId="13295"/>
    <cellStyle name="Header2 3 2 10 3" xfId="13296"/>
    <cellStyle name="Header2 3 2 10 3 2" xfId="51466"/>
    <cellStyle name="Header2 3 2 10 3 3" xfId="51467"/>
    <cellStyle name="Header2 3 2 10 4" xfId="13297"/>
    <cellStyle name="Header2 3 2 10 4 2" xfId="51468"/>
    <cellStyle name="Header2 3 2 10 4 3" xfId="51469"/>
    <cellStyle name="Header2 3 2 10 5" xfId="13298"/>
    <cellStyle name="Header2 3 2 10 5 2" xfId="51470"/>
    <cellStyle name="Header2 3 2 10 5 3" xfId="51471"/>
    <cellStyle name="Header2 3 2 10 6" xfId="13299"/>
    <cellStyle name="Header2 3 2 10 6 2" xfId="51472"/>
    <cellStyle name="Header2 3 2 10 6 3" xfId="51473"/>
    <cellStyle name="Header2 3 2 10 7" xfId="13300"/>
    <cellStyle name="Header2 3 2 10 8" xfId="51474"/>
    <cellStyle name="Header2 3 2 11" xfId="13301"/>
    <cellStyle name="Header2 3 2 11 2" xfId="13302"/>
    <cellStyle name="Header2 3 2 11 2 2" xfId="13303"/>
    <cellStyle name="Header2 3 2 11 2 3" xfId="13304"/>
    <cellStyle name="Header2 3 2 11 2 4" xfId="13305"/>
    <cellStyle name="Header2 3 2 11 2 5" xfId="13306"/>
    <cellStyle name="Header2 3 2 11 2 6" xfId="13307"/>
    <cellStyle name="Header2 3 2 11 3" xfId="13308"/>
    <cellStyle name="Header2 3 2 11 3 2" xfId="51475"/>
    <cellStyle name="Header2 3 2 11 3 3" xfId="51476"/>
    <cellStyle name="Header2 3 2 11 4" xfId="13309"/>
    <cellStyle name="Header2 3 2 11 4 2" xfId="51477"/>
    <cellStyle name="Header2 3 2 11 4 3" xfId="51478"/>
    <cellStyle name="Header2 3 2 11 5" xfId="13310"/>
    <cellStyle name="Header2 3 2 11 5 2" xfId="51479"/>
    <cellStyle name="Header2 3 2 11 5 3" xfId="51480"/>
    <cellStyle name="Header2 3 2 11 6" xfId="13311"/>
    <cellStyle name="Header2 3 2 11 6 2" xfId="51481"/>
    <cellStyle name="Header2 3 2 11 6 3" xfId="51482"/>
    <cellStyle name="Header2 3 2 11 7" xfId="13312"/>
    <cellStyle name="Header2 3 2 11 8" xfId="51483"/>
    <cellStyle name="Header2 3 2 12" xfId="13313"/>
    <cellStyle name="Header2 3 2 12 2" xfId="13314"/>
    <cellStyle name="Header2 3 2 12 2 2" xfId="13315"/>
    <cellStyle name="Header2 3 2 12 2 3" xfId="13316"/>
    <cellStyle name="Header2 3 2 12 2 4" xfId="13317"/>
    <cellStyle name="Header2 3 2 12 2 5" xfId="13318"/>
    <cellStyle name="Header2 3 2 12 2 6" xfId="13319"/>
    <cellStyle name="Header2 3 2 12 3" xfId="13320"/>
    <cellStyle name="Header2 3 2 12 3 2" xfId="51484"/>
    <cellStyle name="Header2 3 2 12 3 3" xfId="51485"/>
    <cellStyle name="Header2 3 2 12 4" xfId="13321"/>
    <cellStyle name="Header2 3 2 12 4 2" xfId="51486"/>
    <cellStyle name="Header2 3 2 12 4 3" xfId="51487"/>
    <cellStyle name="Header2 3 2 12 5" xfId="13322"/>
    <cellStyle name="Header2 3 2 12 5 2" xfId="51488"/>
    <cellStyle name="Header2 3 2 12 5 3" xfId="51489"/>
    <cellStyle name="Header2 3 2 12 6" xfId="13323"/>
    <cellStyle name="Header2 3 2 12 6 2" xfId="51490"/>
    <cellStyle name="Header2 3 2 12 6 3" xfId="51491"/>
    <cellStyle name="Header2 3 2 12 7" xfId="13324"/>
    <cellStyle name="Header2 3 2 12 8" xfId="51492"/>
    <cellStyle name="Header2 3 2 13" xfId="13325"/>
    <cellStyle name="Header2 3 2 13 2" xfId="13326"/>
    <cellStyle name="Header2 3 2 13 2 2" xfId="13327"/>
    <cellStyle name="Header2 3 2 13 2 3" xfId="13328"/>
    <cellStyle name="Header2 3 2 13 2 4" xfId="13329"/>
    <cellStyle name="Header2 3 2 13 2 5" xfId="13330"/>
    <cellStyle name="Header2 3 2 13 2 6" xfId="13331"/>
    <cellStyle name="Header2 3 2 13 3" xfId="13332"/>
    <cellStyle name="Header2 3 2 13 3 2" xfId="51493"/>
    <cellStyle name="Header2 3 2 13 3 3" xfId="51494"/>
    <cellStyle name="Header2 3 2 13 4" xfId="13333"/>
    <cellStyle name="Header2 3 2 13 4 2" xfId="51495"/>
    <cellStyle name="Header2 3 2 13 4 3" xfId="51496"/>
    <cellStyle name="Header2 3 2 13 5" xfId="13334"/>
    <cellStyle name="Header2 3 2 13 5 2" xfId="51497"/>
    <cellStyle name="Header2 3 2 13 5 3" xfId="51498"/>
    <cellStyle name="Header2 3 2 13 6" xfId="13335"/>
    <cellStyle name="Header2 3 2 13 6 2" xfId="51499"/>
    <cellStyle name="Header2 3 2 13 6 3" xfId="51500"/>
    <cellStyle name="Header2 3 2 13 7" xfId="13336"/>
    <cellStyle name="Header2 3 2 13 8" xfId="51501"/>
    <cellStyle name="Header2 3 2 14" xfId="13337"/>
    <cellStyle name="Header2 3 2 14 2" xfId="13338"/>
    <cellStyle name="Header2 3 2 14 2 2" xfId="13339"/>
    <cellStyle name="Header2 3 2 14 2 3" xfId="13340"/>
    <cellStyle name="Header2 3 2 14 2 4" xfId="13341"/>
    <cellStyle name="Header2 3 2 14 2 5" xfId="13342"/>
    <cellStyle name="Header2 3 2 14 2 6" xfId="13343"/>
    <cellStyle name="Header2 3 2 14 3" xfId="13344"/>
    <cellStyle name="Header2 3 2 14 3 2" xfId="51502"/>
    <cellStyle name="Header2 3 2 14 3 3" xfId="51503"/>
    <cellStyle name="Header2 3 2 14 4" xfId="13345"/>
    <cellStyle name="Header2 3 2 14 4 2" xfId="51504"/>
    <cellStyle name="Header2 3 2 14 4 3" xfId="51505"/>
    <cellStyle name="Header2 3 2 14 5" xfId="13346"/>
    <cellStyle name="Header2 3 2 14 5 2" xfId="51506"/>
    <cellStyle name="Header2 3 2 14 5 3" xfId="51507"/>
    <cellStyle name="Header2 3 2 14 6" xfId="13347"/>
    <cellStyle name="Header2 3 2 14 6 2" xfId="51508"/>
    <cellStyle name="Header2 3 2 14 6 3" xfId="51509"/>
    <cellStyle name="Header2 3 2 14 7" xfId="13348"/>
    <cellStyle name="Header2 3 2 14 8" xfId="51510"/>
    <cellStyle name="Header2 3 2 15" xfId="13349"/>
    <cellStyle name="Header2 3 2 15 2" xfId="13350"/>
    <cellStyle name="Header2 3 2 15 2 2" xfId="13351"/>
    <cellStyle name="Header2 3 2 15 2 3" xfId="13352"/>
    <cellStyle name="Header2 3 2 15 2 4" xfId="13353"/>
    <cellStyle name="Header2 3 2 15 2 5" xfId="13354"/>
    <cellStyle name="Header2 3 2 15 2 6" xfId="13355"/>
    <cellStyle name="Header2 3 2 15 3" xfId="13356"/>
    <cellStyle name="Header2 3 2 15 3 2" xfId="51511"/>
    <cellStyle name="Header2 3 2 15 3 3" xfId="51512"/>
    <cellStyle name="Header2 3 2 15 4" xfId="13357"/>
    <cellStyle name="Header2 3 2 15 4 2" xfId="51513"/>
    <cellStyle name="Header2 3 2 15 4 3" xfId="51514"/>
    <cellStyle name="Header2 3 2 15 5" xfId="13358"/>
    <cellStyle name="Header2 3 2 15 5 2" xfId="51515"/>
    <cellStyle name="Header2 3 2 15 5 3" xfId="51516"/>
    <cellStyle name="Header2 3 2 15 6" xfId="13359"/>
    <cellStyle name="Header2 3 2 15 6 2" xfId="51517"/>
    <cellStyle name="Header2 3 2 15 6 3" xfId="51518"/>
    <cellStyle name="Header2 3 2 15 7" xfId="13360"/>
    <cellStyle name="Header2 3 2 15 8" xfId="51519"/>
    <cellStyle name="Header2 3 2 16" xfId="13361"/>
    <cellStyle name="Header2 3 2 16 2" xfId="13362"/>
    <cellStyle name="Header2 3 2 16 2 2" xfId="13363"/>
    <cellStyle name="Header2 3 2 16 2 3" xfId="13364"/>
    <cellStyle name="Header2 3 2 16 2 4" xfId="13365"/>
    <cellStyle name="Header2 3 2 16 2 5" xfId="13366"/>
    <cellStyle name="Header2 3 2 16 2 6" xfId="13367"/>
    <cellStyle name="Header2 3 2 16 3" xfId="13368"/>
    <cellStyle name="Header2 3 2 16 3 2" xfId="51520"/>
    <cellStyle name="Header2 3 2 16 3 3" xfId="51521"/>
    <cellStyle name="Header2 3 2 16 4" xfId="13369"/>
    <cellStyle name="Header2 3 2 16 4 2" xfId="51522"/>
    <cellStyle name="Header2 3 2 16 4 3" xfId="51523"/>
    <cellStyle name="Header2 3 2 16 5" xfId="13370"/>
    <cellStyle name="Header2 3 2 16 5 2" xfId="51524"/>
    <cellStyle name="Header2 3 2 16 5 3" xfId="51525"/>
    <cellStyle name="Header2 3 2 16 6" xfId="13371"/>
    <cellStyle name="Header2 3 2 16 6 2" xfId="51526"/>
    <cellStyle name="Header2 3 2 16 6 3" xfId="51527"/>
    <cellStyle name="Header2 3 2 16 7" xfId="13372"/>
    <cellStyle name="Header2 3 2 16 8" xfId="51528"/>
    <cellStyle name="Header2 3 2 17" xfId="13373"/>
    <cellStyle name="Header2 3 2 17 2" xfId="13374"/>
    <cellStyle name="Header2 3 2 17 2 2" xfId="13375"/>
    <cellStyle name="Header2 3 2 17 2 3" xfId="13376"/>
    <cellStyle name="Header2 3 2 17 2 4" xfId="13377"/>
    <cellStyle name="Header2 3 2 17 2 5" xfId="13378"/>
    <cellStyle name="Header2 3 2 17 2 6" xfId="13379"/>
    <cellStyle name="Header2 3 2 17 3" xfId="13380"/>
    <cellStyle name="Header2 3 2 17 3 2" xfId="51529"/>
    <cellStyle name="Header2 3 2 17 3 3" xfId="51530"/>
    <cellStyle name="Header2 3 2 17 4" xfId="13381"/>
    <cellStyle name="Header2 3 2 17 4 2" xfId="51531"/>
    <cellStyle name="Header2 3 2 17 4 3" xfId="51532"/>
    <cellStyle name="Header2 3 2 17 5" xfId="13382"/>
    <cellStyle name="Header2 3 2 17 5 2" xfId="51533"/>
    <cellStyle name="Header2 3 2 17 5 3" xfId="51534"/>
    <cellStyle name="Header2 3 2 17 6" xfId="13383"/>
    <cellStyle name="Header2 3 2 17 6 2" xfId="51535"/>
    <cellStyle name="Header2 3 2 17 6 3" xfId="51536"/>
    <cellStyle name="Header2 3 2 17 7" xfId="13384"/>
    <cellStyle name="Header2 3 2 17 8" xfId="51537"/>
    <cellStyle name="Header2 3 2 18" xfId="13385"/>
    <cellStyle name="Header2 3 2 18 2" xfId="13386"/>
    <cellStyle name="Header2 3 2 18 2 2" xfId="13387"/>
    <cellStyle name="Header2 3 2 18 2 3" xfId="13388"/>
    <cellStyle name="Header2 3 2 18 2 4" xfId="13389"/>
    <cellStyle name="Header2 3 2 18 2 5" xfId="13390"/>
    <cellStyle name="Header2 3 2 18 2 6" xfId="13391"/>
    <cellStyle name="Header2 3 2 18 3" xfId="13392"/>
    <cellStyle name="Header2 3 2 18 3 2" xfId="51538"/>
    <cellStyle name="Header2 3 2 18 3 3" xfId="51539"/>
    <cellStyle name="Header2 3 2 18 4" xfId="13393"/>
    <cellStyle name="Header2 3 2 18 4 2" xfId="51540"/>
    <cellStyle name="Header2 3 2 18 4 3" xfId="51541"/>
    <cellStyle name="Header2 3 2 18 5" xfId="13394"/>
    <cellStyle name="Header2 3 2 18 5 2" xfId="51542"/>
    <cellStyle name="Header2 3 2 18 5 3" xfId="51543"/>
    <cellStyle name="Header2 3 2 18 6" xfId="13395"/>
    <cellStyle name="Header2 3 2 18 6 2" xfId="51544"/>
    <cellStyle name="Header2 3 2 18 6 3" xfId="51545"/>
    <cellStyle name="Header2 3 2 18 7" xfId="13396"/>
    <cellStyle name="Header2 3 2 18 8" xfId="51546"/>
    <cellStyle name="Header2 3 2 19" xfId="13397"/>
    <cellStyle name="Header2 3 2 19 2" xfId="13398"/>
    <cellStyle name="Header2 3 2 19 2 2" xfId="13399"/>
    <cellStyle name="Header2 3 2 19 2 3" xfId="13400"/>
    <cellStyle name="Header2 3 2 19 2 4" xfId="13401"/>
    <cellStyle name="Header2 3 2 19 2 5" xfId="13402"/>
    <cellStyle name="Header2 3 2 19 2 6" xfId="13403"/>
    <cellStyle name="Header2 3 2 19 3" xfId="13404"/>
    <cellStyle name="Header2 3 2 19 3 2" xfId="51547"/>
    <cellStyle name="Header2 3 2 19 3 3" xfId="51548"/>
    <cellStyle name="Header2 3 2 19 4" xfId="13405"/>
    <cellStyle name="Header2 3 2 19 4 2" xfId="51549"/>
    <cellStyle name="Header2 3 2 19 4 3" xfId="51550"/>
    <cellStyle name="Header2 3 2 19 5" xfId="13406"/>
    <cellStyle name="Header2 3 2 19 5 2" xfId="51551"/>
    <cellStyle name="Header2 3 2 19 5 3" xfId="51552"/>
    <cellStyle name="Header2 3 2 19 6" xfId="13407"/>
    <cellStyle name="Header2 3 2 19 6 2" xfId="51553"/>
    <cellStyle name="Header2 3 2 19 6 3" xfId="51554"/>
    <cellStyle name="Header2 3 2 19 7" xfId="13408"/>
    <cellStyle name="Header2 3 2 19 8" xfId="51555"/>
    <cellStyle name="Header2 3 2 2" xfId="13409"/>
    <cellStyle name="Header2 3 2 2 2" xfId="13410"/>
    <cellStyle name="Header2 3 2 2 2 2" xfId="13411"/>
    <cellStyle name="Header2 3 2 2 2 3" xfId="13412"/>
    <cellStyle name="Header2 3 2 2 2 4" xfId="13413"/>
    <cellStyle name="Header2 3 2 2 2 5" xfId="13414"/>
    <cellStyle name="Header2 3 2 2 2 6" xfId="13415"/>
    <cellStyle name="Header2 3 2 2 3" xfId="13416"/>
    <cellStyle name="Header2 3 2 2 3 2" xfId="51556"/>
    <cellStyle name="Header2 3 2 2 3 3" xfId="51557"/>
    <cellStyle name="Header2 3 2 2 4" xfId="13417"/>
    <cellStyle name="Header2 3 2 2 4 2" xfId="51558"/>
    <cellStyle name="Header2 3 2 2 4 3" xfId="51559"/>
    <cellStyle name="Header2 3 2 2 5" xfId="13418"/>
    <cellStyle name="Header2 3 2 2 5 2" xfId="51560"/>
    <cellStyle name="Header2 3 2 2 5 3" xfId="51561"/>
    <cellStyle name="Header2 3 2 2 6" xfId="13419"/>
    <cellStyle name="Header2 3 2 2 6 2" xfId="51562"/>
    <cellStyle name="Header2 3 2 2 6 3" xfId="51563"/>
    <cellStyle name="Header2 3 2 2 7" xfId="13420"/>
    <cellStyle name="Header2 3 2 2 8" xfId="51564"/>
    <cellStyle name="Header2 3 2 20" xfId="13421"/>
    <cellStyle name="Header2 3 2 20 2" xfId="13422"/>
    <cellStyle name="Header2 3 2 20 2 2" xfId="13423"/>
    <cellStyle name="Header2 3 2 20 2 3" xfId="13424"/>
    <cellStyle name="Header2 3 2 20 2 4" xfId="13425"/>
    <cellStyle name="Header2 3 2 20 2 5" xfId="13426"/>
    <cellStyle name="Header2 3 2 20 2 6" xfId="13427"/>
    <cellStyle name="Header2 3 2 20 3" xfId="13428"/>
    <cellStyle name="Header2 3 2 20 3 2" xfId="51565"/>
    <cellStyle name="Header2 3 2 20 3 3" xfId="51566"/>
    <cellStyle name="Header2 3 2 20 4" xfId="13429"/>
    <cellStyle name="Header2 3 2 20 4 2" xfId="51567"/>
    <cellStyle name="Header2 3 2 20 4 3" xfId="51568"/>
    <cellStyle name="Header2 3 2 20 5" xfId="13430"/>
    <cellStyle name="Header2 3 2 20 5 2" xfId="51569"/>
    <cellStyle name="Header2 3 2 20 5 3" xfId="51570"/>
    <cellStyle name="Header2 3 2 20 6" xfId="13431"/>
    <cellStyle name="Header2 3 2 20 6 2" xfId="51571"/>
    <cellStyle name="Header2 3 2 20 6 3" xfId="51572"/>
    <cellStyle name="Header2 3 2 20 7" xfId="13432"/>
    <cellStyle name="Header2 3 2 20 8" xfId="51573"/>
    <cellStyle name="Header2 3 2 21" xfId="13433"/>
    <cellStyle name="Header2 3 2 21 2" xfId="13434"/>
    <cellStyle name="Header2 3 2 21 2 2" xfId="13435"/>
    <cellStyle name="Header2 3 2 21 2 3" xfId="13436"/>
    <cellStyle name="Header2 3 2 21 2 4" xfId="13437"/>
    <cellStyle name="Header2 3 2 21 2 5" xfId="13438"/>
    <cellStyle name="Header2 3 2 21 2 6" xfId="13439"/>
    <cellStyle name="Header2 3 2 21 3" xfId="13440"/>
    <cellStyle name="Header2 3 2 21 3 2" xfId="51574"/>
    <cellStyle name="Header2 3 2 21 3 3" xfId="51575"/>
    <cellStyle name="Header2 3 2 21 4" xfId="13441"/>
    <cellStyle name="Header2 3 2 21 4 2" xfId="51576"/>
    <cellStyle name="Header2 3 2 21 4 3" xfId="51577"/>
    <cellStyle name="Header2 3 2 21 5" xfId="13442"/>
    <cellStyle name="Header2 3 2 21 5 2" xfId="51578"/>
    <cellStyle name="Header2 3 2 21 5 3" xfId="51579"/>
    <cellStyle name="Header2 3 2 21 6" xfId="13443"/>
    <cellStyle name="Header2 3 2 21 6 2" xfId="51580"/>
    <cellStyle name="Header2 3 2 21 6 3" xfId="51581"/>
    <cellStyle name="Header2 3 2 21 7" xfId="13444"/>
    <cellStyle name="Header2 3 2 21 8" xfId="51582"/>
    <cellStyle name="Header2 3 2 22" xfId="13445"/>
    <cellStyle name="Header2 3 2 22 2" xfId="13446"/>
    <cellStyle name="Header2 3 2 22 2 2" xfId="13447"/>
    <cellStyle name="Header2 3 2 22 2 3" xfId="13448"/>
    <cellStyle name="Header2 3 2 22 2 4" xfId="13449"/>
    <cellStyle name="Header2 3 2 22 2 5" xfId="13450"/>
    <cellStyle name="Header2 3 2 22 2 6" xfId="13451"/>
    <cellStyle name="Header2 3 2 22 3" xfId="13452"/>
    <cellStyle name="Header2 3 2 22 3 2" xfId="51583"/>
    <cellStyle name="Header2 3 2 22 3 3" xfId="51584"/>
    <cellStyle name="Header2 3 2 22 4" xfId="13453"/>
    <cellStyle name="Header2 3 2 22 4 2" xfId="51585"/>
    <cellStyle name="Header2 3 2 22 4 3" xfId="51586"/>
    <cellStyle name="Header2 3 2 22 5" xfId="13454"/>
    <cellStyle name="Header2 3 2 22 5 2" xfId="51587"/>
    <cellStyle name="Header2 3 2 22 5 3" xfId="51588"/>
    <cellStyle name="Header2 3 2 22 6" xfId="13455"/>
    <cellStyle name="Header2 3 2 22 6 2" xfId="51589"/>
    <cellStyle name="Header2 3 2 22 6 3" xfId="51590"/>
    <cellStyle name="Header2 3 2 22 7" xfId="13456"/>
    <cellStyle name="Header2 3 2 22 8" xfId="51591"/>
    <cellStyle name="Header2 3 2 23" xfId="13457"/>
    <cellStyle name="Header2 3 2 23 2" xfId="13458"/>
    <cellStyle name="Header2 3 2 23 2 2" xfId="13459"/>
    <cellStyle name="Header2 3 2 23 2 3" xfId="13460"/>
    <cellStyle name="Header2 3 2 23 2 4" xfId="13461"/>
    <cellStyle name="Header2 3 2 23 2 5" xfId="13462"/>
    <cellStyle name="Header2 3 2 23 2 6" xfId="13463"/>
    <cellStyle name="Header2 3 2 23 3" xfId="13464"/>
    <cellStyle name="Header2 3 2 23 3 2" xfId="51592"/>
    <cellStyle name="Header2 3 2 23 3 3" xfId="51593"/>
    <cellStyle name="Header2 3 2 23 4" xfId="13465"/>
    <cellStyle name="Header2 3 2 23 4 2" xfId="51594"/>
    <cellStyle name="Header2 3 2 23 4 3" xfId="51595"/>
    <cellStyle name="Header2 3 2 23 5" xfId="13466"/>
    <cellStyle name="Header2 3 2 23 5 2" xfId="51596"/>
    <cellStyle name="Header2 3 2 23 5 3" xfId="51597"/>
    <cellStyle name="Header2 3 2 23 6" xfId="13467"/>
    <cellStyle name="Header2 3 2 23 6 2" xfId="51598"/>
    <cellStyle name="Header2 3 2 23 6 3" xfId="51599"/>
    <cellStyle name="Header2 3 2 23 7" xfId="13468"/>
    <cellStyle name="Header2 3 2 23 8" xfId="51600"/>
    <cellStyle name="Header2 3 2 24" xfId="13469"/>
    <cellStyle name="Header2 3 2 24 2" xfId="13470"/>
    <cellStyle name="Header2 3 2 24 2 2" xfId="13471"/>
    <cellStyle name="Header2 3 2 24 2 3" xfId="13472"/>
    <cellStyle name="Header2 3 2 24 2 4" xfId="13473"/>
    <cellStyle name="Header2 3 2 24 2 5" xfId="13474"/>
    <cellStyle name="Header2 3 2 24 2 6" xfId="13475"/>
    <cellStyle name="Header2 3 2 24 3" xfId="13476"/>
    <cellStyle name="Header2 3 2 24 3 2" xfId="51601"/>
    <cellStyle name="Header2 3 2 24 3 3" xfId="51602"/>
    <cellStyle name="Header2 3 2 24 4" xfId="13477"/>
    <cellStyle name="Header2 3 2 24 4 2" xfId="51603"/>
    <cellStyle name="Header2 3 2 24 4 3" xfId="51604"/>
    <cellStyle name="Header2 3 2 24 5" xfId="13478"/>
    <cellStyle name="Header2 3 2 24 5 2" xfId="51605"/>
    <cellStyle name="Header2 3 2 24 5 3" xfId="51606"/>
    <cellStyle name="Header2 3 2 24 6" xfId="13479"/>
    <cellStyle name="Header2 3 2 24 6 2" xfId="51607"/>
    <cellStyle name="Header2 3 2 24 6 3" xfId="51608"/>
    <cellStyle name="Header2 3 2 24 7" xfId="13480"/>
    <cellStyle name="Header2 3 2 24 8" xfId="51609"/>
    <cellStyle name="Header2 3 2 25" xfId="13481"/>
    <cellStyle name="Header2 3 2 25 2" xfId="13482"/>
    <cellStyle name="Header2 3 2 25 2 2" xfId="13483"/>
    <cellStyle name="Header2 3 2 25 2 3" xfId="13484"/>
    <cellStyle name="Header2 3 2 25 2 4" xfId="13485"/>
    <cellStyle name="Header2 3 2 25 2 5" xfId="13486"/>
    <cellStyle name="Header2 3 2 25 2 6" xfId="13487"/>
    <cellStyle name="Header2 3 2 25 3" xfId="13488"/>
    <cellStyle name="Header2 3 2 25 3 2" xfId="51610"/>
    <cellStyle name="Header2 3 2 25 3 3" xfId="51611"/>
    <cellStyle name="Header2 3 2 25 4" xfId="13489"/>
    <cellStyle name="Header2 3 2 25 4 2" xfId="51612"/>
    <cellStyle name="Header2 3 2 25 4 3" xfId="51613"/>
    <cellStyle name="Header2 3 2 25 5" xfId="13490"/>
    <cellStyle name="Header2 3 2 25 5 2" xfId="51614"/>
    <cellStyle name="Header2 3 2 25 5 3" xfId="51615"/>
    <cellStyle name="Header2 3 2 25 6" xfId="13491"/>
    <cellStyle name="Header2 3 2 25 6 2" xfId="51616"/>
    <cellStyle name="Header2 3 2 25 6 3" xfId="51617"/>
    <cellStyle name="Header2 3 2 25 7" xfId="13492"/>
    <cellStyle name="Header2 3 2 25 8" xfId="51618"/>
    <cellStyle name="Header2 3 2 26" xfId="13493"/>
    <cellStyle name="Header2 3 2 26 2" xfId="13494"/>
    <cellStyle name="Header2 3 2 26 2 2" xfId="13495"/>
    <cellStyle name="Header2 3 2 26 2 3" xfId="13496"/>
    <cellStyle name="Header2 3 2 26 2 4" xfId="13497"/>
    <cellStyle name="Header2 3 2 26 2 5" xfId="13498"/>
    <cellStyle name="Header2 3 2 26 2 6" xfId="13499"/>
    <cellStyle name="Header2 3 2 26 3" xfId="13500"/>
    <cellStyle name="Header2 3 2 26 3 2" xfId="51619"/>
    <cellStyle name="Header2 3 2 26 3 3" xfId="51620"/>
    <cellStyle name="Header2 3 2 26 4" xfId="13501"/>
    <cellStyle name="Header2 3 2 26 4 2" xfId="51621"/>
    <cellStyle name="Header2 3 2 26 4 3" xfId="51622"/>
    <cellStyle name="Header2 3 2 26 5" xfId="13502"/>
    <cellStyle name="Header2 3 2 26 5 2" xfId="51623"/>
    <cellStyle name="Header2 3 2 26 5 3" xfId="51624"/>
    <cellStyle name="Header2 3 2 26 6" xfId="13503"/>
    <cellStyle name="Header2 3 2 26 6 2" xfId="51625"/>
    <cellStyle name="Header2 3 2 26 6 3" xfId="51626"/>
    <cellStyle name="Header2 3 2 26 7" xfId="13504"/>
    <cellStyle name="Header2 3 2 26 8" xfId="51627"/>
    <cellStyle name="Header2 3 2 27" xfId="13505"/>
    <cellStyle name="Header2 3 2 27 2" xfId="13506"/>
    <cellStyle name="Header2 3 2 27 2 2" xfId="13507"/>
    <cellStyle name="Header2 3 2 27 2 3" xfId="13508"/>
    <cellStyle name="Header2 3 2 27 2 4" xfId="13509"/>
    <cellStyle name="Header2 3 2 27 2 5" xfId="13510"/>
    <cellStyle name="Header2 3 2 27 2 6" xfId="13511"/>
    <cellStyle name="Header2 3 2 27 3" xfId="13512"/>
    <cellStyle name="Header2 3 2 27 3 2" xfId="51628"/>
    <cellStyle name="Header2 3 2 27 3 3" xfId="51629"/>
    <cellStyle name="Header2 3 2 27 4" xfId="13513"/>
    <cellStyle name="Header2 3 2 27 4 2" xfId="51630"/>
    <cellStyle name="Header2 3 2 27 4 3" xfId="51631"/>
    <cellStyle name="Header2 3 2 27 5" xfId="13514"/>
    <cellStyle name="Header2 3 2 27 5 2" xfId="51632"/>
    <cellStyle name="Header2 3 2 27 5 3" xfId="51633"/>
    <cellStyle name="Header2 3 2 27 6" xfId="13515"/>
    <cellStyle name="Header2 3 2 27 6 2" xfId="51634"/>
    <cellStyle name="Header2 3 2 27 6 3" xfId="51635"/>
    <cellStyle name="Header2 3 2 27 7" xfId="13516"/>
    <cellStyle name="Header2 3 2 27 8" xfId="51636"/>
    <cellStyle name="Header2 3 2 28" xfId="13517"/>
    <cellStyle name="Header2 3 2 28 2" xfId="13518"/>
    <cellStyle name="Header2 3 2 28 2 2" xfId="13519"/>
    <cellStyle name="Header2 3 2 28 2 3" xfId="13520"/>
    <cellStyle name="Header2 3 2 28 2 4" xfId="13521"/>
    <cellStyle name="Header2 3 2 28 2 5" xfId="13522"/>
    <cellStyle name="Header2 3 2 28 2 6" xfId="13523"/>
    <cellStyle name="Header2 3 2 28 3" xfId="13524"/>
    <cellStyle name="Header2 3 2 28 3 2" xfId="51637"/>
    <cellStyle name="Header2 3 2 28 3 3" xfId="51638"/>
    <cellStyle name="Header2 3 2 28 4" xfId="13525"/>
    <cellStyle name="Header2 3 2 28 4 2" xfId="51639"/>
    <cellStyle name="Header2 3 2 28 4 3" xfId="51640"/>
    <cellStyle name="Header2 3 2 28 5" xfId="13526"/>
    <cellStyle name="Header2 3 2 28 5 2" xfId="51641"/>
    <cellStyle name="Header2 3 2 28 5 3" xfId="51642"/>
    <cellStyle name="Header2 3 2 28 6" xfId="13527"/>
    <cellStyle name="Header2 3 2 28 6 2" xfId="51643"/>
    <cellStyle name="Header2 3 2 28 6 3" xfId="51644"/>
    <cellStyle name="Header2 3 2 28 7" xfId="13528"/>
    <cellStyle name="Header2 3 2 28 8" xfId="51645"/>
    <cellStyle name="Header2 3 2 29" xfId="13529"/>
    <cellStyle name="Header2 3 2 29 2" xfId="13530"/>
    <cellStyle name="Header2 3 2 29 2 2" xfId="13531"/>
    <cellStyle name="Header2 3 2 29 2 3" xfId="13532"/>
    <cellStyle name="Header2 3 2 29 2 4" xfId="13533"/>
    <cellStyle name="Header2 3 2 29 2 5" xfId="13534"/>
    <cellStyle name="Header2 3 2 29 2 6" xfId="13535"/>
    <cellStyle name="Header2 3 2 29 3" xfId="13536"/>
    <cellStyle name="Header2 3 2 29 3 2" xfId="51646"/>
    <cellStyle name="Header2 3 2 29 3 3" xfId="51647"/>
    <cellStyle name="Header2 3 2 29 4" xfId="13537"/>
    <cellStyle name="Header2 3 2 29 4 2" xfId="51648"/>
    <cellStyle name="Header2 3 2 29 4 3" xfId="51649"/>
    <cellStyle name="Header2 3 2 29 5" xfId="13538"/>
    <cellStyle name="Header2 3 2 29 5 2" xfId="51650"/>
    <cellStyle name="Header2 3 2 29 5 3" xfId="51651"/>
    <cellStyle name="Header2 3 2 29 6" xfId="13539"/>
    <cellStyle name="Header2 3 2 29 6 2" xfId="51652"/>
    <cellStyle name="Header2 3 2 29 6 3" xfId="51653"/>
    <cellStyle name="Header2 3 2 29 7" xfId="13540"/>
    <cellStyle name="Header2 3 2 29 8" xfId="51654"/>
    <cellStyle name="Header2 3 2 3" xfId="13541"/>
    <cellStyle name="Header2 3 2 3 2" xfId="13542"/>
    <cellStyle name="Header2 3 2 3 2 2" xfId="13543"/>
    <cellStyle name="Header2 3 2 3 2 3" xfId="13544"/>
    <cellStyle name="Header2 3 2 3 2 4" xfId="13545"/>
    <cellStyle name="Header2 3 2 3 2 5" xfId="13546"/>
    <cellStyle name="Header2 3 2 3 2 6" xfId="13547"/>
    <cellStyle name="Header2 3 2 3 3" xfId="13548"/>
    <cellStyle name="Header2 3 2 3 3 2" xfId="51655"/>
    <cellStyle name="Header2 3 2 3 3 3" xfId="51656"/>
    <cellStyle name="Header2 3 2 3 4" xfId="13549"/>
    <cellStyle name="Header2 3 2 3 4 2" xfId="51657"/>
    <cellStyle name="Header2 3 2 3 4 3" xfId="51658"/>
    <cellStyle name="Header2 3 2 3 5" xfId="13550"/>
    <cellStyle name="Header2 3 2 3 5 2" xfId="51659"/>
    <cellStyle name="Header2 3 2 3 5 3" xfId="51660"/>
    <cellStyle name="Header2 3 2 3 6" xfId="13551"/>
    <cellStyle name="Header2 3 2 3 6 2" xfId="51661"/>
    <cellStyle name="Header2 3 2 3 6 3" xfId="51662"/>
    <cellStyle name="Header2 3 2 3 7" xfId="13552"/>
    <cellStyle name="Header2 3 2 3 8" xfId="51663"/>
    <cellStyle name="Header2 3 2 30" xfId="13553"/>
    <cellStyle name="Header2 3 2 30 2" xfId="13554"/>
    <cellStyle name="Header2 3 2 30 2 2" xfId="13555"/>
    <cellStyle name="Header2 3 2 30 2 3" xfId="13556"/>
    <cellStyle name="Header2 3 2 30 2 4" xfId="13557"/>
    <cellStyle name="Header2 3 2 30 2 5" xfId="13558"/>
    <cellStyle name="Header2 3 2 30 2 6" xfId="13559"/>
    <cellStyle name="Header2 3 2 30 3" xfId="13560"/>
    <cellStyle name="Header2 3 2 30 3 2" xfId="51664"/>
    <cellStyle name="Header2 3 2 30 3 3" xfId="51665"/>
    <cellStyle name="Header2 3 2 30 4" xfId="13561"/>
    <cellStyle name="Header2 3 2 30 4 2" xfId="51666"/>
    <cellStyle name="Header2 3 2 30 4 3" xfId="51667"/>
    <cellStyle name="Header2 3 2 30 5" xfId="13562"/>
    <cellStyle name="Header2 3 2 30 5 2" xfId="51668"/>
    <cellStyle name="Header2 3 2 30 5 3" xfId="51669"/>
    <cellStyle name="Header2 3 2 30 6" xfId="13563"/>
    <cellStyle name="Header2 3 2 30 6 2" xfId="51670"/>
    <cellStyle name="Header2 3 2 30 6 3" xfId="51671"/>
    <cellStyle name="Header2 3 2 30 7" xfId="13564"/>
    <cellStyle name="Header2 3 2 30 8" xfId="51672"/>
    <cellStyle name="Header2 3 2 31" xfId="13565"/>
    <cellStyle name="Header2 3 2 31 2" xfId="13566"/>
    <cellStyle name="Header2 3 2 31 2 2" xfId="13567"/>
    <cellStyle name="Header2 3 2 31 2 3" xfId="13568"/>
    <cellStyle name="Header2 3 2 31 2 4" xfId="13569"/>
    <cellStyle name="Header2 3 2 31 2 5" xfId="13570"/>
    <cellStyle name="Header2 3 2 31 2 6" xfId="13571"/>
    <cellStyle name="Header2 3 2 31 3" xfId="13572"/>
    <cellStyle name="Header2 3 2 31 3 2" xfId="51673"/>
    <cellStyle name="Header2 3 2 31 3 3" xfId="51674"/>
    <cellStyle name="Header2 3 2 31 4" xfId="13573"/>
    <cellStyle name="Header2 3 2 31 4 2" xfId="51675"/>
    <cellStyle name="Header2 3 2 31 4 3" xfId="51676"/>
    <cellStyle name="Header2 3 2 31 5" xfId="13574"/>
    <cellStyle name="Header2 3 2 31 5 2" xfId="51677"/>
    <cellStyle name="Header2 3 2 31 5 3" xfId="51678"/>
    <cellStyle name="Header2 3 2 31 6" xfId="13575"/>
    <cellStyle name="Header2 3 2 31 6 2" xfId="51679"/>
    <cellStyle name="Header2 3 2 31 6 3" xfId="51680"/>
    <cellStyle name="Header2 3 2 31 7" xfId="13576"/>
    <cellStyle name="Header2 3 2 31 8" xfId="51681"/>
    <cellStyle name="Header2 3 2 32" xfId="13577"/>
    <cellStyle name="Header2 3 2 32 2" xfId="13578"/>
    <cellStyle name="Header2 3 2 32 2 2" xfId="13579"/>
    <cellStyle name="Header2 3 2 32 2 3" xfId="13580"/>
    <cellStyle name="Header2 3 2 32 2 4" xfId="13581"/>
    <cellStyle name="Header2 3 2 32 2 5" xfId="13582"/>
    <cellStyle name="Header2 3 2 32 2 6" xfId="13583"/>
    <cellStyle name="Header2 3 2 32 3" xfId="13584"/>
    <cellStyle name="Header2 3 2 32 3 2" xfId="51682"/>
    <cellStyle name="Header2 3 2 32 3 3" xfId="51683"/>
    <cellStyle name="Header2 3 2 32 4" xfId="13585"/>
    <cellStyle name="Header2 3 2 32 4 2" xfId="51684"/>
    <cellStyle name="Header2 3 2 32 4 3" xfId="51685"/>
    <cellStyle name="Header2 3 2 32 5" xfId="13586"/>
    <cellStyle name="Header2 3 2 32 5 2" xfId="51686"/>
    <cellStyle name="Header2 3 2 32 5 3" xfId="51687"/>
    <cellStyle name="Header2 3 2 32 6" xfId="13587"/>
    <cellStyle name="Header2 3 2 32 6 2" xfId="51688"/>
    <cellStyle name="Header2 3 2 32 6 3" xfId="51689"/>
    <cellStyle name="Header2 3 2 32 7" xfId="13588"/>
    <cellStyle name="Header2 3 2 32 8" xfId="51690"/>
    <cellStyle name="Header2 3 2 33" xfId="13589"/>
    <cellStyle name="Header2 3 2 33 2" xfId="13590"/>
    <cellStyle name="Header2 3 2 33 2 2" xfId="13591"/>
    <cellStyle name="Header2 3 2 33 2 3" xfId="13592"/>
    <cellStyle name="Header2 3 2 33 2 4" xfId="13593"/>
    <cellStyle name="Header2 3 2 33 2 5" xfId="13594"/>
    <cellStyle name="Header2 3 2 33 2 6" xfId="13595"/>
    <cellStyle name="Header2 3 2 33 3" xfId="13596"/>
    <cellStyle name="Header2 3 2 33 3 2" xfId="51691"/>
    <cellStyle name="Header2 3 2 33 3 3" xfId="51692"/>
    <cellStyle name="Header2 3 2 33 4" xfId="13597"/>
    <cellStyle name="Header2 3 2 33 4 2" xfId="51693"/>
    <cellStyle name="Header2 3 2 33 4 3" xfId="51694"/>
    <cellStyle name="Header2 3 2 33 5" xfId="13598"/>
    <cellStyle name="Header2 3 2 33 5 2" xfId="51695"/>
    <cellStyle name="Header2 3 2 33 5 3" xfId="51696"/>
    <cellStyle name="Header2 3 2 33 6" xfId="13599"/>
    <cellStyle name="Header2 3 2 33 6 2" xfId="51697"/>
    <cellStyle name="Header2 3 2 33 6 3" xfId="51698"/>
    <cellStyle name="Header2 3 2 33 7" xfId="13600"/>
    <cellStyle name="Header2 3 2 33 8" xfId="51699"/>
    <cellStyle name="Header2 3 2 34" xfId="13601"/>
    <cellStyle name="Header2 3 2 34 2" xfId="13602"/>
    <cellStyle name="Header2 3 2 34 2 2" xfId="13603"/>
    <cellStyle name="Header2 3 2 34 2 3" xfId="13604"/>
    <cellStyle name="Header2 3 2 34 2 4" xfId="13605"/>
    <cellStyle name="Header2 3 2 34 2 5" xfId="13606"/>
    <cellStyle name="Header2 3 2 34 2 6" xfId="13607"/>
    <cellStyle name="Header2 3 2 34 3" xfId="13608"/>
    <cellStyle name="Header2 3 2 34 3 2" xfId="51700"/>
    <cellStyle name="Header2 3 2 34 3 3" xfId="51701"/>
    <cellStyle name="Header2 3 2 34 4" xfId="13609"/>
    <cellStyle name="Header2 3 2 34 4 2" xfId="51702"/>
    <cellStyle name="Header2 3 2 34 4 3" xfId="51703"/>
    <cellStyle name="Header2 3 2 34 5" xfId="13610"/>
    <cellStyle name="Header2 3 2 34 5 2" xfId="51704"/>
    <cellStyle name="Header2 3 2 34 5 3" xfId="51705"/>
    <cellStyle name="Header2 3 2 34 6" xfId="13611"/>
    <cellStyle name="Header2 3 2 34 6 2" xfId="51706"/>
    <cellStyle name="Header2 3 2 34 6 3" xfId="51707"/>
    <cellStyle name="Header2 3 2 34 7" xfId="13612"/>
    <cellStyle name="Header2 3 2 34 8" xfId="51708"/>
    <cellStyle name="Header2 3 2 35" xfId="13613"/>
    <cellStyle name="Header2 3 2 35 2" xfId="13614"/>
    <cellStyle name="Header2 3 2 35 3" xfId="13615"/>
    <cellStyle name="Header2 3 2 35 4" xfId="13616"/>
    <cellStyle name="Header2 3 2 35 5" xfId="13617"/>
    <cellStyle name="Header2 3 2 35 6" xfId="13618"/>
    <cellStyle name="Header2 3 2 36" xfId="13619"/>
    <cellStyle name="Header2 3 2 36 2" xfId="51709"/>
    <cellStyle name="Header2 3 2 36 3" xfId="51710"/>
    <cellStyle name="Header2 3 2 37" xfId="13620"/>
    <cellStyle name="Header2 3 2 37 2" xfId="51711"/>
    <cellStyle name="Header2 3 2 37 3" xfId="51712"/>
    <cellStyle name="Header2 3 2 38" xfId="13621"/>
    <cellStyle name="Header2 3 2 38 2" xfId="51713"/>
    <cellStyle name="Header2 3 2 38 3" xfId="51714"/>
    <cellStyle name="Header2 3 2 39" xfId="13622"/>
    <cellStyle name="Header2 3 2 39 2" xfId="51715"/>
    <cellStyle name="Header2 3 2 39 3" xfId="51716"/>
    <cellStyle name="Header2 3 2 4" xfId="13623"/>
    <cellStyle name="Header2 3 2 4 2" xfId="13624"/>
    <cellStyle name="Header2 3 2 4 2 2" xfId="13625"/>
    <cellStyle name="Header2 3 2 4 2 3" xfId="13626"/>
    <cellStyle name="Header2 3 2 4 2 4" xfId="13627"/>
    <cellStyle name="Header2 3 2 4 2 5" xfId="13628"/>
    <cellStyle name="Header2 3 2 4 2 6" xfId="13629"/>
    <cellStyle name="Header2 3 2 4 3" xfId="13630"/>
    <cellStyle name="Header2 3 2 4 3 2" xfId="51717"/>
    <cellStyle name="Header2 3 2 4 3 3" xfId="51718"/>
    <cellStyle name="Header2 3 2 4 4" xfId="13631"/>
    <cellStyle name="Header2 3 2 4 4 2" xfId="51719"/>
    <cellStyle name="Header2 3 2 4 4 3" xfId="51720"/>
    <cellStyle name="Header2 3 2 4 5" xfId="13632"/>
    <cellStyle name="Header2 3 2 4 5 2" xfId="51721"/>
    <cellStyle name="Header2 3 2 4 5 3" xfId="51722"/>
    <cellStyle name="Header2 3 2 4 6" xfId="13633"/>
    <cellStyle name="Header2 3 2 4 6 2" xfId="51723"/>
    <cellStyle name="Header2 3 2 4 6 3" xfId="51724"/>
    <cellStyle name="Header2 3 2 4 7" xfId="13634"/>
    <cellStyle name="Header2 3 2 4 8" xfId="51725"/>
    <cellStyle name="Header2 3 2 40" xfId="13635"/>
    <cellStyle name="Header2 3 2 41" xfId="51726"/>
    <cellStyle name="Header2 3 2 5" xfId="13636"/>
    <cellStyle name="Header2 3 2 5 2" xfId="13637"/>
    <cellStyle name="Header2 3 2 5 2 2" xfId="13638"/>
    <cellStyle name="Header2 3 2 5 2 3" xfId="13639"/>
    <cellStyle name="Header2 3 2 5 2 4" xfId="13640"/>
    <cellStyle name="Header2 3 2 5 2 5" xfId="13641"/>
    <cellStyle name="Header2 3 2 5 2 6" xfId="13642"/>
    <cellStyle name="Header2 3 2 5 3" xfId="13643"/>
    <cellStyle name="Header2 3 2 5 3 2" xfId="51727"/>
    <cellStyle name="Header2 3 2 5 3 3" xfId="51728"/>
    <cellStyle name="Header2 3 2 5 4" xfId="13644"/>
    <cellStyle name="Header2 3 2 5 4 2" xfId="51729"/>
    <cellStyle name="Header2 3 2 5 4 3" xfId="51730"/>
    <cellStyle name="Header2 3 2 5 5" xfId="13645"/>
    <cellStyle name="Header2 3 2 5 5 2" xfId="51731"/>
    <cellStyle name="Header2 3 2 5 5 3" xfId="51732"/>
    <cellStyle name="Header2 3 2 5 6" xfId="13646"/>
    <cellStyle name="Header2 3 2 5 6 2" xfId="51733"/>
    <cellStyle name="Header2 3 2 5 6 3" xfId="51734"/>
    <cellStyle name="Header2 3 2 5 7" xfId="13647"/>
    <cellStyle name="Header2 3 2 5 8" xfId="51735"/>
    <cellStyle name="Header2 3 2 6" xfId="13648"/>
    <cellStyle name="Header2 3 2 6 2" xfId="13649"/>
    <cellStyle name="Header2 3 2 6 2 2" xfId="13650"/>
    <cellStyle name="Header2 3 2 6 2 3" xfId="13651"/>
    <cellStyle name="Header2 3 2 6 2 4" xfId="13652"/>
    <cellStyle name="Header2 3 2 6 2 5" xfId="13653"/>
    <cellStyle name="Header2 3 2 6 2 6" xfId="13654"/>
    <cellStyle name="Header2 3 2 6 3" xfId="13655"/>
    <cellStyle name="Header2 3 2 6 3 2" xfId="51736"/>
    <cellStyle name="Header2 3 2 6 3 3" xfId="51737"/>
    <cellStyle name="Header2 3 2 6 4" xfId="13656"/>
    <cellStyle name="Header2 3 2 6 4 2" xfId="51738"/>
    <cellStyle name="Header2 3 2 6 4 3" xfId="51739"/>
    <cellStyle name="Header2 3 2 6 5" xfId="13657"/>
    <cellStyle name="Header2 3 2 6 5 2" xfId="51740"/>
    <cellStyle name="Header2 3 2 6 5 3" xfId="51741"/>
    <cellStyle name="Header2 3 2 6 6" xfId="13658"/>
    <cellStyle name="Header2 3 2 6 6 2" xfId="51742"/>
    <cellStyle name="Header2 3 2 6 6 3" xfId="51743"/>
    <cellStyle name="Header2 3 2 6 7" xfId="13659"/>
    <cellStyle name="Header2 3 2 6 8" xfId="51744"/>
    <cellStyle name="Header2 3 2 7" xfId="13660"/>
    <cellStyle name="Header2 3 2 7 2" xfId="13661"/>
    <cellStyle name="Header2 3 2 7 2 2" xfId="13662"/>
    <cellStyle name="Header2 3 2 7 2 3" xfId="13663"/>
    <cellStyle name="Header2 3 2 7 2 4" xfId="13664"/>
    <cellStyle name="Header2 3 2 7 2 5" xfId="13665"/>
    <cellStyle name="Header2 3 2 7 2 6" xfId="13666"/>
    <cellStyle name="Header2 3 2 7 3" xfId="13667"/>
    <cellStyle name="Header2 3 2 7 3 2" xfId="51745"/>
    <cellStyle name="Header2 3 2 7 3 3" xfId="51746"/>
    <cellStyle name="Header2 3 2 7 4" xfId="13668"/>
    <cellStyle name="Header2 3 2 7 4 2" xfId="51747"/>
    <cellStyle name="Header2 3 2 7 4 3" xfId="51748"/>
    <cellStyle name="Header2 3 2 7 5" xfId="13669"/>
    <cellStyle name="Header2 3 2 7 5 2" xfId="51749"/>
    <cellStyle name="Header2 3 2 7 5 3" xfId="51750"/>
    <cellStyle name="Header2 3 2 7 6" xfId="13670"/>
    <cellStyle name="Header2 3 2 7 6 2" xfId="51751"/>
    <cellStyle name="Header2 3 2 7 6 3" xfId="51752"/>
    <cellStyle name="Header2 3 2 7 7" xfId="13671"/>
    <cellStyle name="Header2 3 2 7 8" xfId="51753"/>
    <cellStyle name="Header2 3 2 8" xfId="13672"/>
    <cellStyle name="Header2 3 2 8 2" xfId="13673"/>
    <cellStyle name="Header2 3 2 8 2 2" xfId="13674"/>
    <cellStyle name="Header2 3 2 8 2 3" xfId="13675"/>
    <cellStyle name="Header2 3 2 8 2 4" xfId="13676"/>
    <cellStyle name="Header2 3 2 8 2 5" xfId="13677"/>
    <cellStyle name="Header2 3 2 8 2 6" xfId="13678"/>
    <cellStyle name="Header2 3 2 8 3" xfId="13679"/>
    <cellStyle name="Header2 3 2 8 3 2" xfId="51754"/>
    <cellStyle name="Header2 3 2 8 3 3" xfId="51755"/>
    <cellStyle name="Header2 3 2 8 4" xfId="13680"/>
    <cellStyle name="Header2 3 2 8 4 2" xfId="51756"/>
    <cellStyle name="Header2 3 2 8 4 3" xfId="51757"/>
    <cellStyle name="Header2 3 2 8 5" xfId="13681"/>
    <cellStyle name="Header2 3 2 8 5 2" xfId="51758"/>
    <cellStyle name="Header2 3 2 8 5 3" xfId="51759"/>
    <cellStyle name="Header2 3 2 8 6" xfId="13682"/>
    <cellStyle name="Header2 3 2 8 6 2" xfId="51760"/>
    <cellStyle name="Header2 3 2 8 6 3" xfId="51761"/>
    <cellStyle name="Header2 3 2 8 7" xfId="13683"/>
    <cellStyle name="Header2 3 2 8 8" xfId="51762"/>
    <cellStyle name="Header2 3 2 9" xfId="13684"/>
    <cellStyle name="Header2 3 2 9 2" xfId="13685"/>
    <cellStyle name="Header2 3 2 9 2 2" xfId="13686"/>
    <cellStyle name="Header2 3 2 9 2 3" xfId="13687"/>
    <cellStyle name="Header2 3 2 9 2 4" xfId="13688"/>
    <cellStyle name="Header2 3 2 9 2 5" xfId="13689"/>
    <cellStyle name="Header2 3 2 9 2 6" xfId="13690"/>
    <cellStyle name="Header2 3 2 9 3" xfId="13691"/>
    <cellStyle name="Header2 3 2 9 3 2" xfId="51763"/>
    <cellStyle name="Header2 3 2 9 3 3" xfId="51764"/>
    <cellStyle name="Header2 3 2 9 4" xfId="13692"/>
    <cellStyle name="Header2 3 2 9 4 2" xfId="51765"/>
    <cellStyle name="Header2 3 2 9 4 3" xfId="51766"/>
    <cellStyle name="Header2 3 2 9 5" xfId="13693"/>
    <cellStyle name="Header2 3 2 9 5 2" xfId="51767"/>
    <cellStyle name="Header2 3 2 9 5 3" xfId="51768"/>
    <cellStyle name="Header2 3 2 9 6" xfId="13694"/>
    <cellStyle name="Header2 3 2 9 6 2" xfId="51769"/>
    <cellStyle name="Header2 3 2 9 6 3" xfId="51770"/>
    <cellStyle name="Header2 3 2 9 7" xfId="13695"/>
    <cellStyle name="Header2 3 2 9 8" xfId="51771"/>
    <cellStyle name="Header2 3 20" xfId="13696"/>
    <cellStyle name="Header2 3 20 2" xfId="13697"/>
    <cellStyle name="Header2 3 20 2 2" xfId="13698"/>
    <cellStyle name="Header2 3 20 2 3" xfId="13699"/>
    <cellStyle name="Header2 3 20 2 4" xfId="13700"/>
    <cellStyle name="Header2 3 20 2 5" xfId="13701"/>
    <cellStyle name="Header2 3 20 2 6" xfId="13702"/>
    <cellStyle name="Header2 3 20 3" xfId="13703"/>
    <cellStyle name="Header2 3 20 3 2" xfId="51772"/>
    <cellStyle name="Header2 3 20 3 3" xfId="51773"/>
    <cellStyle name="Header2 3 20 4" xfId="13704"/>
    <cellStyle name="Header2 3 20 4 2" xfId="51774"/>
    <cellStyle name="Header2 3 20 4 3" xfId="51775"/>
    <cellStyle name="Header2 3 20 5" xfId="13705"/>
    <cellStyle name="Header2 3 20 5 2" xfId="51776"/>
    <cellStyle name="Header2 3 20 5 3" xfId="51777"/>
    <cellStyle name="Header2 3 20 6" xfId="13706"/>
    <cellStyle name="Header2 3 20 6 2" xfId="51778"/>
    <cellStyle name="Header2 3 20 6 3" xfId="51779"/>
    <cellStyle name="Header2 3 20 7" xfId="13707"/>
    <cellStyle name="Header2 3 20 8" xfId="51780"/>
    <cellStyle name="Header2 3 21" xfId="13708"/>
    <cellStyle name="Header2 3 21 2" xfId="13709"/>
    <cellStyle name="Header2 3 21 2 2" xfId="13710"/>
    <cellStyle name="Header2 3 21 2 3" xfId="13711"/>
    <cellStyle name="Header2 3 21 2 4" xfId="13712"/>
    <cellStyle name="Header2 3 21 2 5" xfId="13713"/>
    <cellStyle name="Header2 3 21 2 6" xfId="13714"/>
    <cellStyle name="Header2 3 21 3" xfId="13715"/>
    <cellStyle name="Header2 3 21 3 2" xfId="51781"/>
    <cellStyle name="Header2 3 21 3 3" xfId="51782"/>
    <cellStyle name="Header2 3 21 4" xfId="13716"/>
    <cellStyle name="Header2 3 21 4 2" xfId="51783"/>
    <cellStyle name="Header2 3 21 4 3" xfId="51784"/>
    <cellStyle name="Header2 3 21 5" xfId="13717"/>
    <cellStyle name="Header2 3 21 5 2" xfId="51785"/>
    <cellStyle name="Header2 3 21 5 3" xfId="51786"/>
    <cellStyle name="Header2 3 21 6" xfId="13718"/>
    <cellStyle name="Header2 3 21 6 2" xfId="51787"/>
    <cellStyle name="Header2 3 21 6 3" xfId="51788"/>
    <cellStyle name="Header2 3 21 7" xfId="13719"/>
    <cellStyle name="Header2 3 21 8" xfId="51789"/>
    <cellStyle name="Header2 3 22" xfId="13720"/>
    <cellStyle name="Header2 3 22 2" xfId="13721"/>
    <cellStyle name="Header2 3 22 2 2" xfId="13722"/>
    <cellStyle name="Header2 3 22 2 3" xfId="13723"/>
    <cellStyle name="Header2 3 22 2 4" xfId="13724"/>
    <cellStyle name="Header2 3 22 2 5" xfId="13725"/>
    <cellStyle name="Header2 3 22 2 6" xfId="13726"/>
    <cellStyle name="Header2 3 22 3" xfId="13727"/>
    <cellStyle name="Header2 3 22 3 2" xfId="51790"/>
    <cellStyle name="Header2 3 22 3 3" xfId="51791"/>
    <cellStyle name="Header2 3 22 4" xfId="13728"/>
    <cellStyle name="Header2 3 22 4 2" xfId="51792"/>
    <cellStyle name="Header2 3 22 4 3" xfId="51793"/>
    <cellStyle name="Header2 3 22 5" xfId="13729"/>
    <cellStyle name="Header2 3 22 5 2" xfId="51794"/>
    <cellStyle name="Header2 3 22 5 3" xfId="51795"/>
    <cellStyle name="Header2 3 22 6" xfId="13730"/>
    <cellStyle name="Header2 3 22 6 2" xfId="51796"/>
    <cellStyle name="Header2 3 22 6 3" xfId="51797"/>
    <cellStyle name="Header2 3 22 7" xfId="13731"/>
    <cellStyle name="Header2 3 22 8" xfId="51798"/>
    <cellStyle name="Header2 3 23" xfId="13732"/>
    <cellStyle name="Header2 3 23 2" xfId="13733"/>
    <cellStyle name="Header2 3 23 2 2" xfId="13734"/>
    <cellStyle name="Header2 3 23 2 3" xfId="13735"/>
    <cellStyle name="Header2 3 23 2 4" xfId="13736"/>
    <cellStyle name="Header2 3 23 2 5" xfId="13737"/>
    <cellStyle name="Header2 3 23 2 6" xfId="13738"/>
    <cellStyle name="Header2 3 23 3" xfId="13739"/>
    <cellStyle name="Header2 3 23 3 2" xfId="51799"/>
    <cellStyle name="Header2 3 23 3 3" xfId="51800"/>
    <cellStyle name="Header2 3 23 4" xfId="13740"/>
    <cellStyle name="Header2 3 23 4 2" xfId="51801"/>
    <cellStyle name="Header2 3 23 4 3" xfId="51802"/>
    <cellStyle name="Header2 3 23 5" xfId="13741"/>
    <cellStyle name="Header2 3 23 5 2" xfId="51803"/>
    <cellStyle name="Header2 3 23 5 3" xfId="51804"/>
    <cellStyle name="Header2 3 23 6" xfId="13742"/>
    <cellStyle name="Header2 3 23 6 2" xfId="51805"/>
    <cellStyle name="Header2 3 23 6 3" xfId="51806"/>
    <cellStyle name="Header2 3 23 7" xfId="13743"/>
    <cellStyle name="Header2 3 23 8" xfId="51807"/>
    <cellStyle name="Header2 3 24" xfId="13744"/>
    <cellStyle name="Header2 3 24 2" xfId="13745"/>
    <cellStyle name="Header2 3 24 2 2" xfId="13746"/>
    <cellStyle name="Header2 3 24 2 3" xfId="13747"/>
    <cellStyle name="Header2 3 24 2 4" xfId="13748"/>
    <cellStyle name="Header2 3 24 2 5" xfId="13749"/>
    <cellStyle name="Header2 3 24 2 6" xfId="13750"/>
    <cellStyle name="Header2 3 24 3" xfId="13751"/>
    <cellStyle name="Header2 3 24 3 2" xfId="51808"/>
    <cellStyle name="Header2 3 24 3 3" xfId="51809"/>
    <cellStyle name="Header2 3 24 4" xfId="13752"/>
    <cellStyle name="Header2 3 24 4 2" xfId="51810"/>
    <cellStyle name="Header2 3 24 4 3" xfId="51811"/>
    <cellStyle name="Header2 3 24 5" xfId="13753"/>
    <cellStyle name="Header2 3 24 5 2" xfId="51812"/>
    <cellStyle name="Header2 3 24 5 3" xfId="51813"/>
    <cellStyle name="Header2 3 24 6" xfId="13754"/>
    <cellStyle name="Header2 3 24 6 2" xfId="51814"/>
    <cellStyle name="Header2 3 24 6 3" xfId="51815"/>
    <cellStyle name="Header2 3 24 7" xfId="13755"/>
    <cellStyle name="Header2 3 24 8" xfId="51816"/>
    <cellStyle name="Header2 3 25" xfId="13756"/>
    <cellStyle name="Header2 3 25 2" xfId="13757"/>
    <cellStyle name="Header2 3 25 2 2" xfId="13758"/>
    <cellStyle name="Header2 3 25 2 3" xfId="13759"/>
    <cellStyle name="Header2 3 25 2 4" xfId="13760"/>
    <cellStyle name="Header2 3 25 2 5" xfId="13761"/>
    <cellStyle name="Header2 3 25 2 6" xfId="13762"/>
    <cellStyle name="Header2 3 25 3" xfId="13763"/>
    <cellStyle name="Header2 3 25 3 2" xfId="51817"/>
    <cellStyle name="Header2 3 25 3 3" xfId="51818"/>
    <cellStyle name="Header2 3 25 4" xfId="13764"/>
    <cellStyle name="Header2 3 25 4 2" xfId="51819"/>
    <cellStyle name="Header2 3 25 4 3" xfId="51820"/>
    <cellStyle name="Header2 3 25 5" xfId="13765"/>
    <cellStyle name="Header2 3 25 5 2" xfId="51821"/>
    <cellStyle name="Header2 3 25 5 3" xfId="51822"/>
    <cellStyle name="Header2 3 25 6" xfId="13766"/>
    <cellStyle name="Header2 3 25 6 2" xfId="51823"/>
    <cellStyle name="Header2 3 25 6 3" xfId="51824"/>
    <cellStyle name="Header2 3 25 7" xfId="13767"/>
    <cellStyle name="Header2 3 25 8" xfId="51825"/>
    <cellStyle name="Header2 3 26" xfId="13768"/>
    <cellStyle name="Header2 3 26 2" xfId="13769"/>
    <cellStyle name="Header2 3 26 2 2" xfId="13770"/>
    <cellStyle name="Header2 3 26 2 3" xfId="13771"/>
    <cellStyle name="Header2 3 26 2 4" xfId="13772"/>
    <cellStyle name="Header2 3 26 2 5" xfId="13773"/>
    <cellStyle name="Header2 3 26 2 6" xfId="13774"/>
    <cellStyle name="Header2 3 26 3" xfId="13775"/>
    <cellStyle name="Header2 3 26 3 2" xfId="51826"/>
    <cellStyle name="Header2 3 26 3 3" xfId="51827"/>
    <cellStyle name="Header2 3 26 4" xfId="13776"/>
    <cellStyle name="Header2 3 26 4 2" xfId="51828"/>
    <cellStyle name="Header2 3 26 4 3" xfId="51829"/>
    <cellStyle name="Header2 3 26 5" xfId="13777"/>
    <cellStyle name="Header2 3 26 5 2" xfId="51830"/>
    <cellStyle name="Header2 3 26 5 3" xfId="51831"/>
    <cellStyle name="Header2 3 26 6" xfId="13778"/>
    <cellStyle name="Header2 3 26 6 2" xfId="51832"/>
    <cellStyle name="Header2 3 26 6 3" xfId="51833"/>
    <cellStyle name="Header2 3 26 7" xfId="13779"/>
    <cellStyle name="Header2 3 26 8" xfId="51834"/>
    <cellStyle name="Header2 3 27" xfId="13780"/>
    <cellStyle name="Header2 3 27 2" xfId="13781"/>
    <cellStyle name="Header2 3 27 2 2" xfId="13782"/>
    <cellStyle name="Header2 3 27 2 3" xfId="13783"/>
    <cellStyle name="Header2 3 27 2 4" xfId="13784"/>
    <cellStyle name="Header2 3 27 2 5" xfId="13785"/>
    <cellStyle name="Header2 3 27 2 6" xfId="13786"/>
    <cellStyle name="Header2 3 27 3" xfId="13787"/>
    <cellStyle name="Header2 3 27 3 2" xfId="51835"/>
    <cellStyle name="Header2 3 27 3 3" xfId="51836"/>
    <cellStyle name="Header2 3 27 4" xfId="13788"/>
    <cellStyle name="Header2 3 27 4 2" xfId="51837"/>
    <cellStyle name="Header2 3 27 4 3" xfId="51838"/>
    <cellStyle name="Header2 3 27 5" xfId="13789"/>
    <cellStyle name="Header2 3 27 5 2" xfId="51839"/>
    <cellStyle name="Header2 3 27 5 3" xfId="51840"/>
    <cellStyle name="Header2 3 27 6" xfId="13790"/>
    <cellStyle name="Header2 3 27 6 2" xfId="51841"/>
    <cellStyle name="Header2 3 27 6 3" xfId="51842"/>
    <cellStyle name="Header2 3 27 7" xfId="13791"/>
    <cellStyle name="Header2 3 27 8" xfId="51843"/>
    <cellStyle name="Header2 3 28" xfId="13792"/>
    <cellStyle name="Header2 3 28 2" xfId="13793"/>
    <cellStyle name="Header2 3 28 2 2" xfId="13794"/>
    <cellStyle name="Header2 3 28 2 3" xfId="13795"/>
    <cellStyle name="Header2 3 28 2 4" xfId="13796"/>
    <cellStyle name="Header2 3 28 2 5" xfId="13797"/>
    <cellStyle name="Header2 3 28 2 6" xfId="13798"/>
    <cellStyle name="Header2 3 28 3" xfId="13799"/>
    <cellStyle name="Header2 3 28 3 2" xfId="51844"/>
    <cellStyle name="Header2 3 28 3 3" xfId="51845"/>
    <cellStyle name="Header2 3 28 4" xfId="13800"/>
    <cellStyle name="Header2 3 28 4 2" xfId="51846"/>
    <cellStyle name="Header2 3 28 4 3" xfId="51847"/>
    <cellStyle name="Header2 3 28 5" xfId="13801"/>
    <cellStyle name="Header2 3 28 5 2" xfId="51848"/>
    <cellStyle name="Header2 3 28 5 3" xfId="51849"/>
    <cellStyle name="Header2 3 28 6" xfId="13802"/>
    <cellStyle name="Header2 3 28 6 2" xfId="51850"/>
    <cellStyle name="Header2 3 28 6 3" xfId="51851"/>
    <cellStyle name="Header2 3 28 7" xfId="13803"/>
    <cellStyle name="Header2 3 28 8" xfId="51852"/>
    <cellStyle name="Header2 3 29" xfId="13804"/>
    <cellStyle name="Header2 3 29 2" xfId="13805"/>
    <cellStyle name="Header2 3 29 2 2" xfId="13806"/>
    <cellStyle name="Header2 3 29 2 3" xfId="13807"/>
    <cellStyle name="Header2 3 29 2 4" xfId="13808"/>
    <cellStyle name="Header2 3 29 2 5" xfId="13809"/>
    <cellStyle name="Header2 3 29 2 6" xfId="13810"/>
    <cellStyle name="Header2 3 29 3" xfId="13811"/>
    <cellStyle name="Header2 3 29 3 2" xfId="51853"/>
    <cellStyle name="Header2 3 29 3 3" xfId="51854"/>
    <cellStyle name="Header2 3 29 4" xfId="13812"/>
    <cellStyle name="Header2 3 29 4 2" xfId="51855"/>
    <cellStyle name="Header2 3 29 4 3" xfId="51856"/>
    <cellStyle name="Header2 3 29 5" xfId="13813"/>
    <cellStyle name="Header2 3 29 5 2" xfId="51857"/>
    <cellStyle name="Header2 3 29 5 3" xfId="51858"/>
    <cellStyle name="Header2 3 29 6" xfId="13814"/>
    <cellStyle name="Header2 3 29 6 2" xfId="51859"/>
    <cellStyle name="Header2 3 29 6 3" xfId="51860"/>
    <cellStyle name="Header2 3 29 7" xfId="13815"/>
    <cellStyle name="Header2 3 29 8" xfId="51861"/>
    <cellStyle name="Header2 3 3" xfId="13816"/>
    <cellStyle name="Header2 3 3 2" xfId="13817"/>
    <cellStyle name="Header2 3 3 2 2" xfId="13818"/>
    <cellStyle name="Header2 3 3 2 3" xfId="13819"/>
    <cellStyle name="Header2 3 3 2 4" xfId="13820"/>
    <cellStyle name="Header2 3 3 2 5" xfId="13821"/>
    <cellStyle name="Header2 3 3 2 6" xfId="13822"/>
    <cellStyle name="Header2 3 3 3" xfId="13823"/>
    <cellStyle name="Header2 3 3 3 2" xfId="51862"/>
    <cellStyle name="Header2 3 3 3 3" xfId="51863"/>
    <cellStyle name="Header2 3 3 4" xfId="13824"/>
    <cellStyle name="Header2 3 3 4 2" xfId="51864"/>
    <cellStyle name="Header2 3 3 4 3" xfId="51865"/>
    <cellStyle name="Header2 3 3 5" xfId="13825"/>
    <cellStyle name="Header2 3 3 5 2" xfId="51866"/>
    <cellStyle name="Header2 3 3 5 3" xfId="51867"/>
    <cellStyle name="Header2 3 3 6" xfId="13826"/>
    <cellStyle name="Header2 3 3 6 2" xfId="51868"/>
    <cellStyle name="Header2 3 3 6 3" xfId="51869"/>
    <cellStyle name="Header2 3 3 7" xfId="13827"/>
    <cellStyle name="Header2 3 3 8" xfId="51870"/>
    <cellStyle name="Header2 3 30" xfId="13828"/>
    <cellStyle name="Header2 3 30 2" xfId="13829"/>
    <cellStyle name="Header2 3 30 2 2" xfId="13830"/>
    <cellStyle name="Header2 3 30 2 3" xfId="13831"/>
    <cellStyle name="Header2 3 30 2 4" xfId="13832"/>
    <cellStyle name="Header2 3 30 2 5" xfId="13833"/>
    <cellStyle name="Header2 3 30 2 6" xfId="13834"/>
    <cellStyle name="Header2 3 30 3" xfId="13835"/>
    <cellStyle name="Header2 3 30 3 2" xfId="51871"/>
    <cellStyle name="Header2 3 30 3 3" xfId="51872"/>
    <cellStyle name="Header2 3 30 4" xfId="13836"/>
    <cellStyle name="Header2 3 30 4 2" xfId="51873"/>
    <cellStyle name="Header2 3 30 4 3" xfId="51874"/>
    <cellStyle name="Header2 3 30 5" xfId="13837"/>
    <cellStyle name="Header2 3 30 5 2" xfId="51875"/>
    <cellStyle name="Header2 3 30 5 3" xfId="51876"/>
    <cellStyle name="Header2 3 30 6" xfId="13838"/>
    <cellStyle name="Header2 3 30 6 2" xfId="51877"/>
    <cellStyle name="Header2 3 30 6 3" xfId="51878"/>
    <cellStyle name="Header2 3 30 7" xfId="13839"/>
    <cellStyle name="Header2 3 30 8" xfId="51879"/>
    <cellStyle name="Header2 3 31" xfId="13840"/>
    <cellStyle name="Header2 3 31 2" xfId="13841"/>
    <cellStyle name="Header2 3 31 2 2" xfId="13842"/>
    <cellStyle name="Header2 3 31 2 3" xfId="13843"/>
    <cellStyle name="Header2 3 31 2 4" xfId="13844"/>
    <cellStyle name="Header2 3 31 2 5" xfId="13845"/>
    <cellStyle name="Header2 3 31 2 6" xfId="13846"/>
    <cellStyle name="Header2 3 31 3" xfId="13847"/>
    <cellStyle name="Header2 3 31 3 2" xfId="51880"/>
    <cellStyle name="Header2 3 31 3 3" xfId="51881"/>
    <cellStyle name="Header2 3 31 4" xfId="13848"/>
    <cellStyle name="Header2 3 31 4 2" xfId="51882"/>
    <cellStyle name="Header2 3 31 4 3" xfId="51883"/>
    <cellStyle name="Header2 3 31 5" xfId="13849"/>
    <cellStyle name="Header2 3 31 5 2" xfId="51884"/>
    <cellStyle name="Header2 3 31 5 3" xfId="51885"/>
    <cellStyle name="Header2 3 31 6" xfId="13850"/>
    <cellStyle name="Header2 3 31 6 2" xfId="51886"/>
    <cellStyle name="Header2 3 31 6 3" xfId="51887"/>
    <cellStyle name="Header2 3 31 7" xfId="13851"/>
    <cellStyle name="Header2 3 31 8" xfId="51888"/>
    <cellStyle name="Header2 3 32" xfId="13852"/>
    <cellStyle name="Header2 3 32 2" xfId="13853"/>
    <cellStyle name="Header2 3 32 2 2" xfId="13854"/>
    <cellStyle name="Header2 3 32 2 3" xfId="13855"/>
    <cellStyle name="Header2 3 32 2 4" xfId="13856"/>
    <cellStyle name="Header2 3 32 2 5" xfId="13857"/>
    <cellStyle name="Header2 3 32 2 6" xfId="13858"/>
    <cellStyle name="Header2 3 32 3" xfId="13859"/>
    <cellStyle name="Header2 3 32 3 2" xfId="51889"/>
    <cellStyle name="Header2 3 32 3 3" xfId="51890"/>
    <cellStyle name="Header2 3 32 4" xfId="13860"/>
    <cellStyle name="Header2 3 32 4 2" xfId="51891"/>
    <cellStyle name="Header2 3 32 4 3" xfId="51892"/>
    <cellStyle name="Header2 3 32 5" xfId="13861"/>
    <cellStyle name="Header2 3 32 5 2" xfId="51893"/>
    <cellStyle name="Header2 3 32 5 3" xfId="51894"/>
    <cellStyle name="Header2 3 32 6" xfId="13862"/>
    <cellStyle name="Header2 3 32 6 2" xfId="51895"/>
    <cellStyle name="Header2 3 32 6 3" xfId="51896"/>
    <cellStyle name="Header2 3 32 7" xfId="13863"/>
    <cellStyle name="Header2 3 32 8" xfId="51897"/>
    <cellStyle name="Header2 3 33" xfId="13864"/>
    <cellStyle name="Header2 3 33 2" xfId="13865"/>
    <cellStyle name="Header2 3 33 2 2" xfId="13866"/>
    <cellStyle name="Header2 3 33 2 3" xfId="13867"/>
    <cellStyle name="Header2 3 33 2 4" xfId="13868"/>
    <cellStyle name="Header2 3 33 2 5" xfId="13869"/>
    <cellStyle name="Header2 3 33 2 6" xfId="13870"/>
    <cellStyle name="Header2 3 33 3" xfId="13871"/>
    <cellStyle name="Header2 3 33 3 2" xfId="51898"/>
    <cellStyle name="Header2 3 33 3 3" xfId="51899"/>
    <cellStyle name="Header2 3 33 4" xfId="13872"/>
    <cellStyle name="Header2 3 33 4 2" xfId="51900"/>
    <cellStyle name="Header2 3 33 4 3" xfId="51901"/>
    <cellStyle name="Header2 3 33 5" xfId="13873"/>
    <cellStyle name="Header2 3 33 5 2" xfId="51902"/>
    <cellStyle name="Header2 3 33 5 3" xfId="51903"/>
    <cellStyle name="Header2 3 33 6" xfId="13874"/>
    <cellStyle name="Header2 3 33 6 2" xfId="51904"/>
    <cellStyle name="Header2 3 33 6 3" xfId="51905"/>
    <cellStyle name="Header2 3 33 7" xfId="13875"/>
    <cellStyle name="Header2 3 33 8" xfId="51906"/>
    <cellStyle name="Header2 3 34" xfId="13876"/>
    <cellStyle name="Header2 3 34 2" xfId="13877"/>
    <cellStyle name="Header2 3 34 2 2" xfId="13878"/>
    <cellStyle name="Header2 3 34 2 3" xfId="13879"/>
    <cellStyle name="Header2 3 34 2 4" xfId="13880"/>
    <cellStyle name="Header2 3 34 2 5" xfId="13881"/>
    <cellStyle name="Header2 3 34 2 6" xfId="13882"/>
    <cellStyle name="Header2 3 34 3" xfId="13883"/>
    <cellStyle name="Header2 3 34 3 2" xfId="51907"/>
    <cellStyle name="Header2 3 34 3 3" xfId="51908"/>
    <cellStyle name="Header2 3 34 4" xfId="13884"/>
    <cellStyle name="Header2 3 34 4 2" xfId="51909"/>
    <cellStyle name="Header2 3 34 4 3" xfId="51910"/>
    <cellStyle name="Header2 3 34 5" xfId="13885"/>
    <cellStyle name="Header2 3 34 5 2" xfId="51911"/>
    <cellStyle name="Header2 3 34 5 3" xfId="51912"/>
    <cellStyle name="Header2 3 34 6" xfId="13886"/>
    <cellStyle name="Header2 3 34 6 2" xfId="51913"/>
    <cellStyle name="Header2 3 34 6 3" xfId="51914"/>
    <cellStyle name="Header2 3 34 7" xfId="13887"/>
    <cellStyle name="Header2 3 34 8" xfId="51915"/>
    <cellStyle name="Header2 3 35" xfId="13888"/>
    <cellStyle name="Header2 3 35 2" xfId="13889"/>
    <cellStyle name="Header2 3 35 2 2" xfId="13890"/>
    <cellStyle name="Header2 3 35 2 3" xfId="13891"/>
    <cellStyle name="Header2 3 35 2 4" xfId="13892"/>
    <cellStyle name="Header2 3 35 2 5" xfId="13893"/>
    <cellStyle name="Header2 3 35 2 6" xfId="13894"/>
    <cellStyle name="Header2 3 35 3" xfId="13895"/>
    <cellStyle name="Header2 3 35 3 2" xfId="51916"/>
    <cellStyle name="Header2 3 35 3 3" xfId="51917"/>
    <cellStyle name="Header2 3 35 4" xfId="13896"/>
    <cellStyle name="Header2 3 35 4 2" xfId="51918"/>
    <cellStyle name="Header2 3 35 4 3" xfId="51919"/>
    <cellStyle name="Header2 3 35 5" xfId="13897"/>
    <cellStyle name="Header2 3 35 5 2" xfId="51920"/>
    <cellStyle name="Header2 3 35 5 3" xfId="51921"/>
    <cellStyle name="Header2 3 35 6" xfId="13898"/>
    <cellStyle name="Header2 3 35 6 2" xfId="51922"/>
    <cellStyle name="Header2 3 35 6 3" xfId="51923"/>
    <cellStyle name="Header2 3 35 7" xfId="13899"/>
    <cellStyle name="Header2 3 35 8" xfId="51924"/>
    <cellStyle name="Header2 3 36" xfId="13900"/>
    <cellStyle name="Header2 3 36 2" xfId="13901"/>
    <cellStyle name="Header2 3 36 3" xfId="13902"/>
    <cellStyle name="Header2 3 36 4" xfId="13903"/>
    <cellStyle name="Header2 3 36 5" xfId="13904"/>
    <cellStyle name="Header2 3 36 6" xfId="13905"/>
    <cellStyle name="Header2 3 37" xfId="13906"/>
    <cellStyle name="Header2 3 37 2" xfId="51925"/>
    <cellStyle name="Header2 3 37 3" xfId="51926"/>
    <cellStyle name="Header2 3 38" xfId="13907"/>
    <cellStyle name="Header2 3 38 2" xfId="51927"/>
    <cellStyle name="Header2 3 38 3" xfId="51928"/>
    <cellStyle name="Header2 3 39" xfId="13908"/>
    <cellStyle name="Header2 3 39 2" xfId="51929"/>
    <cellStyle name="Header2 3 39 3" xfId="51930"/>
    <cellStyle name="Header2 3 4" xfId="13909"/>
    <cellStyle name="Header2 3 4 2" xfId="13910"/>
    <cellStyle name="Header2 3 4 2 2" xfId="13911"/>
    <cellStyle name="Header2 3 4 2 3" xfId="13912"/>
    <cellStyle name="Header2 3 4 2 4" xfId="13913"/>
    <cellStyle name="Header2 3 4 2 5" xfId="13914"/>
    <cellStyle name="Header2 3 4 2 6" xfId="13915"/>
    <cellStyle name="Header2 3 4 3" xfId="13916"/>
    <cellStyle name="Header2 3 4 3 2" xfId="51931"/>
    <cellStyle name="Header2 3 4 3 3" xfId="51932"/>
    <cellStyle name="Header2 3 4 4" xfId="13917"/>
    <cellStyle name="Header2 3 4 4 2" xfId="51933"/>
    <cellStyle name="Header2 3 4 4 3" xfId="51934"/>
    <cellStyle name="Header2 3 4 5" xfId="13918"/>
    <cellStyle name="Header2 3 4 5 2" xfId="51935"/>
    <cellStyle name="Header2 3 4 5 3" xfId="51936"/>
    <cellStyle name="Header2 3 4 6" xfId="13919"/>
    <cellStyle name="Header2 3 4 6 2" xfId="51937"/>
    <cellStyle name="Header2 3 4 6 3" xfId="51938"/>
    <cellStyle name="Header2 3 4 7" xfId="13920"/>
    <cellStyle name="Header2 3 4 8" xfId="51939"/>
    <cellStyle name="Header2 3 40" xfId="13921"/>
    <cellStyle name="Header2 3 40 2" xfId="51940"/>
    <cellStyle name="Header2 3 40 3" xfId="51941"/>
    <cellStyle name="Header2 3 41" xfId="13922"/>
    <cellStyle name="Header2 3 42" xfId="51942"/>
    <cellStyle name="Header2 3 5" xfId="13923"/>
    <cellStyle name="Header2 3 5 2" xfId="13924"/>
    <cellStyle name="Header2 3 5 2 2" xfId="13925"/>
    <cellStyle name="Header2 3 5 2 3" xfId="13926"/>
    <cellStyle name="Header2 3 5 2 4" xfId="13927"/>
    <cellStyle name="Header2 3 5 2 5" xfId="13928"/>
    <cellStyle name="Header2 3 5 2 6" xfId="13929"/>
    <cellStyle name="Header2 3 5 3" xfId="13930"/>
    <cellStyle name="Header2 3 5 3 2" xfId="51943"/>
    <cellStyle name="Header2 3 5 3 3" xfId="51944"/>
    <cellStyle name="Header2 3 5 4" xfId="13931"/>
    <cellStyle name="Header2 3 5 4 2" xfId="51945"/>
    <cellStyle name="Header2 3 5 4 3" xfId="51946"/>
    <cellStyle name="Header2 3 5 5" xfId="13932"/>
    <cellStyle name="Header2 3 5 5 2" xfId="51947"/>
    <cellStyle name="Header2 3 5 5 3" xfId="51948"/>
    <cellStyle name="Header2 3 5 6" xfId="13933"/>
    <cellStyle name="Header2 3 5 6 2" xfId="51949"/>
    <cellStyle name="Header2 3 5 6 3" xfId="51950"/>
    <cellStyle name="Header2 3 5 7" xfId="13934"/>
    <cellStyle name="Header2 3 5 8" xfId="51951"/>
    <cellStyle name="Header2 3 6" xfId="13935"/>
    <cellStyle name="Header2 3 6 2" xfId="13936"/>
    <cellStyle name="Header2 3 6 2 2" xfId="13937"/>
    <cellStyle name="Header2 3 6 2 3" xfId="13938"/>
    <cellStyle name="Header2 3 6 2 4" xfId="13939"/>
    <cellStyle name="Header2 3 6 2 5" xfId="13940"/>
    <cellStyle name="Header2 3 6 2 6" xfId="13941"/>
    <cellStyle name="Header2 3 6 3" xfId="13942"/>
    <cellStyle name="Header2 3 6 3 2" xfId="51952"/>
    <cellStyle name="Header2 3 6 3 3" xfId="51953"/>
    <cellStyle name="Header2 3 6 4" xfId="13943"/>
    <cellStyle name="Header2 3 6 4 2" xfId="51954"/>
    <cellStyle name="Header2 3 6 4 3" xfId="51955"/>
    <cellStyle name="Header2 3 6 5" xfId="13944"/>
    <cellStyle name="Header2 3 6 5 2" xfId="51956"/>
    <cellStyle name="Header2 3 6 5 3" xfId="51957"/>
    <cellStyle name="Header2 3 6 6" xfId="13945"/>
    <cellStyle name="Header2 3 6 6 2" xfId="51958"/>
    <cellStyle name="Header2 3 6 6 3" xfId="51959"/>
    <cellStyle name="Header2 3 6 7" xfId="13946"/>
    <cellStyle name="Header2 3 6 8" xfId="51960"/>
    <cellStyle name="Header2 3 7" xfId="13947"/>
    <cellStyle name="Header2 3 7 2" xfId="13948"/>
    <cellStyle name="Header2 3 7 2 2" xfId="13949"/>
    <cellStyle name="Header2 3 7 2 3" xfId="13950"/>
    <cellStyle name="Header2 3 7 2 4" xfId="13951"/>
    <cellStyle name="Header2 3 7 2 5" xfId="13952"/>
    <cellStyle name="Header2 3 7 2 6" xfId="13953"/>
    <cellStyle name="Header2 3 7 3" xfId="13954"/>
    <cellStyle name="Header2 3 7 3 2" xfId="51961"/>
    <cellStyle name="Header2 3 7 3 3" xfId="51962"/>
    <cellStyle name="Header2 3 7 4" xfId="13955"/>
    <cellStyle name="Header2 3 7 4 2" xfId="51963"/>
    <cellStyle name="Header2 3 7 4 3" xfId="51964"/>
    <cellStyle name="Header2 3 7 5" xfId="13956"/>
    <cellStyle name="Header2 3 7 5 2" xfId="51965"/>
    <cellStyle name="Header2 3 7 5 3" xfId="51966"/>
    <cellStyle name="Header2 3 7 6" xfId="13957"/>
    <cellStyle name="Header2 3 7 6 2" xfId="51967"/>
    <cellStyle name="Header2 3 7 6 3" xfId="51968"/>
    <cellStyle name="Header2 3 7 7" xfId="13958"/>
    <cellStyle name="Header2 3 7 8" xfId="51969"/>
    <cellStyle name="Header2 3 8" xfId="13959"/>
    <cellStyle name="Header2 3 8 2" xfId="13960"/>
    <cellStyle name="Header2 3 8 2 2" xfId="13961"/>
    <cellStyle name="Header2 3 8 2 3" xfId="13962"/>
    <cellStyle name="Header2 3 8 2 4" xfId="13963"/>
    <cellStyle name="Header2 3 8 2 5" xfId="13964"/>
    <cellStyle name="Header2 3 8 2 6" xfId="13965"/>
    <cellStyle name="Header2 3 8 3" xfId="13966"/>
    <cellStyle name="Header2 3 8 3 2" xfId="51970"/>
    <cellStyle name="Header2 3 8 3 3" xfId="51971"/>
    <cellStyle name="Header2 3 8 4" xfId="13967"/>
    <cellStyle name="Header2 3 8 4 2" xfId="51972"/>
    <cellStyle name="Header2 3 8 4 3" xfId="51973"/>
    <cellStyle name="Header2 3 8 5" xfId="13968"/>
    <cellStyle name="Header2 3 8 5 2" xfId="51974"/>
    <cellStyle name="Header2 3 8 5 3" xfId="51975"/>
    <cellStyle name="Header2 3 8 6" xfId="13969"/>
    <cellStyle name="Header2 3 8 6 2" xfId="51976"/>
    <cellStyle name="Header2 3 8 6 3" xfId="51977"/>
    <cellStyle name="Header2 3 8 7" xfId="13970"/>
    <cellStyle name="Header2 3 8 8" xfId="51978"/>
    <cellStyle name="Header2 3 9" xfId="13971"/>
    <cellStyle name="Header2 3 9 2" xfId="13972"/>
    <cellStyle name="Header2 3 9 2 2" xfId="13973"/>
    <cellStyle name="Header2 3 9 2 3" xfId="13974"/>
    <cellStyle name="Header2 3 9 2 4" xfId="13975"/>
    <cellStyle name="Header2 3 9 2 5" xfId="13976"/>
    <cellStyle name="Header2 3 9 2 6" xfId="13977"/>
    <cellStyle name="Header2 3 9 3" xfId="13978"/>
    <cellStyle name="Header2 3 9 3 2" xfId="51979"/>
    <cellStyle name="Header2 3 9 3 3" xfId="51980"/>
    <cellStyle name="Header2 3 9 4" xfId="13979"/>
    <cellStyle name="Header2 3 9 4 2" xfId="51981"/>
    <cellStyle name="Header2 3 9 4 3" xfId="51982"/>
    <cellStyle name="Header2 3 9 5" xfId="13980"/>
    <cellStyle name="Header2 3 9 5 2" xfId="51983"/>
    <cellStyle name="Header2 3 9 5 3" xfId="51984"/>
    <cellStyle name="Header2 3 9 6" xfId="13981"/>
    <cellStyle name="Header2 3 9 6 2" xfId="51985"/>
    <cellStyle name="Header2 3 9 6 3" xfId="51986"/>
    <cellStyle name="Header2 3 9 7" xfId="13982"/>
    <cellStyle name="Header2 3 9 8" xfId="51987"/>
    <cellStyle name="Header2 30" xfId="13983"/>
    <cellStyle name="Header2 30 2" xfId="13984"/>
    <cellStyle name="Header2 30 2 2" xfId="13985"/>
    <cellStyle name="Header2 30 2 3" xfId="13986"/>
    <cellStyle name="Header2 30 2 4" xfId="13987"/>
    <cellStyle name="Header2 30 2 5" xfId="13988"/>
    <cellStyle name="Header2 30 2 6" xfId="13989"/>
    <cellStyle name="Header2 30 3" xfId="13990"/>
    <cellStyle name="Header2 30 3 2" xfId="51988"/>
    <cellStyle name="Header2 30 3 3" xfId="51989"/>
    <cellStyle name="Header2 30 4" xfId="13991"/>
    <cellStyle name="Header2 30 4 2" xfId="51990"/>
    <cellStyle name="Header2 30 4 3" xfId="51991"/>
    <cellStyle name="Header2 30 5" xfId="13992"/>
    <cellStyle name="Header2 30 5 2" xfId="51992"/>
    <cellStyle name="Header2 30 5 3" xfId="51993"/>
    <cellStyle name="Header2 30 6" xfId="13993"/>
    <cellStyle name="Header2 30 6 2" xfId="51994"/>
    <cellStyle name="Header2 30 6 3" xfId="51995"/>
    <cellStyle name="Header2 30 7" xfId="13994"/>
    <cellStyle name="Header2 30 8" xfId="51996"/>
    <cellStyle name="Header2 31" xfId="13995"/>
    <cellStyle name="Header2 31 2" xfId="13996"/>
    <cellStyle name="Header2 31 2 2" xfId="13997"/>
    <cellStyle name="Header2 31 2 3" xfId="13998"/>
    <cellStyle name="Header2 31 2 4" xfId="13999"/>
    <cellStyle name="Header2 31 2 5" xfId="14000"/>
    <cellStyle name="Header2 31 2 6" xfId="14001"/>
    <cellStyle name="Header2 31 3" xfId="14002"/>
    <cellStyle name="Header2 31 3 2" xfId="51997"/>
    <cellStyle name="Header2 31 3 3" xfId="51998"/>
    <cellStyle name="Header2 31 4" xfId="14003"/>
    <cellStyle name="Header2 31 4 2" xfId="51999"/>
    <cellStyle name="Header2 31 4 3" xfId="52000"/>
    <cellStyle name="Header2 31 5" xfId="14004"/>
    <cellStyle name="Header2 31 5 2" xfId="52001"/>
    <cellStyle name="Header2 31 5 3" xfId="52002"/>
    <cellStyle name="Header2 31 6" xfId="14005"/>
    <cellStyle name="Header2 31 6 2" xfId="52003"/>
    <cellStyle name="Header2 31 6 3" xfId="52004"/>
    <cellStyle name="Header2 31 7" xfId="14006"/>
    <cellStyle name="Header2 31 8" xfId="52005"/>
    <cellStyle name="Header2 32" xfId="14007"/>
    <cellStyle name="Header2 32 2" xfId="14008"/>
    <cellStyle name="Header2 32 2 2" xfId="14009"/>
    <cellStyle name="Header2 32 2 3" xfId="14010"/>
    <cellStyle name="Header2 32 2 4" xfId="14011"/>
    <cellStyle name="Header2 32 2 5" xfId="14012"/>
    <cellStyle name="Header2 32 2 6" xfId="14013"/>
    <cellStyle name="Header2 32 3" xfId="14014"/>
    <cellStyle name="Header2 32 3 2" xfId="52006"/>
    <cellStyle name="Header2 32 3 3" xfId="52007"/>
    <cellStyle name="Header2 32 4" xfId="14015"/>
    <cellStyle name="Header2 32 4 2" xfId="52008"/>
    <cellStyle name="Header2 32 4 3" xfId="52009"/>
    <cellStyle name="Header2 32 5" xfId="14016"/>
    <cellStyle name="Header2 32 5 2" xfId="52010"/>
    <cellStyle name="Header2 32 5 3" xfId="52011"/>
    <cellStyle name="Header2 32 6" xfId="14017"/>
    <cellStyle name="Header2 32 6 2" xfId="52012"/>
    <cellStyle name="Header2 32 6 3" xfId="52013"/>
    <cellStyle name="Header2 32 7" xfId="14018"/>
    <cellStyle name="Header2 32 8" xfId="52014"/>
    <cellStyle name="Header2 33" xfId="14019"/>
    <cellStyle name="Header2 33 2" xfId="14020"/>
    <cellStyle name="Header2 33 2 2" xfId="14021"/>
    <cellStyle name="Header2 33 2 3" xfId="14022"/>
    <cellStyle name="Header2 33 2 4" xfId="14023"/>
    <cellStyle name="Header2 33 2 5" xfId="14024"/>
    <cellStyle name="Header2 33 2 6" xfId="14025"/>
    <cellStyle name="Header2 33 3" xfId="14026"/>
    <cellStyle name="Header2 33 3 2" xfId="52015"/>
    <cellStyle name="Header2 33 3 3" xfId="52016"/>
    <cellStyle name="Header2 33 4" xfId="14027"/>
    <cellStyle name="Header2 33 4 2" xfId="52017"/>
    <cellStyle name="Header2 33 4 3" xfId="52018"/>
    <cellStyle name="Header2 33 5" xfId="14028"/>
    <cellStyle name="Header2 33 5 2" xfId="52019"/>
    <cellStyle name="Header2 33 5 3" xfId="52020"/>
    <cellStyle name="Header2 33 6" xfId="14029"/>
    <cellStyle name="Header2 33 6 2" xfId="52021"/>
    <cellStyle name="Header2 33 6 3" xfId="52022"/>
    <cellStyle name="Header2 33 7" xfId="14030"/>
    <cellStyle name="Header2 33 8" xfId="52023"/>
    <cellStyle name="Header2 34" xfId="14031"/>
    <cellStyle name="Header2 34 2" xfId="14032"/>
    <cellStyle name="Header2 34 2 2" xfId="14033"/>
    <cellStyle name="Header2 34 2 3" xfId="14034"/>
    <cellStyle name="Header2 34 2 4" xfId="14035"/>
    <cellStyle name="Header2 34 2 5" xfId="14036"/>
    <cellStyle name="Header2 34 2 6" xfId="14037"/>
    <cellStyle name="Header2 34 3" xfId="14038"/>
    <cellStyle name="Header2 34 3 2" xfId="52024"/>
    <cellStyle name="Header2 34 3 3" xfId="52025"/>
    <cellStyle name="Header2 34 4" xfId="14039"/>
    <cellStyle name="Header2 34 4 2" xfId="52026"/>
    <cellStyle name="Header2 34 4 3" xfId="52027"/>
    <cellStyle name="Header2 34 5" xfId="14040"/>
    <cellStyle name="Header2 34 5 2" xfId="52028"/>
    <cellStyle name="Header2 34 5 3" xfId="52029"/>
    <cellStyle name="Header2 34 6" xfId="14041"/>
    <cellStyle name="Header2 34 6 2" xfId="52030"/>
    <cellStyle name="Header2 34 6 3" xfId="52031"/>
    <cellStyle name="Header2 34 7" xfId="14042"/>
    <cellStyle name="Header2 34 8" xfId="52032"/>
    <cellStyle name="Header2 35" xfId="14043"/>
    <cellStyle name="Header2 35 2" xfId="14044"/>
    <cellStyle name="Header2 35 2 2" xfId="14045"/>
    <cellStyle name="Header2 35 2 3" xfId="14046"/>
    <cellStyle name="Header2 35 2 4" xfId="14047"/>
    <cellStyle name="Header2 35 2 5" xfId="14048"/>
    <cellStyle name="Header2 35 2 6" xfId="14049"/>
    <cellStyle name="Header2 35 3" xfId="14050"/>
    <cellStyle name="Header2 35 3 2" xfId="52033"/>
    <cellStyle name="Header2 35 3 3" xfId="52034"/>
    <cellStyle name="Header2 35 4" xfId="14051"/>
    <cellStyle name="Header2 35 4 2" xfId="52035"/>
    <cellStyle name="Header2 35 4 3" xfId="52036"/>
    <cellStyle name="Header2 35 5" xfId="14052"/>
    <cellStyle name="Header2 35 5 2" xfId="52037"/>
    <cellStyle name="Header2 35 5 3" xfId="52038"/>
    <cellStyle name="Header2 35 6" xfId="14053"/>
    <cellStyle name="Header2 35 6 2" xfId="52039"/>
    <cellStyle name="Header2 35 6 3" xfId="52040"/>
    <cellStyle name="Header2 35 7" xfId="14054"/>
    <cellStyle name="Header2 35 8" xfId="52041"/>
    <cellStyle name="Header2 36" xfId="14055"/>
    <cellStyle name="Header2 36 2" xfId="14056"/>
    <cellStyle name="Header2 36 2 2" xfId="14057"/>
    <cellStyle name="Header2 36 2 3" xfId="14058"/>
    <cellStyle name="Header2 36 2 4" xfId="14059"/>
    <cellStyle name="Header2 36 2 5" xfId="14060"/>
    <cellStyle name="Header2 36 2 6" xfId="14061"/>
    <cellStyle name="Header2 36 3" xfId="14062"/>
    <cellStyle name="Header2 36 3 2" xfId="52042"/>
    <cellStyle name="Header2 36 3 3" xfId="52043"/>
    <cellStyle name="Header2 36 4" xfId="14063"/>
    <cellStyle name="Header2 36 4 2" xfId="52044"/>
    <cellStyle name="Header2 36 4 3" xfId="52045"/>
    <cellStyle name="Header2 36 5" xfId="14064"/>
    <cellStyle name="Header2 36 5 2" xfId="52046"/>
    <cellStyle name="Header2 36 5 3" xfId="52047"/>
    <cellStyle name="Header2 36 6" xfId="14065"/>
    <cellStyle name="Header2 36 6 2" xfId="52048"/>
    <cellStyle name="Header2 36 6 3" xfId="52049"/>
    <cellStyle name="Header2 36 7" xfId="14066"/>
    <cellStyle name="Header2 36 8" xfId="52050"/>
    <cellStyle name="Header2 37" xfId="14067"/>
    <cellStyle name="Header2 37 2" xfId="14068"/>
    <cellStyle name="Header2 37 2 2" xfId="14069"/>
    <cellStyle name="Header2 37 2 3" xfId="14070"/>
    <cellStyle name="Header2 37 2 4" xfId="14071"/>
    <cellStyle name="Header2 37 2 5" xfId="14072"/>
    <cellStyle name="Header2 37 2 6" xfId="14073"/>
    <cellStyle name="Header2 37 3" xfId="14074"/>
    <cellStyle name="Header2 37 3 2" xfId="52051"/>
    <cellStyle name="Header2 37 3 3" xfId="52052"/>
    <cellStyle name="Header2 37 4" xfId="14075"/>
    <cellStyle name="Header2 37 4 2" xfId="52053"/>
    <cellStyle name="Header2 37 4 3" xfId="52054"/>
    <cellStyle name="Header2 37 5" xfId="14076"/>
    <cellStyle name="Header2 37 5 2" xfId="52055"/>
    <cellStyle name="Header2 37 5 3" xfId="52056"/>
    <cellStyle name="Header2 37 6" xfId="14077"/>
    <cellStyle name="Header2 37 6 2" xfId="52057"/>
    <cellStyle name="Header2 37 6 3" xfId="52058"/>
    <cellStyle name="Header2 37 7" xfId="14078"/>
    <cellStyle name="Header2 37 8" xfId="52059"/>
    <cellStyle name="Header2 38" xfId="14079"/>
    <cellStyle name="Header2 38 2" xfId="14080"/>
    <cellStyle name="Header2 38 2 2" xfId="14081"/>
    <cellStyle name="Header2 38 2 3" xfId="14082"/>
    <cellStyle name="Header2 38 2 4" xfId="14083"/>
    <cellStyle name="Header2 38 2 5" xfId="14084"/>
    <cellStyle name="Header2 38 2 6" xfId="14085"/>
    <cellStyle name="Header2 38 3" xfId="14086"/>
    <cellStyle name="Header2 38 3 2" xfId="52060"/>
    <cellStyle name="Header2 38 3 3" xfId="52061"/>
    <cellStyle name="Header2 38 4" xfId="14087"/>
    <cellStyle name="Header2 38 4 2" xfId="52062"/>
    <cellStyle name="Header2 38 4 3" xfId="52063"/>
    <cellStyle name="Header2 38 5" xfId="52064"/>
    <cellStyle name="Header2 38 5 2" xfId="52065"/>
    <cellStyle name="Header2 38 5 3" xfId="52066"/>
    <cellStyle name="Header2 38 6" xfId="52067"/>
    <cellStyle name="Header2 38 6 2" xfId="52068"/>
    <cellStyle name="Header2 38 6 3" xfId="52069"/>
    <cellStyle name="Header2 38 7" xfId="52070"/>
    <cellStyle name="Header2 38 8" xfId="52071"/>
    <cellStyle name="Header2 39" xfId="14088"/>
    <cellStyle name="Header2 39 2" xfId="14089"/>
    <cellStyle name="Header2 39 3" xfId="14090"/>
    <cellStyle name="Header2 39 4" xfId="14091"/>
    <cellStyle name="Header2 39 5" xfId="14092"/>
    <cellStyle name="Header2 39 6" xfId="14093"/>
    <cellStyle name="Header2 4" xfId="14094"/>
    <cellStyle name="Header2 4 10" xfId="14095"/>
    <cellStyle name="Header2 4 10 2" xfId="14096"/>
    <cellStyle name="Header2 4 10 2 2" xfId="14097"/>
    <cellStyle name="Header2 4 10 2 3" xfId="14098"/>
    <cellStyle name="Header2 4 10 2 4" xfId="14099"/>
    <cellStyle name="Header2 4 10 2 5" xfId="14100"/>
    <cellStyle name="Header2 4 10 2 6" xfId="14101"/>
    <cellStyle name="Header2 4 10 3" xfId="14102"/>
    <cellStyle name="Header2 4 10 3 2" xfId="52072"/>
    <cellStyle name="Header2 4 10 3 3" xfId="52073"/>
    <cellStyle name="Header2 4 10 4" xfId="14103"/>
    <cellStyle name="Header2 4 10 4 2" xfId="52074"/>
    <cellStyle name="Header2 4 10 4 3" xfId="52075"/>
    <cellStyle name="Header2 4 10 5" xfId="14104"/>
    <cellStyle name="Header2 4 10 5 2" xfId="52076"/>
    <cellStyle name="Header2 4 10 5 3" xfId="52077"/>
    <cellStyle name="Header2 4 10 6" xfId="14105"/>
    <cellStyle name="Header2 4 10 6 2" xfId="52078"/>
    <cellStyle name="Header2 4 10 6 3" xfId="52079"/>
    <cellStyle name="Header2 4 10 7" xfId="14106"/>
    <cellStyle name="Header2 4 10 8" xfId="52080"/>
    <cellStyle name="Header2 4 11" xfId="14107"/>
    <cellStyle name="Header2 4 11 2" xfId="14108"/>
    <cellStyle name="Header2 4 11 2 2" xfId="14109"/>
    <cellStyle name="Header2 4 11 2 3" xfId="14110"/>
    <cellStyle name="Header2 4 11 2 4" xfId="14111"/>
    <cellStyle name="Header2 4 11 2 5" xfId="14112"/>
    <cellStyle name="Header2 4 11 2 6" xfId="14113"/>
    <cellStyle name="Header2 4 11 3" xfId="14114"/>
    <cellStyle name="Header2 4 11 3 2" xfId="52081"/>
    <cellStyle name="Header2 4 11 3 3" xfId="52082"/>
    <cellStyle name="Header2 4 11 4" xfId="14115"/>
    <cellStyle name="Header2 4 11 4 2" xfId="52083"/>
    <cellStyle name="Header2 4 11 4 3" xfId="52084"/>
    <cellStyle name="Header2 4 11 5" xfId="14116"/>
    <cellStyle name="Header2 4 11 5 2" xfId="52085"/>
    <cellStyle name="Header2 4 11 5 3" xfId="52086"/>
    <cellStyle name="Header2 4 11 6" xfId="14117"/>
    <cellStyle name="Header2 4 11 6 2" xfId="52087"/>
    <cellStyle name="Header2 4 11 6 3" xfId="52088"/>
    <cellStyle name="Header2 4 11 7" xfId="14118"/>
    <cellStyle name="Header2 4 11 8" xfId="52089"/>
    <cellStyle name="Header2 4 12" xfId="14119"/>
    <cellStyle name="Header2 4 12 2" xfId="14120"/>
    <cellStyle name="Header2 4 12 2 2" xfId="14121"/>
    <cellStyle name="Header2 4 12 2 3" xfId="14122"/>
    <cellStyle name="Header2 4 12 2 4" xfId="14123"/>
    <cellStyle name="Header2 4 12 2 5" xfId="14124"/>
    <cellStyle name="Header2 4 12 2 6" xfId="14125"/>
    <cellStyle name="Header2 4 12 3" xfId="14126"/>
    <cellStyle name="Header2 4 12 3 2" xfId="52090"/>
    <cellStyle name="Header2 4 12 3 3" xfId="52091"/>
    <cellStyle name="Header2 4 12 4" xfId="14127"/>
    <cellStyle name="Header2 4 12 4 2" xfId="52092"/>
    <cellStyle name="Header2 4 12 4 3" xfId="52093"/>
    <cellStyle name="Header2 4 12 5" xfId="14128"/>
    <cellStyle name="Header2 4 12 5 2" xfId="52094"/>
    <cellStyle name="Header2 4 12 5 3" xfId="52095"/>
    <cellStyle name="Header2 4 12 6" xfId="14129"/>
    <cellStyle name="Header2 4 12 6 2" xfId="52096"/>
    <cellStyle name="Header2 4 12 6 3" xfId="52097"/>
    <cellStyle name="Header2 4 12 7" xfId="14130"/>
    <cellStyle name="Header2 4 12 8" xfId="52098"/>
    <cellStyle name="Header2 4 13" xfId="14131"/>
    <cellStyle name="Header2 4 13 2" xfId="14132"/>
    <cellStyle name="Header2 4 13 2 2" xfId="14133"/>
    <cellStyle name="Header2 4 13 2 3" xfId="14134"/>
    <cellStyle name="Header2 4 13 2 4" xfId="14135"/>
    <cellStyle name="Header2 4 13 2 5" xfId="14136"/>
    <cellStyle name="Header2 4 13 2 6" xfId="14137"/>
    <cellStyle name="Header2 4 13 3" xfId="14138"/>
    <cellStyle name="Header2 4 13 3 2" xfId="52099"/>
    <cellStyle name="Header2 4 13 3 3" xfId="52100"/>
    <cellStyle name="Header2 4 13 4" xfId="14139"/>
    <cellStyle name="Header2 4 13 4 2" xfId="52101"/>
    <cellStyle name="Header2 4 13 4 3" xfId="52102"/>
    <cellStyle name="Header2 4 13 5" xfId="14140"/>
    <cellStyle name="Header2 4 13 5 2" xfId="52103"/>
    <cellStyle name="Header2 4 13 5 3" xfId="52104"/>
    <cellStyle name="Header2 4 13 6" xfId="14141"/>
    <cellStyle name="Header2 4 13 6 2" xfId="52105"/>
    <cellStyle name="Header2 4 13 6 3" xfId="52106"/>
    <cellStyle name="Header2 4 13 7" xfId="14142"/>
    <cellStyle name="Header2 4 13 8" xfId="52107"/>
    <cellStyle name="Header2 4 14" xfId="14143"/>
    <cellStyle name="Header2 4 14 2" xfId="14144"/>
    <cellStyle name="Header2 4 14 2 2" xfId="14145"/>
    <cellStyle name="Header2 4 14 2 3" xfId="14146"/>
    <cellStyle name="Header2 4 14 2 4" xfId="14147"/>
    <cellStyle name="Header2 4 14 2 5" xfId="14148"/>
    <cellStyle name="Header2 4 14 2 6" xfId="14149"/>
    <cellStyle name="Header2 4 14 3" xfId="14150"/>
    <cellStyle name="Header2 4 14 3 2" xfId="52108"/>
    <cellStyle name="Header2 4 14 3 3" xfId="52109"/>
    <cellStyle name="Header2 4 14 4" xfId="14151"/>
    <cellStyle name="Header2 4 14 4 2" xfId="52110"/>
    <cellStyle name="Header2 4 14 4 3" xfId="52111"/>
    <cellStyle name="Header2 4 14 5" xfId="14152"/>
    <cellStyle name="Header2 4 14 5 2" xfId="52112"/>
    <cellStyle name="Header2 4 14 5 3" xfId="52113"/>
    <cellStyle name="Header2 4 14 6" xfId="14153"/>
    <cellStyle name="Header2 4 14 6 2" xfId="52114"/>
    <cellStyle name="Header2 4 14 6 3" xfId="52115"/>
    <cellStyle name="Header2 4 14 7" xfId="14154"/>
    <cellStyle name="Header2 4 14 8" xfId="52116"/>
    <cellStyle name="Header2 4 15" xfId="14155"/>
    <cellStyle name="Header2 4 15 2" xfId="14156"/>
    <cellStyle name="Header2 4 15 2 2" xfId="14157"/>
    <cellStyle name="Header2 4 15 2 3" xfId="14158"/>
    <cellStyle name="Header2 4 15 2 4" xfId="14159"/>
    <cellStyle name="Header2 4 15 2 5" xfId="14160"/>
    <cellStyle name="Header2 4 15 2 6" xfId="14161"/>
    <cellStyle name="Header2 4 15 3" xfId="14162"/>
    <cellStyle name="Header2 4 15 3 2" xfId="52117"/>
    <cellStyle name="Header2 4 15 3 3" xfId="52118"/>
    <cellStyle name="Header2 4 15 4" xfId="14163"/>
    <cellStyle name="Header2 4 15 4 2" xfId="52119"/>
    <cellStyle name="Header2 4 15 4 3" xfId="52120"/>
    <cellStyle name="Header2 4 15 5" xfId="14164"/>
    <cellStyle name="Header2 4 15 5 2" xfId="52121"/>
    <cellStyle name="Header2 4 15 5 3" xfId="52122"/>
    <cellStyle name="Header2 4 15 6" xfId="14165"/>
    <cellStyle name="Header2 4 15 6 2" xfId="52123"/>
    <cellStyle name="Header2 4 15 6 3" xfId="52124"/>
    <cellStyle name="Header2 4 15 7" xfId="14166"/>
    <cellStyle name="Header2 4 15 8" xfId="52125"/>
    <cellStyle name="Header2 4 16" xfId="14167"/>
    <cellStyle name="Header2 4 16 2" xfId="14168"/>
    <cellStyle name="Header2 4 16 2 2" xfId="14169"/>
    <cellStyle name="Header2 4 16 2 3" xfId="14170"/>
    <cellStyle name="Header2 4 16 2 4" xfId="14171"/>
    <cellStyle name="Header2 4 16 2 5" xfId="14172"/>
    <cellStyle name="Header2 4 16 2 6" xfId="14173"/>
    <cellStyle name="Header2 4 16 3" xfId="14174"/>
    <cellStyle name="Header2 4 16 3 2" xfId="52126"/>
    <cellStyle name="Header2 4 16 3 3" xfId="52127"/>
    <cellStyle name="Header2 4 16 4" xfId="14175"/>
    <cellStyle name="Header2 4 16 4 2" xfId="52128"/>
    <cellStyle name="Header2 4 16 4 3" xfId="52129"/>
    <cellStyle name="Header2 4 16 5" xfId="14176"/>
    <cellStyle name="Header2 4 16 5 2" xfId="52130"/>
    <cellStyle name="Header2 4 16 5 3" xfId="52131"/>
    <cellStyle name="Header2 4 16 6" xfId="14177"/>
    <cellStyle name="Header2 4 16 6 2" xfId="52132"/>
    <cellStyle name="Header2 4 16 6 3" xfId="52133"/>
    <cellStyle name="Header2 4 16 7" xfId="14178"/>
    <cellStyle name="Header2 4 16 8" xfId="52134"/>
    <cellStyle name="Header2 4 17" xfId="14179"/>
    <cellStyle name="Header2 4 17 2" xfId="14180"/>
    <cellStyle name="Header2 4 17 2 2" xfId="14181"/>
    <cellStyle name="Header2 4 17 2 3" xfId="14182"/>
    <cellStyle name="Header2 4 17 2 4" xfId="14183"/>
    <cellStyle name="Header2 4 17 2 5" xfId="14184"/>
    <cellStyle name="Header2 4 17 2 6" xfId="14185"/>
    <cellStyle name="Header2 4 17 3" xfId="14186"/>
    <cellStyle name="Header2 4 17 3 2" xfId="52135"/>
    <cellStyle name="Header2 4 17 3 3" xfId="52136"/>
    <cellStyle name="Header2 4 17 4" xfId="14187"/>
    <cellStyle name="Header2 4 17 4 2" xfId="52137"/>
    <cellStyle name="Header2 4 17 4 3" xfId="52138"/>
    <cellStyle name="Header2 4 17 5" xfId="14188"/>
    <cellStyle name="Header2 4 17 5 2" xfId="52139"/>
    <cellStyle name="Header2 4 17 5 3" xfId="52140"/>
    <cellStyle name="Header2 4 17 6" xfId="14189"/>
    <cellStyle name="Header2 4 17 6 2" xfId="52141"/>
    <cellStyle name="Header2 4 17 6 3" xfId="52142"/>
    <cellStyle name="Header2 4 17 7" xfId="14190"/>
    <cellStyle name="Header2 4 17 8" xfId="52143"/>
    <cellStyle name="Header2 4 18" xfId="14191"/>
    <cellStyle name="Header2 4 18 2" xfId="14192"/>
    <cellStyle name="Header2 4 18 2 2" xfId="14193"/>
    <cellStyle name="Header2 4 18 2 3" xfId="14194"/>
    <cellStyle name="Header2 4 18 2 4" xfId="14195"/>
    <cellStyle name="Header2 4 18 2 5" xfId="14196"/>
    <cellStyle name="Header2 4 18 2 6" xfId="14197"/>
    <cellStyle name="Header2 4 18 3" xfId="14198"/>
    <cellStyle name="Header2 4 18 3 2" xfId="52144"/>
    <cellStyle name="Header2 4 18 3 3" xfId="52145"/>
    <cellStyle name="Header2 4 18 4" xfId="14199"/>
    <cellStyle name="Header2 4 18 4 2" xfId="52146"/>
    <cellStyle name="Header2 4 18 4 3" xfId="52147"/>
    <cellStyle name="Header2 4 18 5" xfId="14200"/>
    <cellStyle name="Header2 4 18 5 2" xfId="52148"/>
    <cellStyle name="Header2 4 18 5 3" xfId="52149"/>
    <cellStyle name="Header2 4 18 6" xfId="14201"/>
    <cellStyle name="Header2 4 18 6 2" xfId="52150"/>
    <cellStyle name="Header2 4 18 6 3" xfId="52151"/>
    <cellStyle name="Header2 4 18 7" xfId="14202"/>
    <cellStyle name="Header2 4 18 8" xfId="52152"/>
    <cellStyle name="Header2 4 19" xfId="14203"/>
    <cellStyle name="Header2 4 19 2" xfId="14204"/>
    <cellStyle name="Header2 4 19 2 2" xfId="14205"/>
    <cellStyle name="Header2 4 19 2 3" xfId="14206"/>
    <cellStyle name="Header2 4 19 2 4" xfId="14207"/>
    <cellStyle name="Header2 4 19 2 5" xfId="14208"/>
    <cellStyle name="Header2 4 19 2 6" xfId="14209"/>
    <cellStyle name="Header2 4 19 3" xfId="14210"/>
    <cellStyle name="Header2 4 19 3 2" xfId="52153"/>
    <cellStyle name="Header2 4 19 3 3" xfId="52154"/>
    <cellStyle name="Header2 4 19 4" xfId="14211"/>
    <cellStyle name="Header2 4 19 4 2" xfId="52155"/>
    <cellStyle name="Header2 4 19 4 3" xfId="52156"/>
    <cellStyle name="Header2 4 19 5" xfId="14212"/>
    <cellStyle name="Header2 4 19 5 2" xfId="52157"/>
    <cellStyle name="Header2 4 19 5 3" xfId="52158"/>
    <cellStyle name="Header2 4 19 6" xfId="14213"/>
    <cellStyle name="Header2 4 19 6 2" xfId="52159"/>
    <cellStyle name="Header2 4 19 6 3" xfId="52160"/>
    <cellStyle name="Header2 4 19 7" xfId="14214"/>
    <cellStyle name="Header2 4 19 8" xfId="52161"/>
    <cellStyle name="Header2 4 2" xfId="14215"/>
    <cellStyle name="Header2 4 2 2" xfId="14216"/>
    <cellStyle name="Header2 4 2 2 2" xfId="14217"/>
    <cellStyle name="Header2 4 2 2 3" xfId="14218"/>
    <cellStyle name="Header2 4 2 2 4" xfId="14219"/>
    <cellStyle name="Header2 4 2 2 5" xfId="14220"/>
    <cellStyle name="Header2 4 2 2 6" xfId="14221"/>
    <cellStyle name="Header2 4 2 3" xfId="14222"/>
    <cellStyle name="Header2 4 2 3 2" xfId="52162"/>
    <cellStyle name="Header2 4 2 3 3" xfId="52163"/>
    <cellStyle name="Header2 4 2 4" xfId="14223"/>
    <cellStyle name="Header2 4 2 4 2" xfId="52164"/>
    <cellStyle name="Header2 4 2 4 3" xfId="52165"/>
    <cellStyle name="Header2 4 2 5" xfId="14224"/>
    <cellStyle name="Header2 4 2 5 2" xfId="52166"/>
    <cellStyle name="Header2 4 2 5 3" xfId="52167"/>
    <cellStyle name="Header2 4 2 6" xfId="14225"/>
    <cellStyle name="Header2 4 2 6 2" xfId="52168"/>
    <cellStyle name="Header2 4 2 6 3" xfId="52169"/>
    <cellStyle name="Header2 4 2 7" xfId="14226"/>
    <cellStyle name="Header2 4 2 8" xfId="52170"/>
    <cellStyle name="Header2 4 20" xfId="14227"/>
    <cellStyle name="Header2 4 20 2" xfId="14228"/>
    <cellStyle name="Header2 4 20 2 2" xfId="14229"/>
    <cellStyle name="Header2 4 20 2 3" xfId="14230"/>
    <cellStyle name="Header2 4 20 2 4" xfId="14231"/>
    <cellStyle name="Header2 4 20 2 5" xfId="14232"/>
    <cellStyle name="Header2 4 20 2 6" xfId="14233"/>
    <cellStyle name="Header2 4 20 3" xfId="14234"/>
    <cellStyle name="Header2 4 20 3 2" xfId="52171"/>
    <cellStyle name="Header2 4 20 3 3" xfId="52172"/>
    <cellStyle name="Header2 4 20 4" xfId="14235"/>
    <cellStyle name="Header2 4 20 4 2" xfId="52173"/>
    <cellStyle name="Header2 4 20 4 3" xfId="52174"/>
    <cellStyle name="Header2 4 20 5" xfId="14236"/>
    <cellStyle name="Header2 4 20 5 2" xfId="52175"/>
    <cellStyle name="Header2 4 20 5 3" xfId="52176"/>
    <cellStyle name="Header2 4 20 6" xfId="14237"/>
    <cellStyle name="Header2 4 20 6 2" xfId="52177"/>
    <cellStyle name="Header2 4 20 6 3" xfId="52178"/>
    <cellStyle name="Header2 4 20 7" xfId="14238"/>
    <cellStyle name="Header2 4 20 8" xfId="52179"/>
    <cellStyle name="Header2 4 21" xfId="14239"/>
    <cellStyle name="Header2 4 21 2" xfId="14240"/>
    <cellStyle name="Header2 4 21 2 2" xfId="14241"/>
    <cellStyle name="Header2 4 21 2 3" xfId="14242"/>
    <cellStyle name="Header2 4 21 2 4" xfId="14243"/>
    <cellStyle name="Header2 4 21 2 5" xfId="14244"/>
    <cellStyle name="Header2 4 21 2 6" xfId="14245"/>
    <cellStyle name="Header2 4 21 3" xfId="14246"/>
    <cellStyle name="Header2 4 21 3 2" xfId="52180"/>
    <cellStyle name="Header2 4 21 3 3" xfId="52181"/>
    <cellStyle name="Header2 4 21 4" xfId="14247"/>
    <cellStyle name="Header2 4 21 4 2" xfId="52182"/>
    <cellStyle name="Header2 4 21 4 3" xfId="52183"/>
    <cellStyle name="Header2 4 21 5" xfId="14248"/>
    <cellStyle name="Header2 4 21 5 2" xfId="52184"/>
    <cellStyle name="Header2 4 21 5 3" xfId="52185"/>
    <cellStyle name="Header2 4 21 6" xfId="14249"/>
    <cellStyle name="Header2 4 21 6 2" xfId="52186"/>
    <cellStyle name="Header2 4 21 6 3" xfId="52187"/>
    <cellStyle name="Header2 4 21 7" xfId="14250"/>
    <cellStyle name="Header2 4 21 8" xfId="52188"/>
    <cellStyle name="Header2 4 22" xfId="14251"/>
    <cellStyle name="Header2 4 22 2" xfId="14252"/>
    <cellStyle name="Header2 4 22 2 2" xfId="14253"/>
    <cellStyle name="Header2 4 22 2 3" xfId="14254"/>
    <cellStyle name="Header2 4 22 2 4" xfId="14255"/>
    <cellStyle name="Header2 4 22 2 5" xfId="14256"/>
    <cellStyle name="Header2 4 22 2 6" xfId="14257"/>
    <cellStyle name="Header2 4 22 3" xfId="14258"/>
    <cellStyle name="Header2 4 22 3 2" xfId="52189"/>
    <cellStyle name="Header2 4 22 3 3" xfId="52190"/>
    <cellStyle name="Header2 4 22 4" xfId="14259"/>
    <cellStyle name="Header2 4 22 4 2" xfId="52191"/>
    <cellStyle name="Header2 4 22 4 3" xfId="52192"/>
    <cellStyle name="Header2 4 22 5" xfId="14260"/>
    <cellStyle name="Header2 4 22 5 2" xfId="52193"/>
    <cellStyle name="Header2 4 22 5 3" xfId="52194"/>
    <cellStyle name="Header2 4 22 6" xfId="14261"/>
    <cellStyle name="Header2 4 22 6 2" xfId="52195"/>
    <cellStyle name="Header2 4 22 6 3" xfId="52196"/>
    <cellStyle name="Header2 4 22 7" xfId="14262"/>
    <cellStyle name="Header2 4 22 8" xfId="52197"/>
    <cellStyle name="Header2 4 23" xfId="14263"/>
    <cellStyle name="Header2 4 23 2" xfId="14264"/>
    <cellStyle name="Header2 4 23 2 2" xfId="14265"/>
    <cellStyle name="Header2 4 23 2 3" xfId="14266"/>
    <cellStyle name="Header2 4 23 2 4" xfId="14267"/>
    <cellStyle name="Header2 4 23 2 5" xfId="14268"/>
    <cellStyle name="Header2 4 23 2 6" xfId="14269"/>
    <cellStyle name="Header2 4 23 3" xfId="14270"/>
    <cellStyle name="Header2 4 23 3 2" xfId="52198"/>
    <cellStyle name="Header2 4 23 3 3" xfId="52199"/>
    <cellStyle name="Header2 4 23 4" xfId="14271"/>
    <cellStyle name="Header2 4 23 4 2" xfId="52200"/>
    <cellStyle name="Header2 4 23 4 3" xfId="52201"/>
    <cellStyle name="Header2 4 23 5" xfId="14272"/>
    <cellStyle name="Header2 4 23 5 2" xfId="52202"/>
    <cellStyle name="Header2 4 23 5 3" xfId="52203"/>
    <cellStyle name="Header2 4 23 6" xfId="14273"/>
    <cellStyle name="Header2 4 23 6 2" xfId="52204"/>
    <cellStyle name="Header2 4 23 6 3" xfId="52205"/>
    <cellStyle name="Header2 4 23 7" xfId="14274"/>
    <cellStyle name="Header2 4 23 8" xfId="52206"/>
    <cellStyle name="Header2 4 24" xfId="14275"/>
    <cellStyle name="Header2 4 24 2" xfId="14276"/>
    <cellStyle name="Header2 4 24 2 2" xfId="14277"/>
    <cellStyle name="Header2 4 24 2 3" xfId="14278"/>
    <cellStyle name="Header2 4 24 2 4" xfId="14279"/>
    <cellStyle name="Header2 4 24 2 5" xfId="14280"/>
    <cellStyle name="Header2 4 24 2 6" xfId="14281"/>
    <cellStyle name="Header2 4 24 3" xfId="14282"/>
    <cellStyle name="Header2 4 24 3 2" xfId="52207"/>
    <cellStyle name="Header2 4 24 3 3" xfId="52208"/>
    <cellStyle name="Header2 4 24 4" xfId="14283"/>
    <cellStyle name="Header2 4 24 4 2" xfId="52209"/>
    <cellStyle name="Header2 4 24 4 3" xfId="52210"/>
    <cellStyle name="Header2 4 24 5" xfId="14284"/>
    <cellStyle name="Header2 4 24 5 2" xfId="52211"/>
    <cellStyle name="Header2 4 24 5 3" xfId="52212"/>
    <cellStyle name="Header2 4 24 6" xfId="14285"/>
    <cellStyle name="Header2 4 24 6 2" xfId="52213"/>
    <cellStyle name="Header2 4 24 6 3" xfId="52214"/>
    <cellStyle name="Header2 4 24 7" xfId="14286"/>
    <cellStyle name="Header2 4 24 8" xfId="52215"/>
    <cellStyle name="Header2 4 25" xfId="14287"/>
    <cellStyle name="Header2 4 25 2" xfId="14288"/>
    <cellStyle name="Header2 4 25 2 2" xfId="14289"/>
    <cellStyle name="Header2 4 25 2 3" xfId="14290"/>
    <cellStyle name="Header2 4 25 2 4" xfId="14291"/>
    <cellStyle name="Header2 4 25 2 5" xfId="14292"/>
    <cellStyle name="Header2 4 25 2 6" xfId="14293"/>
    <cellStyle name="Header2 4 25 3" xfId="14294"/>
    <cellStyle name="Header2 4 25 3 2" xfId="52216"/>
    <cellStyle name="Header2 4 25 3 3" xfId="52217"/>
    <cellStyle name="Header2 4 25 4" xfId="14295"/>
    <cellStyle name="Header2 4 25 4 2" xfId="52218"/>
    <cellStyle name="Header2 4 25 4 3" xfId="52219"/>
    <cellStyle name="Header2 4 25 5" xfId="14296"/>
    <cellStyle name="Header2 4 25 5 2" xfId="52220"/>
    <cellStyle name="Header2 4 25 5 3" xfId="52221"/>
    <cellStyle name="Header2 4 25 6" xfId="14297"/>
    <cellStyle name="Header2 4 25 6 2" xfId="52222"/>
    <cellStyle name="Header2 4 25 6 3" xfId="52223"/>
    <cellStyle name="Header2 4 25 7" xfId="14298"/>
    <cellStyle name="Header2 4 25 8" xfId="52224"/>
    <cellStyle name="Header2 4 26" xfId="14299"/>
    <cellStyle name="Header2 4 26 2" xfId="14300"/>
    <cellStyle name="Header2 4 26 2 2" xfId="14301"/>
    <cellStyle name="Header2 4 26 2 3" xfId="14302"/>
    <cellStyle name="Header2 4 26 2 4" xfId="14303"/>
    <cellStyle name="Header2 4 26 2 5" xfId="14304"/>
    <cellStyle name="Header2 4 26 2 6" xfId="14305"/>
    <cellStyle name="Header2 4 26 3" xfId="14306"/>
    <cellStyle name="Header2 4 26 3 2" xfId="52225"/>
    <cellStyle name="Header2 4 26 3 3" xfId="52226"/>
    <cellStyle name="Header2 4 26 4" xfId="14307"/>
    <cellStyle name="Header2 4 26 4 2" xfId="52227"/>
    <cellStyle name="Header2 4 26 4 3" xfId="52228"/>
    <cellStyle name="Header2 4 26 5" xfId="14308"/>
    <cellStyle name="Header2 4 26 5 2" xfId="52229"/>
    <cellStyle name="Header2 4 26 5 3" xfId="52230"/>
    <cellStyle name="Header2 4 26 6" xfId="14309"/>
    <cellStyle name="Header2 4 26 6 2" xfId="52231"/>
    <cellStyle name="Header2 4 26 6 3" xfId="52232"/>
    <cellStyle name="Header2 4 26 7" xfId="14310"/>
    <cellStyle name="Header2 4 26 8" xfId="52233"/>
    <cellStyle name="Header2 4 27" xfId="14311"/>
    <cellStyle name="Header2 4 27 2" xfId="14312"/>
    <cellStyle name="Header2 4 27 2 2" xfId="14313"/>
    <cellStyle name="Header2 4 27 2 3" xfId="14314"/>
    <cellStyle name="Header2 4 27 2 4" xfId="14315"/>
    <cellStyle name="Header2 4 27 2 5" xfId="14316"/>
    <cellStyle name="Header2 4 27 2 6" xfId="14317"/>
    <cellStyle name="Header2 4 27 3" xfId="14318"/>
    <cellStyle name="Header2 4 27 3 2" xfId="52234"/>
    <cellStyle name="Header2 4 27 3 3" xfId="52235"/>
    <cellStyle name="Header2 4 27 4" xfId="14319"/>
    <cellStyle name="Header2 4 27 4 2" xfId="52236"/>
    <cellStyle name="Header2 4 27 4 3" xfId="52237"/>
    <cellStyle name="Header2 4 27 5" xfId="14320"/>
    <cellStyle name="Header2 4 27 5 2" xfId="52238"/>
    <cellStyle name="Header2 4 27 5 3" xfId="52239"/>
    <cellStyle name="Header2 4 27 6" xfId="14321"/>
    <cellStyle name="Header2 4 27 6 2" xfId="52240"/>
    <cellStyle name="Header2 4 27 6 3" xfId="52241"/>
    <cellStyle name="Header2 4 27 7" xfId="14322"/>
    <cellStyle name="Header2 4 27 8" xfId="52242"/>
    <cellStyle name="Header2 4 28" xfId="14323"/>
    <cellStyle name="Header2 4 28 2" xfId="14324"/>
    <cellStyle name="Header2 4 28 2 2" xfId="14325"/>
    <cellStyle name="Header2 4 28 2 3" xfId="14326"/>
    <cellStyle name="Header2 4 28 2 4" xfId="14327"/>
    <cellStyle name="Header2 4 28 2 5" xfId="14328"/>
    <cellStyle name="Header2 4 28 2 6" xfId="14329"/>
    <cellStyle name="Header2 4 28 3" xfId="14330"/>
    <cellStyle name="Header2 4 28 3 2" xfId="52243"/>
    <cellStyle name="Header2 4 28 3 3" xfId="52244"/>
    <cellStyle name="Header2 4 28 4" xfId="14331"/>
    <cellStyle name="Header2 4 28 4 2" xfId="52245"/>
    <cellStyle name="Header2 4 28 4 3" xfId="52246"/>
    <cellStyle name="Header2 4 28 5" xfId="14332"/>
    <cellStyle name="Header2 4 28 5 2" xfId="52247"/>
    <cellStyle name="Header2 4 28 5 3" xfId="52248"/>
    <cellStyle name="Header2 4 28 6" xfId="14333"/>
    <cellStyle name="Header2 4 28 6 2" xfId="52249"/>
    <cellStyle name="Header2 4 28 6 3" xfId="52250"/>
    <cellStyle name="Header2 4 28 7" xfId="14334"/>
    <cellStyle name="Header2 4 28 8" xfId="52251"/>
    <cellStyle name="Header2 4 29" xfId="14335"/>
    <cellStyle name="Header2 4 29 2" xfId="14336"/>
    <cellStyle name="Header2 4 29 2 2" xfId="14337"/>
    <cellStyle name="Header2 4 29 2 3" xfId="14338"/>
    <cellStyle name="Header2 4 29 2 4" xfId="14339"/>
    <cellStyle name="Header2 4 29 2 5" xfId="14340"/>
    <cellStyle name="Header2 4 29 2 6" xfId="14341"/>
    <cellStyle name="Header2 4 29 3" xfId="14342"/>
    <cellStyle name="Header2 4 29 3 2" xfId="52252"/>
    <cellStyle name="Header2 4 29 3 3" xfId="52253"/>
    <cellStyle name="Header2 4 29 4" xfId="14343"/>
    <cellStyle name="Header2 4 29 4 2" xfId="52254"/>
    <cellStyle name="Header2 4 29 4 3" xfId="52255"/>
    <cellStyle name="Header2 4 29 5" xfId="14344"/>
    <cellStyle name="Header2 4 29 5 2" xfId="52256"/>
    <cellStyle name="Header2 4 29 5 3" xfId="52257"/>
    <cellStyle name="Header2 4 29 6" xfId="14345"/>
    <cellStyle name="Header2 4 29 6 2" xfId="52258"/>
    <cellStyle name="Header2 4 29 6 3" xfId="52259"/>
    <cellStyle name="Header2 4 29 7" xfId="14346"/>
    <cellStyle name="Header2 4 29 8" xfId="52260"/>
    <cellStyle name="Header2 4 3" xfId="14347"/>
    <cellStyle name="Header2 4 3 2" xfId="14348"/>
    <cellStyle name="Header2 4 3 2 2" xfId="14349"/>
    <cellStyle name="Header2 4 3 2 3" xfId="14350"/>
    <cellStyle name="Header2 4 3 2 4" xfId="14351"/>
    <cellStyle name="Header2 4 3 2 5" xfId="14352"/>
    <cellStyle name="Header2 4 3 2 6" xfId="14353"/>
    <cellStyle name="Header2 4 3 3" xfId="14354"/>
    <cellStyle name="Header2 4 3 3 2" xfId="52261"/>
    <cellStyle name="Header2 4 3 3 3" xfId="52262"/>
    <cellStyle name="Header2 4 3 4" xfId="14355"/>
    <cellStyle name="Header2 4 3 4 2" xfId="52263"/>
    <cellStyle name="Header2 4 3 4 3" xfId="52264"/>
    <cellStyle name="Header2 4 3 5" xfId="14356"/>
    <cellStyle name="Header2 4 3 5 2" xfId="52265"/>
    <cellStyle name="Header2 4 3 5 3" xfId="52266"/>
    <cellStyle name="Header2 4 3 6" xfId="14357"/>
    <cellStyle name="Header2 4 3 6 2" xfId="52267"/>
    <cellStyle name="Header2 4 3 6 3" xfId="52268"/>
    <cellStyle name="Header2 4 3 7" xfId="14358"/>
    <cellStyle name="Header2 4 3 8" xfId="52269"/>
    <cellStyle name="Header2 4 30" xfId="14359"/>
    <cellStyle name="Header2 4 30 2" xfId="14360"/>
    <cellStyle name="Header2 4 30 2 2" xfId="14361"/>
    <cellStyle name="Header2 4 30 2 3" xfId="14362"/>
    <cellStyle name="Header2 4 30 2 4" xfId="14363"/>
    <cellStyle name="Header2 4 30 2 5" xfId="14364"/>
    <cellStyle name="Header2 4 30 2 6" xfId="14365"/>
    <cellStyle name="Header2 4 30 3" xfId="14366"/>
    <cellStyle name="Header2 4 30 3 2" xfId="52270"/>
    <cellStyle name="Header2 4 30 3 3" xfId="52271"/>
    <cellStyle name="Header2 4 30 4" xfId="14367"/>
    <cellStyle name="Header2 4 30 4 2" xfId="52272"/>
    <cellStyle name="Header2 4 30 4 3" xfId="52273"/>
    <cellStyle name="Header2 4 30 5" xfId="14368"/>
    <cellStyle name="Header2 4 30 5 2" xfId="52274"/>
    <cellStyle name="Header2 4 30 5 3" xfId="52275"/>
    <cellStyle name="Header2 4 30 6" xfId="14369"/>
    <cellStyle name="Header2 4 30 6 2" xfId="52276"/>
    <cellStyle name="Header2 4 30 6 3" xfId="52277"/>
    <cellStyle name="Header2 4 30 7" xfId="14370"/>
    <cellStyle name="Header2 4 30 8" xfId="52278"/>
    <cellStyle name="Header2 4 31" xfId="14371"/>
    <cellStyle name="Header2 4 31 2" xfId="14372"/>
    <cellStyle name="Header2 4 31 2 2" xfId="14373"/>
    <cellStyle name="Header2 4 31 2 3" xfId="14374"/>
    <cellStyle name="Header2 4 31 2 4" xfId="14375"/>
    <cellStyle name="Header2 4 31 2 5" xfId="14376"/>
    <cellStyle name="Header2 4 31 2 6" xfId="14377"/>
    <cellStyle name="Header2 4 31 3" xfId="14378"/>
    <cellStyle name="Header2 4 31 3 2" xfId="52279"/>
    <cellStyle name="Header2 4 31 3 3" xfId="52280"/>
    <cellStyle name="Header2 4 31 4" xfId="14379"/>
    <cellStyle name="Header2 4 31 4 2" xfId="52281"/>
    <cellStyle name="Header2 4 31 4 3" xfId="52282"/>
    <cellStyle name="Header2 4 31 5" xfId="14380"/>
    <cellStyle name="Header2 4 31 5 2" xfId="52283"/>
    <cellStyle name="Header2 4 31 5 3" xfId="52284"/>
    <cellStyle name="Header2 4 31 6" xfId="14381"/>
    <cellStyle name="Header2 4 31 6 2" xfId="52285"/>
    <cellStyle name="Header2 4 31 6 3" xfId="52286"/>
    <cellStyle name="Header2 4 31 7" xfId="14382"/>
    <cellStyle name="Header2 4 31 8" xfId="52287"/>
    <cellStyle name="Header2 4 32" xfId="14383"/>
    <cellStyle name="Header2 4 32 2" xfId="14384"/>
    <cellStyle name="Header2 4 32 2 2" xfId="14385"/>
    <cellStyle name="Header2 4 32 2 3" xfId="14386"/>
    <cellStyle name="Header2 4 32 2 4" xfId="14387"/>
    <cellStyle name="Header2 4 32 2 5" xfId="14388"/>
    <cellStyle name="Header2 4 32 2 6" xfId="14389"/>
    <cellStyle name="Header2 4 32 3" xfId="14390"/>
    <cellStyle name="Header2 4 32 3 2" xfId="52288"/>
    <cellStyle name="Header2 4 32 3 3" xfId="52289"/>
    <cellStyle name="Header2 4 32 4" xfId="14391"/>
    <cellStyle name="Header2 4 32 4 2" xfId="52290"/>
    <cellStyle name="Header2 4 32 4 3" xfId="52291"/>
    <cellStyle name="Header2 4 32 5" xfId="14392"/>
    <cellStyle name="Header2 4 32 5 2" xfId="52292"/>
    <cellStyle name="Header2 4 32 5 3" xfId="52293"/>
    <cellStyle name="Header2 4 32 6" xfId="14393"/>
    <cellStyle name="Header2 4 32 6 2" xfId="52294"/>
    <cellStyle name="Header2 4 32 6 3" xfId="52295"/>
    <cellStyle name="Header2 4 32 7" xfId="14394"/>
    <cellStyle name="Header2 4 32 8" xfId="52296"/>
    <cellStyle name="Header2 4 33" xfId="14395"/>
    <cellStyle name="Header2 4 33 2" xfId="14396"/>
    <cellStyle name="Header2 4 33 2 2" xfId="14397"/>
    <cellStyle name="Header2 4 33 2 3" xfId="14398"/>
    <cellStyle name="Header2 4 33 2 4" xfId="14399"/>
    <cellStyle name="Header2 4 33 2 5" xfId="14400"/>
    <cellStyle name="Header2 4 33 2 6" xfId="14401"/>
    <cellStyle name="Header2 4 33 3" xfId="14402"/>
    <cellStyle name="Header2 4 33 3 2" xfId="52297"/>
    <cellStyle name="Header2 4 33 3 3" xfId="52298"/>
    <cellStyle name="Header2 4 33 4" xfId="14403"/>
    <cellStyle name="Header2 4 33 4 2" xfId="52299"/>
    <cellStyle name="Header2 4 33 4 3" xfId="52300"/>
    <cellStyle name="Header2 4 33 5" xfId="14404"/>
    <cellStyle name="Header2 4 33 5 2" xfId="52301"/>
    <cellStyle name="Header2 4 33 5 3" xfId="52302"/>
    <cellStyle name="Header2 4 33 6" xfId="14405"/>
    <cellStyle name="Header2 4 33 6 2" xfId="52303"/>
    <cellStyle name="Header2 4 33 6 3" xfId="52304"/>
    <cellStyle name="Header2 4 33 7" xfId="14406"/>
    <cellStyle name="Header2 4 33 8" xfId="52305"/>
    <cellStyle name="Header2 4 34" xfId="14407"/>
    <cellStyle name="Header2 4 34 2" xfId="14408"/>
    <cellStyle name="Header2 4 34 2 2" xfId="14409"/>
    <cellStyle name="Header2 4 34 2 3" xfId="14410"/>
    <cellStyle name="Header2 4 34 2 4" xfId="14411"/>
    <cellStyle name="Header2 4 34 2 5" xfId="14412"/>
    <cellStyle name="Header2 4 34 2 6" xfId="14413"/>
    <cellStyle name="Header2 4 34 3" xfId="14414"/>
    <cellStyle name="Header2 4 34 3 2" xfId="52306"/>
    <cellStyle name="Header2 4 34 3 3" xfId="52307"/>
    <cellStyle name="Header2 4 34 4" xfId="14415"/>
    <cellStyle name="Header2 4 34 4 2" xfId="52308"/>
    <cellStyle name="Header2 4 34 4 3" xfId="52309"/>
    <cellStyle name="Header2 4 34 5" xfId="14416"/>
    <cellStyle name="Header2 4 34 5 2" xfId="52310"/>
    <cellStyle name="Header2 4 34 5 3" xfId="52311"/>
    <cellStyle name="Header2 4 34 6" xfId="14417"/>
    <cellStyle name="Header2 4 34 6 2" xfId="52312"/>
    <cellStyle name="Header2 4 34 6 3" xfId="52313"/>
    <cellStyle name="Header2 4 34 7" xfId="14418"/>
    <cellStyle name="Header2 4 34 8" xfId="52314"/>
    <cellStyle name="Header2 4 35" xfId="14419"/>
    <cellStyle name="Header2 4 35 2" xfId="14420"/>
    <cellStyle name="Header2 4 35 3" xfId="14421"/>
    <cellStyle name="Header2 4 35 4" xfId="14422"/>
    <cellStyle name="Header2 4 35 5" xfId="14423"/>
    <cellStyle name="Header2 4 35 6" xfId="14424"/>
    <cellStyle name="Header2 4 36" xfId="14425"/>
    <cellStyle name="Header2 4 36 2" xfId="52315"/>
    <cellStyle name="Header2 4 36 3" xfId="52316"/>
    <cellStyle name="Header2 4 37" xfId="14426"/>
    <cellStyle name="Header2 4 37 2" xfId="52317"/>
    <cellStyle name="Header2 4 37 3" xfId="52318"/>
    <cellStyle name="Header2 4 38" xfId="14427"/>
    <cellStyle name="Header2 4 38 2" xfId="52319"/>
    <cellStyle name="Header2 4 38 3" xfId="52320"/>
    <cellStyle name="Header2 4 39" xfId="14428"/>
    <cellStyle name="Header2 4 39 2" xfId="52321"/>
    <cellStyle name="Header2 4 39 3" xfId="52322"/>
    <cellStyle name="Header2 4 4" xfId="14429"/>
    <cellStyle name="Header2 4 4 2" xfId="14430"/>
    <cellStyle name="Header2 4 4 2 2" xfId="14431"/>
    <cellStyle name="Header2 4 4 2 3" xfId="14432"/>
    <cellStyle name="Header2 4 4 2 4" xfId="14433"/>
    <cellStyle name="Header2 4 4 2 5" xfId="14434"/>
    <cellStyle name="Header2 4 4 2 6" xfId="14435"/>
    <cellStyle name="Header2 4 4 3" xfId="14436"/>
    <cellStyle name="Header2 4 4 3 2" xfId="52323"/>
    <cellStyle name="Header2 4 4 3 3" xfId="52324"/>
    <cellStyle name="Header2 4 4 4" xfId="14437"/>
    <cellStyle name="Header2 4 4 4 2" xfId="52325"/>
    <cellStyle name="Header2 4 4 4 3" xfId="52326"/>
    <cellStyle name="Header2 4 4 5" xfId="14438"/>
    <cellStyle name="Header2 4 4 5 2" xfId="52327"/>
    <cellStyle name="Header2 4 4 5 3" xfId="52328"/>
    <cellStyle name="Header2 4 4 6" xfId="14439"/>
    <cellStyle name="Header2 4 4 6 2" xfId="52329"/>
    <cellStyle name="Header2 4 4 6 3" xfId="52330"/>
    <cellStyle name="Header2 4 4 7" xfId="14440"/>
    <cellStyle name="Header2 4 4 8" xfId="52331"/>
    <cellStyle name="Header2 4 40" xfId="14441"/>
    <cellStyle name="Header2 4 41" xfId="52332"/>
    <cellStyle name="Header2 4 5" xfId="14442"/>
    <cellStyle name="Header2 4 5 2" xfId="14443"/>
    <cellStyle name="Header2 4 5 2 2" xfId="14444"/>
    <cellStyle name="Header2 4 5 2 3" xfId="14445"/>
    <cellStyle name="Header2 4 5 2 4" xfId="14446"/>
    <cellStyle name="Header2 4 5 2 5" xfId="14447"/>
    <cellStyle name="Header2 4 5 2 6" xfId="14448"/>
    <cellStyle name="Header2 4 5 3" xfId="14449"/>
    <cellStyle name="Header2 4 5 3 2" xfId="52333"/>
    <cellStyle name="Header2 4 5 3 3" xfId="52334"/>
    <cellStyle name="Header2 4 5 4" xfId="14450"/>
    <cellStyle name="Header2 4 5 4 2" xfId="52335"/>
    <cellStyle name="Header2 4 5 4 3" xfId="52336"/>
    <cellStyle name="Header2 4 5 5" xfId="14451"/>
    <cellStyle name="Header2 4 5 5 2" xfId="52337"/>
    <cellStyle name="Header2 4 5 5 3" xfId="52338"/>
    <cellStyle name="Header2 4 5 6" xfId="14452"/>
    <cellStyle name="Header2 4 5 6 2" xfId="52339"/>
    <cellStyle name="Header2 4 5 6 3" xfId="52340"/>
    <cellStyle name="Header2 4 5 7" xfId="14453"/>
    <cellStyle name="Header2 4 5 8" xfId="52341"/>
    <cellStyle name="Header2 4 6" xfId="14454"/>
    <cellStyle name="Header2 4 6 2" xfId="14455"/>
    <cellStyle name="Header2 4 6 2 2" xfId="14456"/>
    <cellStyle name="Header2 4 6 2 3" xfId="14457"/>
    <cellStyle name="Header2 4 6 2 4" xfId="14458"/>
    <cellStyle name="Header2 4 6 2 5" xfId="14459"/>
    <cellStyle name="Header2 4 6 2 6" xfId="14460"/>
    <cellStyle name="Header2 4 6 3" xfId="14461"/>
    <cellStyle name="Header2 4 6 3 2" xfId="52342"/>
    <cellStyle name="Header2 4 6 3 3" xfId="52343"/>
    <cellStyle name="Header2 4 6 4" xfId="14462"/>
    <cellStyle name="Header2 4 6 4 2" xfId="52344"/>
    <cellStyle name="Header2 4 6 4 3" xfId="52345"/>
    <cellStyle name="Header2 4 6 5" xfId="14463"/>
    <cellStyle name="Header2 4 6 5 2" xfId="52346"/>
    <cellStyle name="Header2 4 6 5 3" xfId="52347"/>
    <cellStyle name="Header2 4 6 6" xfId="14464"/>
    <cellStyle name="Header2 4 6 6 2" xfId="52348"/>
    <cellStyle name="Header2 4 6 6 3" xfId="52349"/>
    <cellStyle name="Header2 4 6 7" xfId="14465"/>
    <cellStyle name="Header2 4 6 8" xfId="52350"/>
    <cellStyle name="Header2 4 7" xfId="14466"/>
    <cellStyle name="Header2 4 7 2" xfId="14467"/>
    <cellStyle name="Header2 4 7 2 2" xfId="14468"/>
    <cellStyle name="Header2 4 7 2 3" xfId="14469"/>
    <cellStyle name="Header2 4 7 2 4" xfId="14470"/>
    <cellStyle name="Header2 4 7 2 5" xfId="14471"/>
    <cellStyle name="Header2 4 7 2 6" xfId="14472"/>
    <cellStyle name="Header2 4 7 3" xfId="14473"/>
    <cellStyle name="Header2 4 7 3 2" xfId="52351"/>
    <cellStyle name="Header2 4 7 3 3" xfId="52352"/>
    <cellStyle name="Header2 4 7 4" xfId="14474"/>
    <cellStyle name="Header2 4 7 4 2" xfId="52353"/>
    <cellStyle name="Header2 4 7 4 3" xfId="52354"/>
    <cellStyle name="Header2 4 7 5" xfId="14475"/>
    <cellStyle name="Header2 4 7 5 2" xfId="52355"/>
    <cellStyle name="Header2 4 7 5 3" xfId="52356"/>
    <cellStyle name="Header2 4 7 6" xfId="14476"/>
    <cellStyle name="Header2 4 7 6 2" xfId="52357"/>
    <cellStyle name="Header2 4 7 6 3" xfId="52358"/>
    <cellStyle name="Header2 4 7 7" xfId="14477"/>
    <cellStyle name="Header2 4 7 8" xfId="52359"/>
    <cellStyle name="Header2 4 8" xfId="14478"/>
    <cellStyle name="Header2 4 8 2" xfId="14479"/>
    <cellStyle name="Header2 4 8 2 2" xfId="14480"/>
    <cellStyle name="Header2 4 8 2 3" xfId="14481"/>
    <cellStyle name="Header2 4 8 2 4" xfId="14482"/>
    <cellStyle name="Header2 4 8 2 5" xfId="14483"/>
    <cellStyle name="Header2 4 8 2 6" xfId="14484"/>
    <cellStyle name="Header2 4 8 3" xfId="14485"/>
    <cellStyle name="Header2 4 8 3 2" xfId="52360"/>
    <cellStyle name="Header2 4 8 3 3" xfId="52361"/>
    <cellStyle name="Header2 4 8 4" xfId="14486"/>
    <cellStyle name="Header2 4 8 4 2" xfId="52362"/>
    <cellStyle name="Header2 4 8 4 3" xfId="52363"/>
    <cellStyle name="Header2 4 8 5" xfId="14487"/>
    <cellStyle name="Header2 4 8 5 2" xfId="52364"/>
    <cellStyle name="Header2 4 8 5 3" xfId="52365"/>
    <cellStyle name="Header2 4 8 6" xfId="14488"/>
    <cellStyle name="Header2 4 8 6 2" xfId="52366"/>
    <cellStyle name="Header2 4 8 6 3" xfId="52367"/>
    <cellStyle name="Header2 4 8 7" xfId="14489"/>
    <cellStyle name="Header2 4 8 8" xfId="52368"/>
    <cellStyle name="Header2 4 9" xfId="14490"/>
    <cellStyle name="Header2 4 9 2" xfId="14491"/>
    <cellStyle name="Header2 4 9 2 2" xfId="14492"/>
    <cellStyle name="Header2 4 9 2 3" xfId="14493"/>
    <cellStyle name="Header2 4 9 2 4" xfId="14494"/>
    <cellStyle name="Header2 4 9 2 5" xfId="14495"/>
    <cellStyle name="Header2 4 9 2 6" xfId="14496"/>
    <cellStyle name="Header2 4 9 3" xfId="14497"/>
    <cellStyle name="Header2 4 9 3 2" xfId="52369"/>
    <cellStyle name="Header2 4 9 3 3" xfId="52370"/>
    <cellStyle name="Header2 4 9 4" xfId="14498"/>
    <cellStyle name="Header2 4 9 4 2" xfId="52371"/>
    <cellStyle name="Header2 4 9 4 3" xfId="52372"/>
    <cellStyle name="Header2 4 9 5" xfId="14499"/>
    <cellStyle name="Header2 4 9 5 2" xfId="52373"/>
    <cellStyle name="Header2 4 9 5 3" xfId="52374"/>
    <cellStyle name="Header2 4 9 6" xfId="14500"/>
    <cellStyle name="Header2 4 9 6 2" xfId="52375"/>
    <cellStyle name="Header2 4 9 6 3" xfId="52376"/>
    <cellStyle name="Header2 4 9 7" xfId="14501"/>
    <cellStyle name="Header2 4 9 8" xfId="52377"/>
    <cellStyle name="Header2 40" xfId="52378"/>
    <cellStyle name="Header2 40 2" xfId="52379"/>
    <cellStyle name="Header2 40 3" xfId="52380"/>
    <cellStyle name="Header2 41" xfId="52381"/>
    <cellStyle name="Header2 5" xfId="14502"/>
    <cellStyle name="Header2 5 10" xfId="14503"/>
    <cellStyle name="Header2 5 10 2" xfId="14504"/>
    <cellStyle name="Header2 5 10 2 2" xfId="14505"/>
    <cellStyle name="Header2 5 10 2 3" xfId="14506"/>
    <cellStyle name="Header2 5 10 2 4" xfId="14507"/>
    <cellStyle name="Header2 5 10 2 5" xfId="14508"/>
    <cellStyle name="Header2 5 10 2 6" xfId="14509"/>
    <cellStyle name="Header2 5 10 3" xfId="14510"/>
    <cellStyle name="Header2 5 10 3 2" xfId="52382"/>
    <cellStyle name="Header2 5 10 3 3" xfId="52383"/>
    <cellStyle name="Header2 5 10 4" xfId="14511"/>
    <cellStyle name="Header2 5 10 4 2" xfId="52384"/>
    <cellStyle name="Header2 5 10 4 3" xfId="52385"/>
    <cellStyle name="Header2 5 10 5" xfId="14512"/>
    <cellStyle name="Header2 5 10 5 2" xfId="52386"/>
    <cellStyle name="Header2 5 10 5 3" xfId="52387"/>
    <cellStyle name="Header2 5 10 6" xfId="14513"/>
    <cellStyle name="Header2 5 10 6 2" xfId="52388"/>
    <cellStyle name="Header2 5 10 6 3" xfId="52389"/>
    <cellStyle name="Header2 5 10 7" xfId="14514"/>
    <cellStyle name="Header2 5 10 8" xfId="52390"/>
    <cellStyle name="Header2 5 11" xfId="14515"/>
    <cellStyle name="Header2 5 11 2" xfId="14516"/>
    <cellStyle name="Header2 5 11 2 2" xfId="14517"/>
    <cellStyle name="Header2 5 11 2 3" xfId="14518"/>
    <cellStyle name="Header2 5 11 2 4" xfId="14519"/>
    <cellStyle name="Header2 5 11 2 5" xfId="14520"/>
    <cellStyle name="Header2 5 11 2 6" xfId="14521"/>
    <cellStyle name="Header2 5 11 3" xfId="14522"/>
    <cellStyle name="Header2 5 11 3 2" xfId="52391"/>
    <cellStyle name="Header2 5 11 3 3" xfId="52392"/>
    <cellStyle name="Header2 5 11 4" xfId="14523"/>
    <cellStyle name="Header2 5 11 4 2" xfId="52393"/>
    <cellStyle name="Header2 5 11 4 3" xfId="52394"/>
    <cellStyle name="Header2 5 11 5" xfId="14524"/>
    <cellStyle name="Header2 5 11 5 2" xfId="52395"/>
    <cellStyle name="Header2 5 11 5 3" xfId="52396"/>
    <cellStyle name="Header2 5 11 6" xfId="14525"/>
    <cellStyle name="Header2 5 11 6 2" xfId="52397"/>
    <cellStyle name="Header2 5 11 6 3" xfId="52398"/>
    <cellStyle name="Header2 5 11 7" xfId="14526"/>
    <cellStyle name="Header2 5 11 8" xfId="52399"/>
    <cellStyle name="Header2 5 12" xfId="14527"/>
    <cellStyle name="Header2 5 12 2" xfId="14528"/>
    <cellStyle name="Header2 5 12 2 2" xfId="14529"/>
    <cellStyle name="Header2 5 12 2 3" xfId="14530"/>
    <cellStyle name="Header2 5 12 2 4" xfId="14531"/>
    <cellStyle name="Header2 5 12 2 5" xfId="14532"/>
    <cellStyle name="Header2 5 12 2 6" xfId="14533"/>
    <cellStyle name="Header2 5 12 3" xfId="14534"/>
    <cellStyle name="Header2 5 12 3 2" xfId="52400"/>
    <cellStyle name="Header2 5 12 3 3" xfId="52401"/>
    <cellStyle name="Header2 5 12 4" xfId="14535"/>
    <cellStyle name="Header2 5 12 4 2" xfId="52402"/>
    <cellStyle name="Header2 5 12 4 3" xfId="52403"/>
    <cellStyle name="Header2 5 12 5" xfId="14536"/>
    <cellStyle name="Header2 5 12 5 2" xfId="52404"/>
    <cellStyle name="Header2 5 12 5 3" xfId="52405"/>
    <cellStyle name="Header2 5 12 6" xfId="14537"/>
    <cellStyle name="Header2 5 12 6 2" xfId="52406"/>
    <cellStyle name="Header2 5 12 6 3" xfId="52407"/>
    <cellStyle name="Header2 5 12 7" xfId="14538"/>
    <cellStyle name="Header2 5 12 8" xfId="52408"/>
    <cellStyle name="Header2 5 13" xfId="14539"/>
    <cellStyle name="Header2 5 13 2" xfId="14540"/>
    <cellStyle name="Header2 5 13 2 2" xfId="14541"/>
    <cellStyle name="Header2 5 13 2 3" xfId="14542"/>
    <cellStyle name="Header2 5 13 2 4" xfId="14543"/>
    <cellStyle name="Header2 5 13 2 5" xfId="14544"/>
    <cellStyle name="Header2 5 13 2 6" xfId="14545"/>
    <cellStyle name="Header2 5 13 3" xfId="14546"/>
    <cellStyle name="Header2 5 13 3 2" xfId="52409"/>
    <cellStyle name="Header2 5 13 3 3" xfId="52410"/>
    <cellStyle name="Header2 5 13 4" xfId="14547"/>
    <cellStyle name="Header2 5 13 4 2" xfId="52411"/>
    <cellStyle name="Header2 5 13 4 3" xfId="52412"/>
    <cellStyle name="Header2 5 13 5" xfId="14548"/>
    <cellStyle name="Header2 5 13 5 2" xfId="52413"/>
    <cellStyle name="Header2 5 13 5 3" xfId="52414"/>
    <cellStyle name="Header2 5 13 6" xfId="14549"/>
    <cellStyle name="Header2 5 13 6 2" xfId="52415"/>
    <cellStyle name="Header2 5 13 6 3" xfId="52416"/>
    <cellStyle name="Header2 5 13 7" xfId="14550"/>
    <cellStyle name="Header2 5 13 8" xfId="52417"/>
    <cellStyle name="Header2 5 14" xfId="14551"/>
    <cellStyle name="Header2 5 14 2" xfId="14552"/>
    <cellStyle name="Header2 5 14 2 2" xfId="14553"/>
    <cellStyle name="Header2 5 14 2 3" xfId="14554"/>
    <cellStyle name="Header2 5 14 2 4" xfId="14555"/>
    <cellStyle name="Header2 5 14 2 5" xfId="14556"/>
    <cellStyle name="Header2 5 14 2 6" xfId="14557"/>
    <cellStyle name="Header2 5 14 3" xfId="14558"/>
    <cellStyle name="Header2 5 14 3 2" xfId="52418"/>
    <cellStyle name="Header2 5 14 3 3" xfId="52419"/>
    <cellStyle name="Header2 5 14 4" xfId="14559"/>
    <cellStyle name="Header2 5 14 4 2" xfId="52420"/>
    <cellStyle name="Header2 5 14 4 3" xfId="52421"/>
    <cellStyle name="Header2 5 14 5" xfId="14560"/>
    <cellStyle name="Header2 5 14 5 2" xfId="52422"/>
    <cellStyle name="Header2 5 14 5 3" xfId="52423"/>
    <cellStyle name="Header2 5 14 6" xfId="14561"/>
    <cellStyle name="Header2 5 14 6 2" xfId="52424"/>
    <cellStyle name="Header2 5 14 6 3" xfId="52425"/>
    <cellStyle name="Header2 5 14 7" xfId="14562"/>
    <cellStyle name="Header2 5 14 8" xfId="52426"/>
    <cellStyle name="Header2 5 15" xfId="14563"/>
    <cellStyle name="Header2 5 15 2" xfId="14564"/>
    <cellStyle name="Header2 5 15 2 2" xfId="14565"/>
    <cellStyle name="Header2 5 15 2 3" xfId="14566"/>
    <cellStyle name="Header2 5 15 2 4" xfId="14567"/>
    <cellStyle name="Header2 5 15 2 5" xfId="14568"/>
    <cellStyle name="Header2 5 15 2 6" xfId="14569"/>
    <cellStyle name="Header2 5 15 3" xfId="14570"/>
    <cellStyle name="Header2 5 15 3 2" xfId="52427"/>
    <cellStyle name="Header2 5 15 3 3" xfId="52428"/>
    <cellStyle name="Header2 5 15 4" xfId="14571"/>
    <cellStyle name="Header2 5 15 4 2" xfId="52429"/>
    <cellStyle name="Header2 5 15 4 3" xfId="52430"/>
    <cellStyle name="Header2 5 15 5" xfId="14572"/>
    <cellStyle name="Header2 5 15 5 2" xfId="52431"/>
    <cellStyle name="Header2 5 15 5 3" xfId="52432"/>
    <cellStyle name="Header2 5 15 6" xfId="14573"/>
    <cellStyle name="Header2 5 15 6 2" xfId="52433"/>
    <cellStyle name="Header2 5 15 6 3" xfId="52434"/>
    <cellStyle name="Header2 5 15 7" xfId="14574"/>
    <cellStyle name="Header2 5 15 8" xfId="52435"/>
    <cellStyle name="Header2 5 16" xfId="14575"/>
    <cellStyle name="Header2 5 16 2" xfId="14576"/>
    <cellStyle name="Header2 5 16 2 2" xfId="14577"/>
    <cellStyle name="Header2 5 16 2 3" xfId="14578"/>
    <cellStyle name="Header2 5 16 2 4" xfId="14579"/>
    <cellStyle name="Header2 5 16 2 5" xfId="14580"/>
    <cellStyle name="Header2 5 16 2 6" xfId="14581"/>
    <cellStyle name="Header2 5 16 3" xfId="14582"/>
    <cellStyle name="Header2 5 16 3 2" xfId="52436"/>
    <cellStyle name="Header2 5 16 3 3" xfId="52437"/>
    <cellStyle name="Header2 5 16 4" xfId="14583"/>
    <cellStyle name="Header2 5 16 4 2" xfId="52438"/>
    <cellStyle name="Header2 5 16 4 3" xfId="52439"/>
    <cellStyle name="Header2 5 16 5" xfId="14584"/>
    <cellStyle name="Header2 5 16 5 2" xfId="52440"/>
    <cellStyle name="Header2 5 16 5 3" xfId="52441"/>
    <cellStyle name="Header2 5 16 6" xfId="14585"/>
    <cellStyle name="Header2 5 16 6 2" xfId="52442"/>
    <cellStyle name="Header2 5 16 6 3" xfId="52443"/>
    <cellStyle name="Header2 5 16 7" xfId="14586"/>
    <cellStyle name="Header2 5 16 8" xfId="52444"/>
    <cellStyle name="Header2 5 17" xfId="14587"/>
    <cellStyle name="Header2 5 17 2" xfId="14588"/>
    <cellStyle name="Header2 5 17 2 2" xfId="14589"/>
    <cellStyle name="Header2 5 17 2 3" xfId="14590"/>
    <cellStyle name="Header2 5 17 2 4" xfId="14591"/>
    <cellStyle name="Header2 5 17 2 5" xfId="14592"/>
    <cellStyle name="Header2 5 17 2 6" xfId="14593"/>
    <cellStyle name="Header2 5 17 3" xfId="14594"/>
    <cellStyle name="Header2 5 17 3 2" xfId="52445"/>
    <cellStyle name="Header2 5 17 3 3" xfId="52446"/>
    <cellStyle name="Header2 5 17 4" xfId="14595"/>
    <cellStyle name="Header2 5 17 4 2" xfId="52447"/>
    <cellStyle name="Header2 5 17 4 3" xfId="52448"/>
    <cellStyle name="Header2 5 17 5" xfId="14596"/>
    <cellStyle name="Header2 5 17 5 2" xfId="52449"/>
    <cellStyle name="Header2 5 17 5 3" xfId="52450"/>
    <cellStyle name="Header2 5 17 6" xfId="14597"/>
    <cellStyle name="Header2 5 17 6 2" xfId="52451"/>
    <cellStyle name="Header2 5 17 6 3" xfId="52452"/>
    <cellStyle name="Header2 5 17 7" xfId="14598"/>
    <cellStyle name="Header2 5 17 8" xfId="52453"/>
    <cellStyle name="Header2 5 18" xfId="14599"/>
    <cellStyle name="Header2 5 18 2" xfId="14600"/>
    <cellStyle name="Header2 5 18 2 2" xfId="14601"/>
    <cellStyle name="Header2 5 18 2 3" xfId="14602"/>
    <cellStyle name="Header2 5 18 2 4" xfId="14603"/>
    <cellStyle name="Header2 5 18 2 5" xfId="14604"/>
    <cellStyle name="Header2 5 18 2 6" xfId="14605"/>
    <cellStyle name="Header2 5 18 3" xfId="14606"/>
    <cellStyle name="Header2 5 18 3 2" xfId="52454"/>
    <cellStyle name="Header2 5 18 3 3" xfId="52455"/>
    <cellStyle name="Header2 5 18 4" xfId="14607"/>
    <cellStyle name="Header2 5 18 4 2" xfId="52456"/>
    <cellStyle name="Header2 5 18 4 3" xfId="52457"/>
    <cellStyle name="Header2 5 18 5" xfId="14608"/>
    <cellStyle name="Header2 5 18 5 2" xfId="52458"/>
    <cellStyle name="Header2 5 18 5 3" xfId="52459"/>
    <cellStyle name="Header2 5 18 6" xfId="14609"/>
    <cellStyle name="Header2 5 18 6 2" xfId="52460"/>
    <cellStyle name="Header2 5 18 6 3" xfId="52461"/>
    <cellStyle name="Header2 5 18 7" xfId="14610"/>
    <cellStyle name="Header2 5 18 8" xfId="52462"/>
    <cellStyle name="Header2 5 19" xfId="14611"/>
    <cellStyle name="Header2 5 19 2" xfId="14612"/>
    <cellStyle name="Header2 5 19 2 2" xfId="14613"/>
    <cellStyle name="Header2 5 19 2 3" xfId="14614"/>
    <cellStyle name="Header2 5 19 2 4" xfId="14615"/>
    <cellStyle name="Header2 5 19 2 5" xfId="14616"/>
    <cellStyle name="Header2 5 19 2 6" xfId="14617"/>
    <cellStyle name="Header2 5 19 3" xfId="14618"/>
    <cellStyle name="Header2 5 19 3 2" xfId="52463"/>
    <cellStyle name="Header2 5 19 3 3" xfId="52464"/>
    <cellStyle name="Header2 5 19 4" xfId="14619"/>
    <cellStyle name="Header2 5 19 4 2" xfId="52465"/>
    <cellStyle name="Header2 5 19 4 3" xfId="52466"/>
    <cellStyle name="Header2 5 19 5" xfId="14620"/>
    <cellStyle name="Header2 5 19 5 2" xfId="52467"/>
    <cellStyle name="Header2 5 19 5 3" xfId="52468"/>
    <cellStyle name="Header2 5 19 6" xfId="14621"/>
    <cellStyle name="Header2 5 19 6 2" xfId="52469"/>
    <cellStyle name="Header2 5 19 6 3" xfId="52470"/>
    <cellStyle name="Header2 5 19 7" xfId="14622"/>
    <cellStyle name="Header2 5 19 8" xfId="52471"/>
    <cellStyle name="Header2 5 2" xfId="14623"/>
    <cellStyle name="Header2 5 2 2" xfId="14624"/>
    <cellStyle name="Header2 5 2 2 2" xfId="14625"/>
    <cellStyle name="Header2 5 2 2 3" xfId="14626"/>
    <cellStyle name="Header2 5 2 2 4" xfId="14627"/>
    <cellStyle name="Header2 5 2 2 5" xfId="14628"/>
    <cellStyle name="Header2 5 2 2 6" xfId="14629"/>
    <cellStyle name="Header2 5 2 3" xfId="14630"/>
    <cellStyle name="Header2 5 2 3 2" xfId="52472"/>
    <cellStyle name="Header2 5 2 3 3" xfId="52473"/>
    <cellStyle name="Header2 5 2 4" xfId="14631"/>
    <cellStyle name="Header2 5 2 4 2" xfId="52474"/>
    <cellStyle name="Header2 5 2 4 3" xfId="52475"/>
    <cellStyle name="Header2 5 2 5" xfId="14632"/>
    <cellStyle name="Header2 5 2 5 2" xfId="52476"/>
    <cellStyle name="Header2 5 2 5 3" xfId="52477"/>
    <cellStyle name="Header2 5 2 6" xfId="14633"/>
    <cellStyle name="Header2 5 2 6 2" xfId="52478"/>
    <cellStyle name="Header2 5 2 6 3" xfId="52479"/>
    <cellStyle name="Header2 5 2 7" xfId="14634"/>
    <cellStyle name="Header2 5 2 8" xfId="52480"/>
    <cellStyle name="Header2 5 20" xfId="14635"/>
    <cellStyle name="Header2 5 20 2" xfId="14636"/>
    <cellStyle name="Header2 5 20 2 2" xfId="14637"/>
    <cellStyle name="Header2 5 20 2 3" xfId="14638"/>
    <cellStyle name="Header2 5 20 2 4" xfId="14639"/>
    <cellStyle name="Header2 5 20 2 5" xfId="14640"/>
    <cellStyle name="Header2 5 20 2 6" xfId="14641"/>
    <cellStyle name="Header2 5 20 3" xfId="14642"/>
    <cellStyle name="Header2 5 20 3 2" xfId="52481"/>
    <cellStyle name="Header2 5 20 3 3" xfId="52482"/>
    <cellStyle name="Header2 5 20 4" xfId="14643"/>
    <cellStyle name="Header2 5 20 4 2" xfId="52483"/>
    <cellStyle name="Header2 5 20 4 3" xfId="52484"/>
    <cellStyle name="Header2 5 20 5" xfId="14644"/>
    <cellStyle name="Header2 5 20 5 2" xfId="52485"/>
    <cellStyle name="Header2 5 20 5 3" xfId="52486"/>
    <cellStyle name="Header2 5 20 6" xfId="14645"/>
    <cellStyle name="Header2 5 20 6 2" xfId="52487"/>
    <cellStyle name="Header2 5 20 6 3" xfId="52488"/>
    <cellStyle name="Header2 5 20 7" xfId="14646"/>
    <cellStyle name="Header2 5 20 8" xfId="52489"/>
    <cellStyle name="Header2 5 21" xfId="14647"/>
    <cellStyle name="Header2 5 21 2" xfId="14648"/>
    <cellStyle name="Header2 5 21 2 2" xfId="14649"/>
    <cellStyle name="Header2 5 21 2 3" xfId="14650"/>
    <cellStyle name="Header2 5 21 2 4" xfId="14651"/>
    <cellStyle name="Header2 5 21 2 5" xfId="14652"/>
    <cellStyle name="Header2 5 21 2 6" xfId="14653"/>
    <cellStyle name="Header2 5 21 3" xfId="14654"/>
    <cellStyle name="Header2 5 21 3 2" xfId="52490"/>
    <cellStyle name="Header2 5 21 3 3" xfId="52491"/>
    <cellStyle name="Header2 5 21 4" xfId="14655"/>
    <cellStyle name="Header2 5 21 4 2" xfId="52492"/>
    <cellStyle name="Header2 5 21 4 3" xfId="52493"/>
    <cellStyle name="Header2 5 21 5" xfId="14656"/>
    <cellStyle name="Header2 5 21 5 2" xfId="52494"/>
    <cellStyle name="Header2 5 21 5 3" xfId="52495"/>
    <cellStyle name="Header2 5 21 6" xfId="14657"/>
    <cellStyle name="Header2 5 21 6 2" xfId="52496"/>
    <cellStyle name="Header2 5 21 6 3" xfId="52497"/>
    <cellStyle name="Header2 5 21 7" xfId="14658"/>
    <cellStyle name="Header2 5 21 8" xfId="52498"/>
    <cellStyle name="Header2 5 22" xfId="14659"/>
    <cellStyle name="Header2 5 22 2" xfId="14660"/>
    <cellStyle name="Header2 5 22 2 2" xfId="14661"/>
    <cellStyle name="Header2 5 22 2 3" xfId="14662"/>
    <cellStyle name="Header2 5 22 2 4" xfId="14663"/>
    <cellStyle name="Header2 5 22 2 5" xfId="14664"/>
    <cellStyle name="Header2 5 22 2 6" xfId="14665"/>
    <cellStyle name="Header2 5 22 3" xfId="14666"/>
    <cellStyle name="Header2 5 22 3 2" xfId="52499"/>
    <cellStyle name="Header2 5 22 3 3" xfId="52500"/>
    <cellStyle name="Header2 5 22 4" xfId="14667"/>
    <cellStyle name="Header2 5 22 4 2" xfId="52501"/>
    <cellStyle name="Header2 5 22 4 3" xfId="52502"/>
    <cellStyle name="Header2 5 22 5" xfId="14668"/>
    <cellStyle name="Header2 5 22 5 2" xfId="52503"/>
    <cellStyle name="Header2 5 22 5 3" xfId="52504"/>
    <cellStyle name="Header2 5 22 6" xfId="14669"/>
    <cellStyle name="Header2 5 22 6 2" xfId="52505"/>
    <cellStyle name="Header2 5 22 6 3" xfId="52506"/>
    <cellStyle name="Header2 5 22 7" xfId="14670"/>
    <cellStyle name="Header2 5 22 8" xfId="52507"/>
    <cellStyle name="Header2 5 23" xfId="14671"/>
    <cellStyle name="Header2 5 23 2" xfId="14672"/>
    <cellStyle name="Header2 5 23 2 2" xfId="14673"/>
    <cellStyle name="Header2 5 23 2 3" xfId="14674"/>
    <cellStyle name="Header2 5 23 2 4" xfId="14675"/>
    <cellStyle name="Header2 5 23 2 5" xfId="14676"/>
    <cellStyle name="Header2 5 23 2 6" xfId="14677"/>
    <cellStyle name="Header2 5 23 3" xfId="14678"/>
    <cellStyle name="Header2 5 23 3 2" xfId="52508"/>
    <cellStyle name="Header2 5 23 3 3" xfId="52509"/>
    <cellStyle name="Header2 5 23 4" xfId="14679"/>
    <cellStyle name="Header2 5 23 4 2" xfId="52510"/>
    <cellStyle name="Header2 5 23 4 3" xfId="52511"/>
    <cellStyle name="Header2 5 23 5" xfId="14680"/>
    <cellStyle name="Header2 5 23 5 2" xfId="52512"/>
    <cellStyle name="Header2 5 23 5 3" xfId="52513"/>
    <cellStyle name="Header2 5 23 6" xfId="14681"/>
    <cellStyle name="Header2 5 23 6 2" xfId="52514"/>
    <cellStyle name="Header2 5 23 6 3" xfId="52515"/>
    <cellStyle name="Header2 5 23 7" xfId="14682"/>
    <cellStyle name="Header2 5 23 8" xfId="52516"/>
    <cellStyle name="Header2 5 24" xfId="14683"/>
    <cellStyle name="Header2 5 24 2" xfId="14684"/>
    <cellStyle name="Header2 5 24 2 2" xfId="14685"/>
    <cellStyle name="Header2 5 24 2 3" xfId="14686"/>
    <cellStyle name="Header2 5 24 2 4" xfId="14687"/>
    <cellStyle name="Header2 5 24 2 5" xfId="14688"/>
    <cellStyle name="Header2 5 24 2 6" xfId="14689"/>
    <cellStyle name="Header2 5 24 3" xfId="14690"/>
    <cellStyle name="Header2 5 24 3 2" xfId="52517"/>
    <cellStyle name="Header2 5 24 3 3" xfId="52518"/>
    <cellStyle name="Header2 5 24 4" xfId="14691"/>
    <cellStyle name="Header2 5 24 4 2" xfId="52519"/>
    <cellStyle name="Header2 5 24 4 3" xfId="52520"/>
    <cellStyle name="Header2 5 24 5" xfId="14692"/>
    <cellStyle name="Header2 5 24 5 2" xfId="52521"/>
    <cellStyle name="Header2 5 24 5 3" xfId="52522"/>
    <cellStyle name="Header2 5 24 6" xfId="14693"/>
    <cellStyle name="Header2 5 24 6 2" xfId="52523"/>
    <cellStyle name="Header2 5 24 6 3" xfId="52524"/>
    <cellStyle name="Header2 5 24 7" xfId="14694"/>
    <cellStyle name="Header2 5 24 8" xfId="52525"/>
    <cellStyle name="Header2 5 25" xfId="14695"/>
    <cellStyle name="Header2 5 25 2" xfId="14696"/>
    <cellStyle name="Header2 5 25 2 2" xfId="14697"/>
    <cellStyle name="Header2 5 25 2 3" xfId="14698"/>
    <cellStyle name="Header2 5 25 2 4" xfId="14699"/>
    <cellStyle name="Header2 5 25 2 5" xfId="14700"/>
    <cellStyle name="Header2 5 25 2 6" xfId="14701"/>
    <cellStyle name="Header2 5 25 3" xfId="14702"/>
    <cellStyle name="Header2 5 25 3 2" xfId="52526"/>
    <cellStyle name="Header2 5 25 3 3" xfId="52527"/>
    <cellStyle name="Header2 5 25 4" xfId="14703"/>
    <cellStyle name="Header2 5 25 4 2" xfId="52528"/>
    <cellStyle name="Header2 5 25 4 3" xfId="52529"/>
    <cellStyle name="Header2 5 25 5" xfId="14704"/>
    <cellStyle name="Header2 5 25 5 2" xfId="52530"/>
    <cellStyle name="Header2 5 25 5 3" xfId="52531"/>
    <cellStyle name="Header2 5 25 6" xfId="14705"/>
    <cellStyle name="Header2 5 25 6 2" xfId="52532"/>
    <cellStyle name="Header2 5 25 6 3" xfId="52533"/>
    <cellStyle name="Header2 5 25 7" xfId="14706"/>
    <cellStyle name="Header2 5 25 8" xfId="52534"/>
    <cellStyle name="Header2 5 26" xfId="14707"/>
    <cellStyle name="Header2 5 26 2" xfId="14708"/>
    <cellStyle name="Header2 5 26 2 2" xfId="14709"/>
    <cellStyle name="Header2 5 26 2 3" xfId="14710"/>
    <cellStyle name="Header2 5 26 2 4" xfId="14711"/>
    <cellStyle name="Header2 5 26 2 5" xfId="14712"/>
    <cellStyle name="Header2 5 26 2 6" xfId="14713"/>
    <cellStyle name="Header2 5 26 3" xfId="14714"/>
    <cellStyle name="Header2 5 26 3 2" xfId="52535"/>
    <cellStyle name="Header2 5 26 3 3" xfId="52536"/>
    <cellStyle name="Header2 5 26 4" xfId="14715"/>
    <cellStyle name="Header2 5 26 4 2" xfId="52537"/>
    <cellStyle name="Header2 5 26 4 3" xfId="52538"/>
    <cellStyle name="Header2 5 26 5" xfId="14716"/>
    <cellStyle name="Header2 5 26 5 2" xfId="52539"/>
    <cellStyle name="Header2 5 26 5 3" xfId="52540"/>
    <cellStyle name="Header2 5 26 6" xfId="14717"/>
    <cellStyle name="Header2 5 26 6 2" xfId="52541"/>
    <cellStyle name="Header2 5 26 6 3" xfId="52542"/>
    <cellStyle name="Header2 5 26 7" xfId="14718"/>
    <cellStyle name="Header2 5 26 8" xfId="52543"/>
    <cellStyle name="Header2 5 27" xfId="14719"/>
    <cellStyle name="Header2 5 27 2" xfId="14720"/>
    <cellStyle name="Header2 5 27 2 2" xfId="14721"/>
    <cellStyle name="Header2 5 27 2 3" xfId="14722"/>
    <cellStyle name="Header2 5 27 2 4" xfId="14723"/>
    <cellStyle name="Header2 5 27 2 5" xfId="14724"/>
    <cellStyle name="Header2 5 27 2 6" xfId="14725"/>
    <cellStyle name="Header2 5 27 3" xfId="14726"/>
    <cellStyle name="Header2 5 27 3 2" xfId="52544"/>
    <cellStyle name="Header2 5 27 3 3" xfId="52545"/>
    <cellStyle name="Header2 5 27 4" xfId="14727"/>
    <cellStyle name="Header2 5 27 4 2" xfId="52546"/>
    <cellStyle name="Header2 5 27 4 3" xfId="52547"/>
    <cellStyle name="Header2 5 27 5" xfId="14728"/>
    <cellStyle name="Header2 5 27 5 2" xfId="52548"/>
    <cellStyle name="Header2 5 27 5 3" xfId="52549"/>
    <cellStyle name="Header2 5 27 6" xfId="14729"/>
    <cellStyle name="Header2 5 27 6 2" xfId="52550"/>
    <cellStyle name="Header2 5 27 6 3" xfId="52551"/>
    <cellStyle name="Header2 5 27 7" xfId="14730"/>
    <cellStyle name="Header2 5 27 8" xfId="52552"/>
    <cellStyle name="Header2 5 28" xfId="14731"/>
    <cellStyle name="Header2 5 28 2" xfId="14732"/>
    <cellStyle name="Header2 5 28 2 2" xfId="14733"/>
    <cellStyle name="Header2 5 28 2 3" xfId="14734"/>
    <cellStyle name="Header2 5 28 2 4" xfId="14735"/>
    <cellStyle name="Header2 5 28 2 5" xfId="14736"/>
    <cellStyle name="Header2 5 28 2 6" xfId="14737"/>
    <cellStyle name="Header2 5 28 3" xfId="14738"/>
    <cellStyle name="Header2 5 28 3 2" xfId="52553"/>
    <cellStyle name="Header2 5 28 3 3" xfId="52554"/>
    <cellStyle name="Header2 5 28 4" xfId="14739"/>
    <cellStyle name="Header2 5 28 4 2" xfId="52555"/>
    <cellStyle name="Header2 5 28 4 3" xfId="52556"/>
    <cellStyle name="Header2 5 28 5" xfId="14740"/>
    <cellStyle name="Header2 5 28 5 2" xfId="52557"/>
    <cellStyle name="Header2 5 28 5 3" xfId="52558"/>
    <cellStyle name="Header2 5 28 6" xfId="14741"/>
    <cellStyle name="Header2 5 28 6 2" xfId="52559"/>
    <cellStyle name="Header2 5 28 6 3" xfId="52560"/>
    <cellStyle name="Header2 5 28 7" xfId="14742"/>
    <cellStyle name="Header2 5 28 8" xfId="52561"/>
    <cellStyle name="Header2 5 29" xfId="14743"/>
    <cellStyle name="Header2 5 29 2" xfId="14744"/>
    <cellStyle name="Header2 5 29 2 2" xfId="14745"/>
    <cellStyle name="Header2 5 29 2 3" xfId="14746"/>
    <cellStyle name="Header2 5 29 2 4" xfId="14747"/>
    <cellStyle name="Header2 5 29 2 5" xfId="14748"/>
    <cellStyle name="Header2 5 29 2 6" xfId="14749"/>
    <cellStyle name="Header2 5 29 3" xfId="14750"/>
    <cellStyle name="Header2 5 29 3 2" xfId="52562"/>
    <cellStyle name="Header2 5 29 3 3" xfId="52563"/>
    <cellStyle name="Header2 5 29 4" xfId="14751"/>
    <cellStyle name="Header2 5 29 4 2" xfId="52564"/>
    <cellStyle name="Header2 5 29 4 3" xfId="52565"/>
    <cellStyle name="Header2 5 29 5" xfId="14752"/>
    <cellStyle name="Header2 5 29 5 2" xfId="52566"/>
    <cellStyle name="Header2 5 29 5 3" xfId="52567"/>
    <cellStyle name="Header2 5 29 6" xfId="14753"/>
    <cellStyle name="Header2 5 29 6 2" xfId="52568"/>
    <cellStyle name="Header2 5 29 6 3" xfId="52569"/>
    <cellStyle name="Header2 5 29 7" xfId="14754"/>
    <cellStyle name="Header2 5 29 8" xfId="52570"/>
    <cellStyle name="Header2 5 3" xfId="14755"/>
    <cellStyle name="Header2 5 3 2" xfId="14756"/>
    <cellStyle name="Header2 5 3 2 2" xfId="14757"/>
    <cellStyle name="Header2 5 3 2 3" xfId="14758"/>
    <cellStyle name="Header2 5 3 2 4" xfId="14759"/>
    <cellStyle name="Header2 5 3 2 5" xfId="14760"/>
    <cellStyle name="Header2 5 3 2 6" xfId="14761"/>
    <cellStyle name="Header2 5 3 3" xfId="14762"/>
    <cellStyle name="Header2 5 3 3 2" xfId="52571"/>
    <cellStyle name="Header2 5 3 3 3" xfId="52572"/>
    <cellStyle name="Header2 5 3 4" xfId="14763"/>
    <cellStyle name="Header2 5 3 4 2" xfId="52573"/>
    <cellStyle name="Header2 5 3 4 3" xfId="52574"/>
    <cellStyle name="Header2 5 3 5" xfId="14764"/>
    <cellStyle name="Header2 5 3 5 2" xfId="52575"/>
    <cellStyle name="Header2 5 3 5 3" xfId="52576"/>
    <cellStyle name="Header2 5 3 6" xfId="14765"/>
    <cellStyle name="Header2 5 3 6 2" xfId="52577"/>
    <cellStyle name="Header2 5 3 6 3" xfId="52578"/>
    <cellStyle name="Header2 5 3 7" xfId="14766"/>
    <cellStyle name="Header2 5 3 8" xfId="52579"/>
    <cellStyle name="Header2 5 30" xfId="14767"/>
    <cellStyle name="Header2 5 30 2" xfId="14768"/>
    <cellStyle name="Header2 5 30 2 2" xfId="14769"/>
    <cellStyle name="Header2 5 30 2 3" xfId="14770"/>
    <cellStyle name="Header2 5 30 2 4" xfId="14771"/>
    <cellStyle name="Header2 5 30 2 5" xfId="14772"/>
    <cellStyle name="Header2 5 30 2 6" xfId="14773"/>
    <cellStyle name="Header2 5 30 3" xfId="14774"/>
    <cellStyle name="Header2 5 30 3 2" xfId="52580"/>
    <cellStyle name="Header2 5 30 3 3" xfId="52581"/>
    <cellStyle name="Header2 5 30 4" xfId="14775"/>
    <cellStyle name="Header2 5 30 4 2" xfId="52582"/>
    <cellStyle name="Header2 5 30 4 3" xfId="52583"/>
    <cellStyle name="Header2 5 30 5" xfId="14776"/>
    <cellStyle name="Header2 5 30 5 2" xfId="52584"/>
    <cellStyle name="Header2 5 30 5 3" xfId="52585"/>
    <cellStyle name="Header2 5 30 6" xfId="14777"/>
    <cellStyle name="Header2 5 30 6 2" xfId="52586"/>
    <cellStyle name="Header2 5 30 6 3" xfId="52587"/>
    <cellStyle name="Header2 5 30 7" xfId="14778"/>
    <cellStyle name="Header2 5 30 8" xfId="52588"/>
    <cellStyle name="Header2 5 31" xfId="14779"/>
    <cellStyle name="Header2 5 31 2" xfId="14780"/>
    <cellStyle name="Header2 5 31 2 2" xfId="14781"/>
    <cellStyle name="Header2 5 31 2 3" xfId="14782"/>
    <cellStyle name="Header2 5 31 2 4" xfId="14783"/>
    <cellStyle name="Header2 5 31 2 5" xfId="14784"/>
    <cellStyle name="Header2 5 31 2 6" xfId="14785"/>
    <cellStyle name="Header2 5 31 3" xfId="14786"/>
    <cellStyle name="Header2 5 31 3 2" xfId="52589"/>
    <cellStyle name="Header2 5 31 3 3" xfId="52590"/>
    <cellStyle name="Header2 5 31 4" xfId="14787"/>
    <cellStyle name="Header2 5 31 4 2" xfId="52591"/>
    <cellStyle name="Header2 5 31 4 3" xfId="52592"/>
    <cellStyle name="Header2 5 31 5" xfId="14788"/>
    <cellStyle name="Header2 5 31 5 2" xfId="52593"/>
    <cellStyle name="Header2 5 31 5 3" xfId="52594"/>
    <cellStyle name="Header2 5 31 6" xfId="14789"/>
    <cellStyle name="Header2 5 31 6 2" xfId="52595"/>
    <cellStyle name="Header2 5 31 6 3" xfId="52596"/>
    <cellStyle name="Header2 5 31 7" xfId="14790"/>
    <cellStyle name="Header2 5 31 8" xfId="52597"/>
    <cellStyle name="Header2 5 32" xfId="14791"/>
    <cellStyle name="Header2 5 32 2" xfId="14792"/>
    <cellStyle name="Header2 5 32 2 2" xfId="14793"/>
    <cellStyle name="Header2 5 32 2 3" xfId="14794"/>
    <cellStyle name="Header2 5 32 2 4" xfId="14795"/>
    <cellStyle name="Header2 5 32 2 5" xfId="14796"/>
    <cellStyle name="Header2 5 32 2 6" xfId="14797"/>
    <cellStyle name="Header2 5 32 3" xfId="14798"/>
    <cellStyle name="Header2 5 32 3 2" xfId="52598"/>
    <cellStyle name="Header2 5 32 3 3" xfId="52599"/>
    <cellStyle name="Header2 5 32 4" xfId="14799"/>
    <cellStyle name="Header2 5 32 4 2" xfId="52600"/>
    <cellStyle name="Header2 5 32 4 3" xfId="52601"/>
    <cellStyle name="Header2 5 32 5" xfId="14800"/>
    <cellStyle name="Header2 5 32 5 2" xfId="52602"/>
    <cellStyle name="Header2 5 32 5 3" xfId="52603"/>
    <cellStyle name="Header2 5 32 6" xfId="14801"/>
    <cellStyle name="Header2 5 32 6 2" xfId="52604"/>
    <cellStyle name="Header2 5 32 6 3" xfId="52605"/>
    <cellStyle name="Header2 5 32 7" xfId="14802"/>
    <cellStyle name="Header2 5 32 8" xfId="52606"/>
    <cellStyle name="Header2 5 33" xfId="14803"/>
    <cellStyle name="Header2 5 33 2" xfId="14804"/>
    <cellStyle name="Header2 5 33 2 2" xfId="14805"/>
    <cellStyle name="Header2 5 33 2 3" xfId="14806"/>
    <cellStyle name="Header2 5 33 2 4" xfId="14807"/>
    <cellStyle name="Header2 5 33 2 5" xfId="14808"/>
    <cellStyle name="Header2 5 33 2 6" xfId="14809"/>
    <cellStyle name="Header2 5 33 3" xfId="14810"/>
    <cellStyle name="Header2 5 33 3 2" xfId="52607"/>
    <cellStyle name="Header2 5 33 3 3" xfId="52608"/>
    <cellStyle name="Header2 5 33 4" xfId="14811"/>
    <cellStyle name="Header2 5 33 4 2" xfId="52609"/>
    <cellStyle name="Header2 5 33 4 3" xfId="52610"/>
    <cellStyle name="Header2 5 33 5" xfId="14812"/>
    <cellStyle name="Header2 5 33 5 2" xfId="52611"/>
    <cellStyle name="Header2 5 33 5 3" xfId="52612"/>
    <cellStyle name="Header2 5 33 6" xfId="14813"/>
    <cellStyle name="Header2 5 33 6 2" xfId="52613"/>
    <cellStyle name="Header2 5 33 6 3" xfId="52614"/>
    <cellStyle name="Header2 5 33 7" xfId="14814"/>
    <cellStyle name="Header2 5 33 8" xfId="52615"/>
    <cellStyle name="Header2 5 34" xfId="14815"/>
    <cellStyle name="Header2 5 34 2" xfId="14816"/>
    <cellStyle name="Header2 5 34 2 2" xfId="14817"/>
    <cellStyle name="Header2 5 34 2 3" xfId="14818"/>
    <cellStyle name="Header2 5 34 2 4" xfId="14819"/>
    <cellStyle name="Header2 5 34 2 5" xfId="14820"/>
    <cellStyle name="Header2 5 34 2 6" xfId="14821"/>
    <cellStyle name="Header2 5 34 3" xfId="14822"/>
    <cellStyle name="Header2 5 34 3 2" xfId="52616"/>
    <cellStyle name="Header2 5 34 3 3" xfId="52617"/>
    <cellStyle name="Header2 5 34 4" xfId="14823"/>
    <cellStyle name="Header2 5 34 4 2" xfId="52618"/>
    <cellStyle name="Header2 5 34 4 3" xfId="52619"/>
    <cellStyle name="Header2 5 34 5" xfId="14824"/>
    <cellStyle name="Header2 5 34 5 2" xfId="52620"/>
    <cellStyle name="Header2 5 34 5 3" xfId="52621"/>
    <cellStyle name="Header2 5 34 6" xfId="52622"/>
    <cellStyle name="Header2 5 34 6 2" xfId="52623"/>
    <cellStyle name="Header2 5 34 6 3" xfId="52624"/>
    <cellStyle name="Header2 5 34 7" xfId="52625"/>
    <cellStyle name="Header2 5 34 8" xfId="52626"/>
    <cellStyle name="Header2 5 35" xfId="14825"/>
    <cellStyle name="Header2 5 35 2" xfId="14826"/>
    <cellStyle name="Header2 5 35 3" xfId="14827"/>
    <cellStyle name="Header2 5 35 4" xfId="14828"/>
    <cellStyle name="Header2 5 35 5" xfId="14829"/>
    <cellStyle name="Header2 5 35 6" xfId="14830"/>
    <cellStyle name="Header2 5 36" xfId="14831"/>
    <cellStyle name="Header2 5 36 2" xfId="52627"/>
    <cellStyle name="Header2 5 36 3" xfId="52628"/>
    <cellStyle name="Header2 5 37" xfId="14832"/>
    <cellStyle name="Header2 5 37 2" xfId="52629"/>
    <cellStyle name="Header2 5 37 3" xfId="52630"/>
    <cellStyle name="Header2 5 38" xfId="14833"/>
    <cellStyle name="Header2 5 38 2" xfId="52631"/>
    <cellStyle name="Header2 5 38 3" xfId="52632"/>
    <cellStyle name="Header2 5 39" xfId="52633"/>
    <cellStyle name="Header2 5 39 2" xfId="52634"/>
    <cellStyle name="Header2 5 39 3" xfId="52635"/>
    <cellStyle name="Header2 5 4" xfId="14834"/>
    <cellStyle name="Header2 5 4 2" xfId="14835"/>
    <cellStyle name="Header2 5 4 2 2" xfId="14836"/>
    <cellStyle name="Header2 5 4 2 3" xfId="14837"/>
    <cellStyle name="Header2 5 4 2 4" xfId="14838"/>
    <cellStyle name="Header2 5 4 2 5" xfId="14839"/>
    <cellStyle name="Header2 5 4 2 6" xfId="14840"/>
    <cellStyle name="Header2 5 4 3" xfId="14841"/>
    <cellStyle name="Header2 5 4 3 2" xfId="52636"/>
    <cellStyle name="Header2 5 4 3 3" xfId="52637"/>
    <cellStyle name="Header2 5 4 4" xfId="14842"/>
    <cellStyle name="Header2 5 4 4 2" xfId="52638"/>
    <cellStyle name="Header2 5 4 4 3" xfId="52639"/>
    <cellStyle name="Header2 5 4 5" xfId="14843"/>
    <cellStyle name="Header2 5 4 5 2" xfId="52640"/>
    <cellStyle name="Header2 5 4 5 3" xfId="52641"/>
    <cellStyle name="Header2 5 4 6" xfId="14844"/>
    <cellStyle name="Header2 5 4 6 2" xfId="52642"/>
    <cellStyle name="Header2 5 4 6 3" xfId="52643"/>
    <cellStyle name="Header2 5 4 7" xfId="14845"/>
    <cellStyle name="Header2 5 4 8" xfId="52644"/>
    <cellStyle name="Header2 5 40" xfId="52645"/>
    <cellStyle name="Header2 5 41" xfId="52646"/>
    <cellStyle name="Header2 5 5" xfId="14846"/>
    <cellStyle name="Header2 5 5 2" xfId="14847"/>
    <cellStyle name="Header2 5 5 2 2" xfId="14848"/>
    <cellStyle name="Header2 5 5 2 3" xfId="14849"/>
    <cellStyle name="Header2 5 5 2 4" xfId="14850"/>
    <cellStyle name="Header2 5 5 2 5" xfId="14851"/>
    <cellStyle name="Header2 5 5 2 6" xfId="14852"/>
    <cellStyle name="Header2 5 5 3" xfId="14853"/>
    <cellStyle name="Header2 5 5 3 2" xfId="52647"/>
    <cellStyle name="Header2 5 5 3 3" xfId="52648"/>
    <cellStyle name="Header2 5 5 4" xfId="14854"/>
    <cellStyle name="Header2 5 5 4 2" xfId="52649"/>
    <cellStyle name="Header2 5 5 4 3" xfId="52650"/>
    <cellStyle name="Header2 5 5 5" xfId="14855"/>
    <cellStyle name="Header2 5 5 5 2" xfId="52651"/>
    <cellStyle name="Header2 5 5 5 3" xfId="52652"/>
    <cellStyle name="Header2 5 5 6" xfId="14856"/>
    <cellStyle name="Header2 5 5 6 2" xfId="52653"/>
    <cellStyle name="Header2 5 5 6 3" xfId="52654"/>
    <cellStyle name="Header2 5 5 7" xfId="14857"/>
    <cellStyle name="Header2 5 5 8" xfId="52655"/>
    <cellStyle name="Header2 5 6" xfId="14858"/>
    <cellStyle name="Header2 5 6 2" xfId="14859"/>
    <cellStyle name="Header2 5 6 2 2" xfId="14860"/>
    <cellStyle name="Header2 5 6 2 3" xfId="14861"/>
    <cellStyle name="Header2 5 6 2 4" xfId="14862"/>
    <cellStyle name="Header2 5 6 2 5" xfId="14863"/>
    <cellStyle name="Header2 5 6 2 6" xfId="14864"/>
    <cellStyle name="Header2 5 6 3" xfId="14865"/>
    <cellStyle name="Header2 5 6 3 2" xfId="52656"/>
    <cellStyle name="Header2 5 6 3 3" xfId="52657"/>
    <cellStyle name="Header2 5 6 4" xfId="14866"/>
    <cellStyle name="Header2 5 6 4 2" xfId="52658"/>
    <cellStyle name="Header2 5 6 4 3" xfId="52659"/>
    <cellStyle name="Header2 5 6 5" xfId="14867"/>
    <cellStyle name="Header2 5 6 5 2" xfId="52660"/>
    <cellStyle name="Header2 5 6 5 3" xfId="52661"/>
    <cellStyle name="Header2 5 6 6" xfId="14868"/>
    <cellStyle name="Header2 5 6 6 2" xfId="52662"/>
    <cellStyle name="Header2 5 6 6 3" xfId="52663"/>
    <cellStyle name="Header2 5 6 7" xfId="14869"/>
    <cellStyle name="Header2 5 6 8" xfId="52664"/>
    <cellStyle name="Header2 5 7" xfId="14870"/>
    <cellStyle name="Header2 5 7 2" xfId="14871"/>
    <cellStyle name="Header2 5 7 2 2" xfId="14872"/>
    <cellStyle name="Header2 5 7 2 3" xfId="14873"/>
    <cellStyle name="Header2 5 7 2 4" xfId="14874"/>
    <cellStyle name="Header2 5 7 2 5" xfId="14875"/>
    <cellStyle name="Header2 5 7 2 6" xfId="14876"/>
    <cellStyle name="Header2 5 7 3" xfId="14877"/>
    <cellStyle name="Header2 5 7 3 2" xfId="52665"/>
    <cellStyle name="Header2 5 7 3 3" xfId="52666"/>
    <cellStyle name="Header2 5 7 4" xfId="14878"/>
    <cellStyle name="Header2 5 7 4 2" xfId="52667"/>
    <cellStyle name="Header2 5 7 4 3" xfId="52668"/>
    <cellStyle name="Header2 5 7 5" xfId="14879"/>
    <cellStyle name="Header2 5 7 5 2" xfId="52669"/>
    <cellStyle name="Header2 5 7 5 3" xfId="52670"/>
    <cellStyle name="Header2 5 7 6" xfId="14880"/>
    <cellStyle name="Header2 5 7 6 2" xfId="52671"/>
    <cellStyle name="Header2 5 7 6 3" xfId="52672"/>
    <cellStyle name="Header2 5 7 7" xfId="14881"/>
    <cellStyle name="Header2 5 7 8" xfId="52673"/>
    <cellStyle name="Header2 5 8" xfId="14882"/>
    <cellStyle name="Header2 5 8 2" xfId="14883"/>
    <cellStyle name="Header2 5 8 2 2" xfId="14884"/>
    <cellStyle name="Header2 5 8 2 3" xfId="14885"/>
    <cellStyle name="Header2 5 8 2 4" xfId="14886"/>
    <cellStyle name="Header2 5 8 2 5" xfId="14887"/>
    <cellStyle name="Header2 5 8 2 6" xfId="14888"/>
    <cellStyle name="Header2 5 8 3" xfId="14889"/>
    <cellStyle name="Header2 5 8 3 2" xfId="52674"/>
    <cellStyle name="Header2 5 8 3 3" xfId="52675"/>
    <cellStyle name="Header2 5 8 4" xfId="14890"/>
    <cellStyle name="Header2 5 8 4 2" xfId="52676"/>
    <cellStyle name="Header2 5 8 4 3" xfId="52677"/>
    <cellStyle name="Header2 5 8 5" xfId="14891"/>
    <cellStyle name="Header2 5 8 5 2" xfId="52678"/>
    <cellStyle name="Header2 5 8 5 3" xfId="52679"/>
    <cellStyle name="Header2 5 8 6" xfId="14892"/>
    <cellStyle name="Header2 5 8 6 2" xfId="52680"/>
    <cellStyle name="Header2 5 8 6 3" xfId="52681"/>
    <cellStyle name="Header2 5 8 7" xfId="14893"/>
    <cellStyle name="Header2 5 8 8" xfId="52682"/>
    <cellStyle name="Header2 5 9" xfId="14894"/>
    <cellStyle name="Header2 5 9 2" xfId="14895"/>
    <cellStyle name="Header2 5 9 2 2" xfId="14896"/>
    <cellStyle name="Header2 5 9 2 3" xfId="14897"/>
    <cellStyle name="Header2 5 9 2 4" xfId="14898"/>
    <cellStyle name="Header2 5 9 2 5" xfId="14899"/>
    <cellStyle name="Header2 5 9 2 6" xfId="14900"/>
    <cellStyle name="Header2 5 9 3" xfId="14901"/>
    <cellStyle name="Header2 5 9 3 2" xfId="52683"/>
    <cellStyle name="Header2 5 9 3 3" xfId="52684"/>
    <cellStyle name="Header2 5 9 4" xfId="14902"/>
    <cellStyle name="Header2 5 9 4 2" xfId="52685"/>
    <cellStyle name="Header2 5 9 4 3" xfId="52686"/>
    <cellStyle name="Header2 5 9 5" xfId="14903"/>
    <cellStyle name="Header2 5 9 5 2" xfId="52687"/>
    <cellStyle name="Header2 5 9 5 3" xfId="52688"/>
    <cellStyle name="Header2 5 9 6" xfId="14904"/>
    <cellStyle name="Header2 5 9 6 2" xfId="52689"/>
    <cellStyle name="Header2 5 9 6 3" xfId="52690"/>
    <cellStyle name="Header2 5 9 7" xfId="14905"/>
    <cellStyle name="Header2 5 9 8" xfId="52691"/>
    <cellStyle name="Header2 6" xfId="14906"/>
    <cellStyle name="Header2 6 2" xfId="14907"/>
    <cellStyle name="Header2 6 2 2" xfId="14908"/>
    <cellStyle name="Header2 6 2 3" xfId="14909"/>
    <cellStyle name="Header2 6 2 4" xfId="14910"/>
    <cellStyle name="Header2 6 2 5" xfId="14911"/>
    <cellStyle name="Header2 6 2 6" xfId="14912"/>
    <cellStyle name="Header2 6 3" xfId="14913"/>
    <cellStyle name="Header2 6 3 2" xfId="52692"/>
    <cellStyle name="Header2 6 3 3" xfId="52693"/>
    <cellStyle name="Header2 6 4" xfId="14914"/>
    <cellStyle name="Header2 6 4 2" xfId="52694"/>
    <cellStyle name="Header2 6 4 3" xfId="52695"/>
    <cellStyle name="Header2 6 5" xfId="14915"/>
    <cellStyle name="Header2 6 5 2" xfId="52696"/>
    <cellStyle name="Header2 6 5 3" xfId="52697"/>
    <cellStyle name="Header2 6 6" xfId="14916"/>
    <cellStyle name="Header2 6 6 2" xfId="52698"/>
    <cellStyle name="Header2 6 6 3" xfId="52699"/>
    <cellStyle name="Header2 6 7" xfId="14917"/>
    <cellStyle name="Header2 6 8" xfId="52700"/>
    <cellStyle name="Header2 7" xfId="14918"/>
    <cellStyle name="Header2 7 2" xfId="14919"/>
    <cellStyle name="Header2 7 2 2" xfId="14920"/>
    <cellStyle name="Header2 7 2 3" xfId="14921"/>
    <cellStyle name="Header2 7 2 4" xfId="14922"/>
    <cellStyle name="Header2 7 2 5" xfId="14923"/>
    <cellStyle name="Header2 7 2 6" xfId="14924"/>
    <cellStyle name="Header2 7 3" xfId="14925"/>
    <cellStyle name="Header2 7 3 2" xfId="52701"/>
    <cellStyle name="Header2 7 3 3" xfId="52702"/>
    <cellStyle name="Header2 7 4" xfId="14926"/>
    <cellStyle name="Header2 7 4 2" xfId="52703"/>
    <cellStyle name="Header2 7 4 3" xfId="52704"/>
    <cellStyle name="Header2 7 5" xfId="14927"/>
    <cellStyle name="Header2 7 5 2" xfId="52705"/>
    <cellStyle name="Header2 7 5 3" xfId="52706"/>
    <cellStyle name="Header2 7 6" xfId="14928"/>
    <cellStyle name="Header2 7 6 2" xfId="52707"/>
    <cellStyle name="Header2 7 6 3" xfId="52708"/>
    <cellStyle name="Header2 7 7" xfId="14929"/>
    <cellStyle name="Header2 7 8" xfId="52709"/>
    <cellStyle name="Header2 8" xfId="14930"/>
    <cellStyle name="Header2 8 2" xfId="14931"/>
    <cellStyle name="Header2 8 2 2" xfId="14932"/>
    <cellStyle name="Header2 8 2 3" xfId="14933"/>
    <cellStyle name="Header2 8 2 4" xfId="14934"/>
    <cellStyle name="Header2 8 2 5" xfId="14935"/>
    <cellStyle name="Header2 8 2 6" xfId="14936"/>
    <cellStyle name="Header2 8 3" xfId="14937"/>
    <cellStyle name="Header2 8 3 2" xfId="52710"/>
    <cellStyle name="Header2 8 3 3" xfId="52711"/>
    <cellStyle name="Header2 8 4" xfId="14938"/>
    <cellStyle name="Header2 8 4 2" xfId="52712"/>
    <cellStyle name="Header2 8 4 3" xfId="52713"/>
    <cellStyle name="Header2 8 5" xfId="14939"/>
    <cellStyle name="Header2 8 5 2" xfId="52714"/>
    <cellStyle name="Header2 8 5 3" xfId="52715"/>
    <cellStyle name="Header2 8 6" xfId="14940"/>
    <cellStyle name="Header2 8 6 2" xfId="52716"/>
    <cellStyle name="Header2 8 6 3" xfId="52717"/>
    <cellStyle name="Header2 8 7" xfId="14941"/>
    <cellStyle name="Header2 8 8" xfId="52718"/>
    <cellStyle name="Header2 9" xfId="14942"/>
    <cellStyle name="Header2 9 2" xfId="14943"/>
    <cellStyle name="Header2 9 2 2" xfId="14944"/>
    <cellStyle name="Header2 9 2 3" xfId="14945"/>
    <cellStyle name="Header2 9 2 4" xfId="14946"/>
    <cellStyle name="Header2 9 2 5" xfId="14947"/>
    <cellStyle name="Header2 9 2 6" xfId="14948"/>
    <cellStyle name="Header2 9 3" xfId="14949"/>
    <cellStyle name="Header2 9 3 2" xfId="52719"/>
    <cellStyle name="Header2 9 3 3" xfId="52720"/>
    <cellStyle name="Header2 9 4" xfId="14950"/>
    <cellStyle name="Header2 9 4 2" xfId="52721"/>
    <cellStyle name="Header2 9 4 3" xfId="52722"/>
    <cellStyle name="Header2 9 5" xfId="14951"/>
    <cellStyle name="Header2 9 5 2" xfId="52723"/>
    <cellStyle name="Header2 9 5 3" xfId="52724"/>
    <cellStyle name="Header2 9 6" xfId="14952"/>
    <cellStyle name="Header2 9 6 2" xfId="52725"/>
    <cellStyle name="Header2 9 6 3" xfId="52726"/>
    <cellStyle name="Header2 9 7" xfId="14953"/>
    <cellStyle name="Header2 9 8" xfId="52727"/>
    <cellStyle name="Heading 1 2" xfId="14954"/>
    <cellStyle name="Heading 1 2 2" xfId="14955"/>
    <cellStyle name="Heading 1 3" xfId="14956"/>
    <cellStyle name="Heading 1 3 2" xfId="14957"/>
    <cellStyle name="Heading 1 4" xfId="8"/>
    <cellStyle name="Heading 2 2" xfId="14958"/>
    <cellStyle name="Heading 2 2 2" xfId="14959"/>
    <cellStyle name="Heading 2 2 2 2" xfId="14960"/>
    <cellStyle name="Heading 2 2 3" xfId="14961"/>
    <cellStyle name="Heading 2 2 4" xfId="14962"/>
    <cellStyle name="Heading 2 3" xfId="14963"/>
    <cellStyle name="Heading 2 3 2" xfId="14964"/>
    <cellStyle name="Heading 2 3 2 2" xfId="14965"/>
    <cellStyle name="Heading 2 3 3" xfId="14966"/>
    <cellStyle name="Heading 2 3 4" xfId="14967"/>
    <cellStyle name="Heading 2 4" xfId="14968"/>
    <cellStyle name="Heading 3 2" xfId="14969"/>
    <cellStyle name="Heading 3 2 2" xfId="14970"/>
    <cellStyle name="Heading 3 2 2 2" xfId="14971"/>
    <cellStyle name="Heading 3 2 3" xfId="14972"/>
    <cellStyle name="Heading 3 2 4" xfId="14973"/>
    <cellStyle name="Heading 3 2 5" xfId="44398"/>
    <cellStyle name="Heading 3 3" xfId="14974"/>
    <cellStyle name="Heading 3 3 2" xfId="14975"/>
    <cellStyle name="Heading 3 3 3" xfId="14976"/>
    <cellStyle name="Heading 3 3 4" xfId="14977"/>
    <cellStyle name="Heading 3 3 5" xfId="14978"/>
    <cellStyle name="Heading 3 4" xfId="14979"/>
    <cellStyle name="Heading 4 2" xfId="14980"/>
    <cellStyle name="Heading 4 2 2" xfId="14981"/>
    <cellStyle name="Heading 4 2 3" xfId="14982"/>
    <cellStyle name="Heading 4 2 4" xfId="14983"/>
    <cellStyle name="Heading 4 3" xfId="14984"/>
    <cellStyle name="Heading 4 3 2" xfId="14985"/>
    <cellStyle name="Heading 4 3 3" xfId="14986"/>
    <cellStyle name="Heading 4 3 4" xfId="14987"/>
    <cellStyle name="Heading 4 3 5" xfId="14988"/>
    <cellStyle name="Heading 4 4" xfId="14989"/>
    <cellStyle name="Hyperlink 2" xfId="14990"/>
    <cellStyle name="Hyperlink 2 2" xfId="14991"/>
    <cellStyle name="Hyperlink 3" xfId="14992"/>
    <cellStyle name="Hyperlink 3 2" xfId="14993"/>
    <cellStyle name="Hyperlink 3 3" xfId="14994"/>
    <cellStyle name="Hyperlink 4" xfId="14995"/>
    <cellStyle name="Hyperlink 5" xfId="14996"/>
    <cellStyle name="Input [yellow]" xfId="14997"/>
    <cellStyle name="Input [yellow] 10" xfId="14998"/>
    <cellStyle name="Input [yellow] 10 2" xfId="14999"/>
    <cellStyle name="Input [yellow] 10 2 2" xfId="15000"/>
    <cellStyle name="Input [yellow] 10 2 3" xfId="15001"/>
    <cellStyle name="Input [yellow] 10 2 4" xfId="15002"/>
    <cellStyle name="Input [yellow] 10 2 5" xfId="15003"/>
    <cellStyle name="Input [yellow] 10 2 6" xfId="15004"/>
    <cellStyle name="Input [yellow] 10 3" xfId="15005"/>
    <cellStyle name="Input [yellow] 10 3 2" xfId="52728"/>
    <cellStyle name="Input [yellow] 10 3 3" xfId="52729"/>
    <cellStyle name="Input [yellow] 10 4" xfId="15006"/>
    <cellStyle name="Input [yellow] 10 4 2" xfId="52730"/>
    <cellStyle name="Input [yellow] 10 4 3" xfId="52731"/>
    <cellStyle name="Input [yellow] 10 5" xfId="15007"/>
    <cellStyle name="Input [yellow] 10 5 2" xfId="52732"/>
    <cellStyle name="Input [yellow] 10 5 3" xfId="52733"/>
    <cellStyle name="Input [yellow] 10 6" xfId="15008"/>
    <cellStyle name="Input [yellow] 10 6 2" xfId="52734"/>
    <cellStyle name="Input [yellow] 10 6 3" xfId="52735"/>
    <cellStyle name="Input [yellow] 10 7" xfId="15009"/>
    <cellStyle name="Input [yellow] 10 8" xfId="52736"/>
    <cellStyle name="Input [yellow] 11" xfId="15010"/>
    <cellStyle name="Input [yellow] 11 2" xfId="15011"/>
    <cellStyle name="Input [yellow] 11 2 2" xfId="15012"/>
    <cellStyle name="Input [yellow] 11 2 3" xfId="15013"/>
    <cellStyle name="Input [yellow] 11 2 4" xfId="15014"/>
    <cellStyle name="Input [yellow] 11 2 5" xfId="15015"/>
    <cellStyle name="Input [yellow] 11 2 6" xfId="15016"/>
    <cellStyle name="Input [yellow] 11 3" xfId="15017"/>
    <cellStyle name="Input [yellow] 11 3 2" xfId="52737"/>
    <cellStyle name="Input [yellow] 11 3 3" xfId="52738"/>
    <cellStyle name="Input [yellow] 11 4" xfId="15018"/>
    <cellStyle name="Input [yellow] 11 4 2" xfId="52739"/>
    <cellStyle name="Input [yellow] 11 4 3" xfId="52740"/>
    <cellStyle name="Input [yellow] 11 5" xfId="15019"/>
    <cellStyle name="Input [yellow] 11 5 2" xfId="52741"/>
    <cellStyle name="Input [yellow] 11 5 3" xfId="52742"/>
    <cellStyle name="Input [yellow] 11 6" xfId="15020"/>
    <cellStyle name="Input [yellow] 11 6 2" xfId="52743"/>
    <cellStyle name="Input [yellow] 11 6 3" xfId="52744"/>
    <cellStyle name="Input [yellow] 11 7" xfId="15021"/>
    <cellStyle name="Input [yellow] 11 8" xfId="52745"/>
    <cellStyle name="Input [yellow] 12" xfId="15022"/>
    <cellStyle name="Input [yellow] 12 2" xfId="15023"/>
    <cellStyle name="Input [yellow] 12 2 2" xfId="15024"/>
    <cellStyle name="Input [yellow] 12 2 3" xfId="15025"/>
    <cellStyle name="Input [yellow] 12 2 4" xfId="15026"/>
    <cellStyle name="Input [yellow] 12 2 5" xfId="15027"/>
    <cellStyle name="Input [yellow] 12 2 6" xfId="15028"/>
    <cellStyle name="Input [yellow] 12 3" xfId="15029"/>
    <cellStyle name="Input [yellow] 12 3 2" xfId="52746"/>
    <cellStyle name="Input [yellow] 12 3 3" xfId="52747"/>
    <cellStyle name="Input [yellow] 12 4" xfId="15030"/>
    <cellStyle name="Input [yellow] 12 4 2" xfId="52748"/>
    <cellStyle name="Input [yellow] 12 4 3" xfId="52749"/>
    <cellStyle name="Input [yellow] 12 5" xfId="15031"/>
    <cellStyle name="Input [yellow] 12 5 2" xfId="52750"/>
    <cellStyle name="Input [yellow] 12 5 3" xfId="52751"/>
    <cellStyle name="Input [yellow] 12 6" xfId="15032"/>
    <cellStyle name="Input [yellow] 12 6 2" xfId="52752"/>
    <cellStyle name="Input [yellow] 12 6 3" xfId="52753"/>
    <cellStyle name="Input [yellow] 12 7" xfId="15033"/>
    <cellStyle name="Input [yellow] 12 8" xfId="52754"/>
    <cellStyle name="Input [yellow] 13" xfId="15034"/>
    <cellStyle name="Input [yellow] 13 2" xfId="15035"/>
    <cellStyle name="Input [yellow] 13 2 2" xfId="15036"/>
    <cellStyle name="Input [yellow] 13 2 3" xfId="15037"/>
    <cellStyle name="Input [yellow] 13 2 4" xfId="15038"/>
    <cellStyle name="Input [yellow] 13 2 5" xfId="15039"/>
    <cellStyle name="Input [yellow] 13 2 6" xfId="15040"/>
    <cellStyle name="Input [yellow] 13 3" xfId="15041"/>
    <cellStyle name="Input [yellow] 13 3 2" xfId="52755"/>
    <cellStyle name="Input [yellow] 13 3 3" xfId="52756"/>
    <cellStyle name="Input [yellow] 13 4" xfId="15042"/>
    <cellStyle name="Input [yellow] 13 4 2" xfId="52757"/>
    <cellStyle name="Input [yellow] 13 4 3" xfId="52758"/>
    <cellStyle name="Input [yellow] 13 5" xfId="15043"/>
    <cellStyle name="Input [yellow] 13 5 2" xfId="52759"/>
    <cellStyle name="Input [yellow] 13 5 3" xfId="52760"/>
    <cellStyle name="Input [yellow] 13 6" xfId="15044"/>
    <cellStyle name="Input [yellow] 13 6 2" xfId="52761"/>
    <cellStyle name="Input [yellow] 13 6 3" xfId="52762"/>
    <cellStyle name="Input [yellow] 13 7" xfId="15045"/>
    <cellStyle name="Input [yellow] 13 8" xfId="52763"/>
    <cellStyle name="Input [yellow] 14" xfId="15046"/>
    <cellStyle name="Input [yellow] 14 2" xfId="15047"/>
    <cellStyle name="Input [yellow] 14 2 2" xfId="15048"/>
    <cellStyle name="Input [yellow] 14 2 3" xfId="15049"/>
    <cellStyle name="Input [yellow] 14 2 4" xfId="15050"/>
    <cellStyle name="Input [yellow] 14 2 5" xfId="15051"/>
    <cellStyle name="Input [yellow] 14 2 6" xfId="15052"/>
    <cellStyle name="Input [yellow] 14 3" xfId="15053"/>
    <cellStyle name="Input [yellow] 14 3 2" xfId="52764"/>
    <cellStyle name="Input [yellow] 14 3 3" xfId="52765"/>
    <cellStyle name="Input [yellow] 14 4" xfId="15054"/>
    <cellStyle name="Input [yellow] 14 4 2" xfId="52766"/>
    <cellStyle name="Input [yellow] 14 4 3" xfId="52767"/>
    <cellStyle name="Input [yellow] 14 5" xfId="15055"/>
    <cellStyle name="Input [yellow] 14 5 2" xfId="52768"/>
    <cellStyle name="Input [yellow] 14 5 3" xfId="52769"/>
    <cellStyle name="Input [yellow] 14 6" xfId="15056"/>
    <cellStyle name="Input [yellow] 14 6 2" xfId="52770"/>
    <cellStyle name="Input [yellow] 14 6 3" xfId="52771"/>
    <cellStyle name="Input [yellow] 14 7" xfId="15057"/>
    <cellStyle name="Input [yellow] 14 8" xfId="52772"/>
    <cellStyle name="Input [yellow] 15" xfId="15058"/>
    <cellStyle name="Input [yellow] 15 2" xfId="15059"/>
    <cellStyle name="Input [yellow] 15 2 2" xfId="15060"/>
    <cellStyle name="Input [yellow] 15 2 3" xfId="15061"/>
    <cellStyle name="Input [yellow] 15 2 4" xfId="15062"/>
    <cellStyle name="Input [yellow] 15 2 5" xfId="15063"/>
    <cellStyle name="Input [yellow] 15 2 6" xfId="15064"/>
    <cellStyle name="Input [yellow] 15 3" xfId="15065"/>
    <cellStyle name="Input [yellow] 15 3 2" xfId="52773"/>
    <cellStyle name="Input [yellow] 15 3 3" xfId="52774"/>
    <cellStyle name="Input [yellow] 15 4" xfId="15066"/>
    <cellStyle name="Input [yellow] 15 4 2" xfId="52775"/>
    <cellStyle name="Input [yellow] 15 4 3" xfId="52776"/>
    <cellStyle name="Input [yellow] 15 5" xfId="15067"/>
    <cellStyle name="Input [yellow] 15 5 2" xfId="52777"/>
    <cellStyle name="Input [yellow] 15 5 3" xfId="52778"/>
    <cellStyle name="Input [yellow] 15 6" xfId="15068"/>
    <cellStyle name="Input [yellow] 15 6 2" xfId="52779"/>
    <cellStyle name="Input [yellow] 15 6 3" xfId="52780"/>
    <cellStyle name="Input [yellow] 15 7" xfId="15069"/>
    <cellStyle name="Input [yellow] 15 8" xfId="52781"/>
    <cellStyle name="Input [yellow] 16" xfId="15070"/>
    <cellStyle name="Input [yellow] 16 2" xfId="15071"/>
    <cellStyle name="Input [yellow] 16 2 2" xfId="15072"/>
    <cellStyle name="Input [yellow] 16 2 3" xfId="15073"/>
    <cellStyle name="Input [yellow] 16 2 4" xfId="15074"/>
    <cellStyle name="Input [yellow] 16 2 5" xfId="15075"/>
    <cellStyle name="Input [yellow] 16 2 6" xfId="15076"/>
    <cellStyle name="Input [yellow] 16 3" xfId="15077"/>
    <cellStyle name="Input [yellow] 16 3 2" xfId="52782"/>
    <cellStyle name="Input [yellow] 16 3 3" xfId="52783"/>
    <cellStyle name="Input [yellow] 16 4" xfId="15078"/>
    <cellStyle name="Input [yellow] 16 4 2" xfId="52784"/>
    <cellStyle name="Input [yellow] 16 4 3" xfId="52785"/>
    <cellStyle name="Input [yellow] 16 5" xfId="15079"/>
    <cellStyle name="Input [yellow] 16 5 2" xfId="52786"/>
    <cellStyle name="Input [yellow] 16 5 3" xfId="52787"/>
    <cellStyle name="Input [yellow] 16 6" xfId="15080"/>
    <cellStyle name="Input [yellow] 16 6 2" xfId="52788"/>
    <cellStyle name="Input [yellow] 16 6 3" xfId="52789"/>
    <cellStyle name="Input [yellow] 16 7" xfId="15081"/>
    <cellStyle name="Input [yellow] 16 8" xfId="52790"/>
    <cellStyle name="Input [yellow] 17" xfId="15082"/>
    <cellStyle name="Input [yellow] 17 2" xfId="15083"/>
    <cellStyle name="Input [yellow] 17 2 2" xfId="15084"/>
    <cellStyle name="Input [yellow] 17 2 3" xfId="15085"/>
    <cellStyle name="Input [yellow] 17 2 4" xfId="15086"/>
    <cellStyle name="Input [yellow] 17 2 5" xfId="15087"/>
    <cellStyle name="Input [yellow] 17 2 6" xfId="15088"/>
    <cellStyle name="Input [yellow] 17 3" xfId="15089"/>
    <cellStyle name="Input [yellow] 17 3 2" xfId="52791"/>
    <cellStyle name="Input [yellow] 17 3 3" xfId="52792"/>
    <cellStyle name="Input [yellow] 17 4" xfId="15090"/>
    <cellStyle name="Input [yellow] 17 4 2" xfId="52793"/>
    <cellStyle name="Input [yellow] 17 4 3" xfId="52794"/>
    <cellStyle name="Input [yellow] 17 5" xfId="15091"/>
    <cellStyle name="Input [yellow] 17 5 2" xfId="52795"/>
    <cellStyle name="Input [yellow] 17 5 3" xfId="52796"/>
    <cellStyle name="Input [yellow] 17 6" xfId="15092"/>
    <cellStyle name="Input [yellow] 17 6 2" xfId="52797"/>
    <cellStyle name="Input [yellow] 17 6 3" xfId="52798"/>
    <cellStyle name="Input [yellow] 17 7" xfId="15093"/>
    <cellStyle name="Input [yellow] 17 8" xfId="52799"/>
    <cellStyle name="Input [yellow] 18" xfId="15094"/>
    <cellStyle name="Input [yellow] 18 2" xfId="15095"/>
    <cellStyle name="Input [yellow] 18 2 2" xfId="15096"/>
    <cellStyle name="Input [yellow] 18 2 3" xfId="15097"/>
    <cellStyle name="Input [yellow] 18 2 4" xfId="15098"/>
    <cellStyle name="Input [yellow] 18 2 5" xfId="15099"/>
    <cellStyle name="Input [yellow] 18 2 6" xfId="15100"/>
    <cellStyle name="Input [yellow] 18 3" xfId="15101"/>
    <cellStyle name="Input [yellow] 18 3 2" xfId="52800"/>
    <cellStyle name="Input [yellow] 18 3 3" xfId="52801"/>
    <cellStyle name="Input [yellow] 18 4" xfId="15102"/>
    <cellStyle name="Input [yellow] 18 4 2" xfId="52802"/>
    <cellStyle name="Input [yellow] 18 4 3" xfId="52803"/>
    <cellStyle name="Input [yellow] 18 5" xfId="15103"/>
    <cellStyle name="Input [yellow] 18 5 2" xfId="52804"/>
    <cellStyle name="Input [yellow] 18 5 3" xfId="52805"/>
    <cellStyle name="Input [yellow] 18 6" xfId="15104"/>
    <cellStyle name="Input [yellow] 18 6 2" xfId="52806"/>
    <cellStyle name="Input [yellow] 18 6 3" xfId="52807"/>
    <cellStyle name="Input [yellow] 18 7" xfId="15105"/>
    <cellStyle name="Input [yellow] 18 8" xfId="52808"/>
    <cellStyle name="Input [yellow] 19" xfId="15106"/>
    <cellStyle name="Input [yellow] 19 2" xfId="15107"/>
    <cellStyle name="Input [yellow] 19 2 2" xfId="15108"/>
    <cellStyle name="Input [yellow] 19 2 3" xfId="15109"/>
    <cellStyle name="Input [yellow] 19 2 4" xfId="15110"/>
    <cellStyle name="Input [yellow] 19 2 5" xfId="15111"/>
    <cellStyle name="Input [yellow] 19 2 6" xfId="15112"/>
    <cellStyle name="Input [yellow] 19 3" xfId="15113"/>
    <cellStyle name="Input [yellow] 19 3 2" xfId="52809"/>
    <cellStyle name="Input [yellow] 19 3 3" xfId="52810"/>
    <cellStyle name="Input [yellow] 19 4" xfId="15114"/>
    <cellStyle name="Input [yellow] 19 4 2" xfId="52811"/>
    <cellStyle name="Input [yellow] 19 4 3" xfId="52812"/>
    <cellStyle name="Input [yellow] 19 5" xfId="15115"/>
    <cellStyle name="Input [yellow] 19 5 2" xfId="52813"/>
    <cellStyle name="Input [yellow] 19 5 3" xfId="52814"/>
    <cellStyle name="Input [yellow] 19 6" xfId="15116"/>
    <cellStyle name="Input [yellow] 19 6 2" xfId="52815"/>
    <cellStyle name="Input [yellow] 19 6 3" xfId="52816"/>
    <cellStyle name="Input [yellow] 19 7" xfId="15117"/>
    <cellStyle name="Input [yellow] 19 8" xfId="52817"/>
    <cellStyle name="Input [yellow] 2" xfId="15118"/>
    <cellStyle name="Input [yellow] 2 10" xfId="15119"/>
    <cellStyle name="Input [yellow] 2 10 2" xfId="15120"/>
    <cellStyle name="Input [yellow] 2 10 2 2" xfId="15121"/>
    <cellStyle name="Input [yellow] 2 10 2 3" xfId="15122"/>
    <cellStyle name="Input [yellow] 2 10 2 4" xfId="15123"/>
    <cellStyle name="Input [yellow] 2 10 2 5" xfId="15124"/>
    <cellStyle name="Input [yellow] 2 10 2 6" xfId="15125"/>
    <cellStyle name="Input [yellow] 2 10 3" xfId="15126"/>
    <cellStyle name="Input [yellow] 2 10 3 2" xfId="52818"/>
    <cellStyle name="Input [yellow] 2 10 3 3" xfId="52819"/>
    <cellStyle name="Input [yellow] 2 10 4" xfId="15127"/>
    <cellStyle name="Input [yellow] 2 10 4 2" xfId="52820"/>
    <cellStyle name="Input [yellow] 2 10 4 3" xfId="52821"/>
    <cellStyle name="Input [yellow] 2 10 5" xfId="15128"/>
    <cellStyle name="Input [yellow] 2 10 5 2" xfId="52822"/>
    <cellStyle name="Input [yellow] 2 10 5 3" xfId="52823"/>
    <cellStyle name="Input [yellow] 2 10 6" xfId="15129"/>
    <cellStyle name="Input [yellow] 2 10 6 2" xfId="52824"/>
    <cellStyle name="Input [yellow] 2 10 6 3" xfId="52825"/>
    <cellStyle name="Input [yellow] 2 10 7" xfId="15130"/>
    <cellStyle name="Input [yellow] 2 10 8" xfId="52826"/>
    <cellStyle name="Input [yellow] 2 11" xfId="15131"/>
    <cellStyle name="Input [yellow] 2 11 2" xfId="15132"/>
    <cellStyle name="Input [yellow] 2 11 2 2" xfId="15133"/>
    <cellStyle name="Input [yellow] 2 11 2 3" xfId="15134"/>
    <cellStyle name="Input [yellow] 2 11 2 4" xfId="15135"/>
    <cellStyle name="Input [yellow] 2 11 2 5" xfId="15136"/>
    <cellStyle name="Input [yellow] 2 11 2 6" xfId="15137"/>
    <cellStyle name="Input [yellow] 2 11 3" xfId="15138"/>
    <cellStyle name="Input [yellow] 2 11 3 2" xfId="52827"/>
    <cellStyle name="Input [yellow] 2 11 3 3" xfId="52828"/>
    <cellStyle name="Input [yellow] 2 11 4" xfId="15139"/>
    <cellStyle name="Input [yellow] 2 11 4 2" xfId="52829"/>
    <cellStyle name="Input [yellow] 2 11 4 3" xfId="52830"/>
    <cellStyle name="Input [yellow] 2 11 5" xfId="15140"/>
    <cellStyle name="Input [yellow] 2 11 5 2" xfId="52831"/>
    <cellStyle name="Input [yellow] 2 11 5 3" xfId="52832"/>
    <cellStyle name="Input [yellow] 2 11 6" xfId="15141"/>
    <cellStyle name="Input [yellow] 2 11 6 2" xfId="52833"/>
    <cellStyle name="Input [yellow] 2 11 6 3" xfId="52834"/>
    <cellStyle name="Input [yellow] 2 11 7" xfId="15142"/>
    <cellStyle name="Input [yellow] 2 11 8" xfId="52835"/>
    <cellStyle name="Input [yellow] 2 12" xfId="15143"/>
    <cellStyle name="Input [yellow] 2 12 2" xfId="15144"/>
    <cellStyle name="Input [yellow] 2 12 2 2" xfId="15145"/>
    <cellStyle name="Input [yellow] 2 12 2 3" xfId="15146"/>
    <cellStyle name="Input [yellow] 2 12 2 4" xfId="15147"/>
    <cellStyle name="Input [yellow] 2 12 2 5" xfId="15148"/>
    <cellStyle name="Input [yellow] 2 12 2 6" xfId="15149"/>
    <cellStyle name="Input [yellow] 2 12 3" xfId="15150"/>
    <cellStyle name="Input [yellow] 2 12 3 2" xfId="52836"/>
    <cellStyle name="Input [yellow] 2 12 3 3" xfId="52837"/>
    <cellStyle name="Input [yellow] 2 12 4" xfId="15151"/>
    <cellStyle name="Input [yellow] 2 12 4 2" xfId="52838"/>
    <cellStyle name="Input [yellow] 2 12 4 3" xfId="52839"/>
    <cellStyle name="Input [yellow] 2 12 5" xfId="15152"/>
    <cellStyle name="Input [yellow] 2 12 5 2" xfId="52840"/>
    <cellStyle name="Input [yellow] 2 12 5 3" xfId="52841"/>
    <cellStyle name="Input [yellow] 2 12 6" xfId="15153"/>
    <cellStyle name="Input [yellow] 2 12 6 2" xfId="52842"/>
    <cellStyle name="Input [yellow] 2 12 6 3" xfId="52843"/>
    <cellStyle name="Input [yellow] 2 12 7" xfId="15154"/>
    <cellStyle name="Input [yellow] 2 12 8" xfId="52844"/>
    <cellStyle name="Input [yellow] 2 13" xfId="15155"/>
    <cellStyle name="Input [yellow] 2 13 2" xfId="15156"/>
    <cellStyle name="Input [yellow] 2 13 2 2" xfId="15157"/>
    <cellStyle name="Input [yellow] 2 13 2 3" xfId="15158"/>
    <cellStyle name="Input [yellow] 2 13 2 4" xfId="15159"/>
    <cellStyle name="Input [yellow] 2 13 2 5" xfId="15160"/>
    <cellStyle name="Input [yellow] 2 13 2 6" xfId="15161"/>
    <cellStyle name="Input [yellow] 2 13 3" xfId="15162"/>
    <cellStyle name="Input [yellow] 2 13 3 2" xfId="52845"/>
    <cellStyle name="Input [yellow] 2 13 3 3" xfId="52846"/>
    <cellStyle name="Input [yellow] 2 13 4" xfId="15163"/>
    <cellStyle name="Input [yellow] 2 13 4 2" xfId="52847"/>
    <cellStyle name="Input [yellow] 2 13 4 3" xfId="52848"/>
    <cellStyle name="Input [yellow] 2 13 5" xfId="15164"/>
    <cellStyle name="Input [yellow] 2 13 5 2" xfId="52849"/>
    <cellStyle name="Input [yellow] 2 13 5 3" xfId="52850"/>
    <cellStyle name="Input [yellow] 2 13 6" xfId="15165"/>
    <cellStyle name="Input [yellow] 2 13 6 2" xfId="52851"/>
    <cellStyle name="Input [yellow] 2 13 6 3" xfId="52852"/>
    <cellStyle name="Input [yellow] 2 13 7" xfId="15166"/>
    <cellStyle name="Input [yellow] 2 13 8" xfId="52853"/>
    <cellStyle name="Input [yellow] 2 14" xfId="15167"/>
    <cellStyle name="Input [yellow] 2 14 2" xfId="15168"/>
    <cellStyle name="Input [yellow] 2 14 2 2" xfId="15169"/>
    <cellStyle name="Input [yellow] 2 14 2 3" xfId="15170"/>
    <cellStyle name="Input [yellow] 2 14 2 4" xfId="15171"/>
    <cellStyle name="Input [yellow] 2 14 2 5" xfId="15172"/>
    <cellStyle name="Input [yellow] 2 14 2 6" xfId="15173"/>
    <cellStyle name="Input [yellow] 2 14 3" xfId="15174"/>
    <cellStyle name="Input [yellow] 2 14 3 2" xfId="52854"/>
    <cellStyle name="Input [yellow] 2 14 3 3" xfId="52855"/>
    <cellStyle name="Input [yellow] 2 14 4" xfId="15175"/>
    <cellStyle name="Input [yellow] 2 14 4 2" xfId="52856"/>
    <cellStyle name="Input [yellow] 2 14 4 3" xfId="52857"/>
    <cellStyle name="Input [yellow] 2 14 5" xfId="15176"/>
    <cellStyle name="Input [yellow] 2 14 5 2" xfId="52858"/>
    <cellStyle name="Input [yellow] 2 14 5 3" xfId="52859"/>
    <cellStyle name="Input [yellow] 2 14 6" xfId="15177"/>
    <cellStyle name="Input [yellow] 2 14 6 2" xfId="52860"/>
    <cellStyle name="Input [yellow] 2 14 6 3" xfId="52861"/>
    <cellStyle name="Input [yellow] 2 14 7" xfId="15178"/>
    <cellStyle name="Input [yellow] 2 14 8" xfId="52862"/>
    <cellStyle name="Input [yellow] 2 15" xfId="15179"/>
    <cellStyle name="Input [yellow] 2 15 2" xfId="15180"/>
    <cellStyle name="Input [yellow] 2 15 2 2" xfId="15181"/>
    <cellStyle name="Input [yellow] 2 15 2 3" xfId="15182"/>
    <cellStyle name="Input [yellow] 2 15 2 4" xfId="15183"/>
    <cellStyle name="Input [yellow] 2 15 2 5" xfId="15184"/>
    <cellStyle name="Input [yellow] 2 15 2 6" xfId="15185"/>
    <cellStyle name="Input [yellow] 2 15 3" xfId="15186"/>
    <cellStyle name="Input [yellow] 2 15 3 2" xfId="52863"/>
    <cellStyle name="Input [yellow] 2 15 3 3" xfId="52864"/>
    <cellStyle name="Input [yellow] 2 15 4" xfId="15187"/>
    <cellStyle name="Input [yellow] 2 15 4 2" xfId="52865"/>
    <cellStyle name="Input [yellow] 2 15 4 3" xfId="52866"/>
    <cellStyle name="Input [yellow] 2 15 5" xfId="15188"/>
    <cellStyle name="Input [yellow] 2 15 5 2" xfId="52867"/>
    <cellStyle name="Input [yellow] 2 15 5 3" xfId="52868"/>
    <cellStyle name="Input [yellow] 2 15 6" xfId="15189"/>
    <cellStyle name="Input [yellow] 2 15 6 2" xfId="52869"/>
    <cellStyle name="Input [yellow] 2 15 6 3" xfId="52870"/>
    <cellStyle name="Input [yellow] 2 15 7" xfId="15190"/>
    <cellStyle name="Input [yellow] 2 15 8" xfId="52871"/>
    <cellStyle name="Input [yellow] 2 16" xfId="15191"/>
    <cellStyle name="Input [yellow] 2 16 2" xfId="15192"/>
    <cellStyle name="Input [yellow] 2 16 2 2" xfId="15193"/>
    <cellStyle name="Input [yellow] 2 16 2 3" xfId="15194"/>
    <cellStyle name="Input [yellow] 2 16 2 4" xfId="15195"/>
    <cellStyle name="Input [yellow] 2 16 2 5" xfId="15196"/>
    <cellStyle name="Input [yellow] 2 16 2 6" xfId="15197"/>
    <cellStyle name="Input [yellow] 2 16 3" xfId="15198"/>
    <cellStyle name="Input [yellow] 2 16 3 2" xfId="52872"/>
    <cellStyle name="Input [yellow] 2 16 3 3" xfId="52873"/>
    <cellStyle name="Input [yellow] 2 16 4" xfId="15199"/>
    <cellStyle name="Input [yellow] 2 16 4 2" xfId="52874"/>
    <cellStyle name="Input [yellow] 2 16 4 3" xfId="52875"/>
    <cellStyle name="Input [yellow] 2 16 5" xfId="15200"/>
    <cellStyle name="Input [yellow] 2 16 5 2" xfId="52876"/>
    <cellStyle name="Input [yellow] 2 16 5 3" xfId="52877"/>
    <cellStyle name="Input [yellow] 2 16 6" xfId="15201"/>
    <cellStyle name="Input [yellow] 2 16 6 2" xfId="52878"/>
    <cellStyle name="Input [yellow] 2 16 6 3" xfId="52879"/>
    <cellStyle name="Input [yellow] 2 16 7" xfId="15202"/>
    <cellStyle name="Input [yellow] 2 16 8" xfId="52880"/>
    <cellStyle name="Input [yellow] 2 17" xfId="15203"/>
    <cellStyle name="Input [yellow] 2 17 2" xfId="15204"/>
    <cellStyle name="Input [yellow] 2 17 2 2" xfId="15205"/>
    <cellStyle name="Input [yellow] 2 17 2 3" xfId="15206"/>
    <cellStyle name="Input [yellow] 2 17 2 4" xfId="15207"/>
    <cellStyle name="Input [yellow] 2 17 2 5" xfId="15208"/>
    <cellStyle name="Input [yellow] 2 17 2 6" xfId="15209"/>
    <cellStyle name="Input [yellow] 2 17 3" xfId="15210"/>
    <cellStyle name="Input [yellow] 2 17 3 2" xfId="52881"/>
    <cellStyle name="Input [yellow] 2 17 3 3" xfId="52882"/>
    <cellStyle name="Input [yellow] 2 17 4" xfId="15211"/>
    <cellStyle name="Input [yellow] 2 17 4 2" xfId="52883"/>
    <cellStyle name="Input [yellow] 2 17 4 3" xfId="52884"/>
    <cellStyle name="Input [yellow] 2 17 5" xfId="15212"/>
    <cellStyle name="Input [yellow] 2 17 5 2" xfId="52885"/>
    <cellStyle name="Input [yellow] 2 17 5 3" xfId="52886"/>
    <cellStyle name="Input [yellow] 2 17 6" xfId="15213"/>
    <cellStyle name="Input [yellow] 2 17 6 2" xfId="52887"/>
    <cellStyle name="Input [yellow] 2 17 6 3" xfId="52888"/>
    <cellStyle name="Input [yellow] 2 17 7" xfId="15214"/>
    <cellStyle name="Input [yellow] 2 17 8" xfId="52889"/>
    <cellStyle name="Input [yellow] 2 18" xfId="15215"/>
    <cellStyle name="Input [yellow] 2 18 2" xfId="15216"/>
    <cellStyle name="Input [yellow] 2 18 2 2" xfId="15217"/>
    <cellStyle name="Input [yellow] 2 18 2 3" xfId="15218"/>
    <cellStyle name="Input [yellow] 2 18 2 4" xfId="15219"/>
    <cellStyle name="Input [yellow] 2 18 2 5" xfId="15220"/>
    <cellStyle name="Input [yellow] 2 18 2 6" xfId="15221"/>
    <cellStyle name="Input [yellow] 2 18 3" xfId="15222"/>
    <cellStyle name="Input [yellow] 2 18 3 2" xfId="52890"/>
    <cellStyle name="Input [yellow] 2 18 3 3" xfId="52891"/>
    <cellStyle name="Input [yellow] 2 18 4" xfId="15223"/>
    <cellStyle name="Input [yellow] 2 18 4 2" xfId="52892"/>
    <cellStyle name="Input [yellow] 2 18 4 3" xfId="52893"/>
    <cellStyle name="Input [yellow] 2 18 5" xfId="15224"/>
    <cellStyle name="Input [yellow] 2 18 5 2" xfId="52894"/>
    <cellStyle name="Input [yellow] 2 18 5 3" xfId="52895"/>
    <cellStyle name="Input [yellow] 2 18 6" xfId="15225"/>
    <cellStyle name="Input [yellow] 2 18 6 2" xfId="52896"/>
    <cellStyle name="Input [yellow] 2 18 6 3" xfId="52897"/>
    <cellStyle name="Input [yellow] 2 18 7" xfId="15226"/>
    <cellStyle name="Input [yellow] 2 18 8" xfId="52898"/>
    <cellStyle name="Input [yellow] 2 19" xfId="15227"/>
    <cellStyle name="Input [yellow] 2 19 2" xfId="15228"/>
    <cellStyle name="Input [yellow] 2 19 2 2" xfId="15229"/>
    <cellStyle name="Input [yellow] 2 19 2 3" xfId="15230"/>
    <cellStyle name="Input [yellow] 2 19 2 4" xfId="15231"/>
    <cellStyle name="Input [yellow] 2 19 2 5" xfId="15232"/>
    <cellStyle name="Input [yellow] 2 19 2 6" xfId="15233"/>
    <cellStyle name="Input [yellow] 2 19 3" xfId="15234"/>
    <cellStyle name="Input [yellow] 2 19 3 2" xfId="52899"/>
    <cellStyle name="Input [yellow] 2 19 3 3" xfId="52900"/>
    <cellStyle name="Input [yellow] 2 19 4" xfId="15235"/>
    <cellStyle name="Input [yellow] 2 19 4 2" xfId="52901"/>
    <cellStyle name="Input [yellow] 2 19 4 3" xfId="52902"/>
    <cellStyle name="Input [yellow] 2 19 5" xfId="15236"/>
    <cellStyle name="Input [yellow] 2 19 5 2" xfId="52903"/>
    <cellStyle name="Input [yellow] 2 19 5 3" xfId="52904"/>
    <cellStyle name="Input [yellow] 2 19 6" xfId="15237"/>
    <cellStyle name="Input [yellow] 2 19 6 2" xfId="52905"/>
    <cellStyle name="Input [yellow] 2 19 6 3" xfId="52906"/>
    <cellStyle name="Input [yellow] 2 19 7" xfId="15238"/>
    <cellStyle name="Input [yellow] 2 19 8" xfId="52907"/>
    <cellStyle name="Input [yellow] 2 2" xfId="15239"/>
    <cellStyle name="Input [yellow] 2 2 10" xfId="15240"/>
    <cellStyle name="Input [yellow] 2 2 10 2" xfId="15241"/>
    <cellStyle name="Input [yellow] 2 2 10 2 2" xfId="15242"/>
    <cellStyle name="Input [yellow] 2 2 10 2 3" xfId="15243"/>
    <cellStyle name="Input [yellow] 2 2 10 2 4" xfId="15244"/>
    <cellStyle name="Input [yellow] 2 2 10 2 5" xfId="15245"/>
    <cellStyle name="Input [yellow] 2 2 10 2 6" xfId="15246"/>
    <cellStyle name="Input [yellow] 2 2 10 3" xfId="15247"/>
    <cellStyle name="Input [yellow] 2 2 10 3 2" xfId="52908"/>
    <cellStyle name="Input [yellow] 2 2 10 3 3" xfId="52909"/>
    <cellStyle name="Input [yellow] 2 2 10 4" xfId="15248"/>
    <cellStyle name="Input [yellow] 2 2 10 4 2" xfId="52910"/>
    <cellStyle name="Input [yellow] 2 2 10 4 3" xfId="52911"/>
    <cellStyle name="Input [yellow] 2 2 10 5" xfId="15249"/>
    <cellStyle name="Input [yellow] 2 2 10 5 2" xfId="52912"/>
    <cellStyle name="Input [yellow] 2 2 10 5 3" xfId="52913"/>
    <cellStyle name="Input [yellow] 2 2 10 6" xfId="15250"/>
    <cellStyle name="Input [yellow] 2 2 10 6 2" xfId="52914"/>
    <cellStyle name="Input [yellow] 2 2 10 6 3" xfId="52915"/>
    <cellStyle name="Input [yellow] 2 2 10 7" xfId="15251"/>
    <cellStyle name="Input [yellow] 2 2 10 8" xfId="52916"/>
    <cellStyle name="Input [yellow] 2 2 11" xfId="15252"/>
    <cellStyle name="Input [yellow] 2 2 11 2" xfId="15253"/>
    <cellStyle name="Input [yellow] 2 2 11 2 2" xfId="15254"/>
    <cellStyle name="Input [yellow] 2 2 11 2 3" xfId="15255"/>
    <cellStyle name="Input [yellow] 2 2 11 2 4" xfId="15256"/>
    <cellStyle name="Input [yellow] 2 2 11 2 5" xfId="15257"/>
    <cellStyle name="Input [yellow] 2 2 11 2 6" xfId="15258"/>
    <cellStyle name="Input [yellow] 2 2 11 3" xfId="15259"/>
    <cellStyle name="Input [yellow] 2 2 11 3 2" xfId="52917"/>
    <cellStyle name="Input [yellow] 2 2 11 3 3" xfId="52918"/>
    <cellStyle name="Input [yellow] 2 2 11 4" xfId="15260"/>
    <cellStyle name="Input [yellow] 2 2 11 4 2" xfId="52919"/>
    <cellStyle name="Input [yellow] 2 2 11 4 3" xfId="52920"/>
    <cellStyle name="Input [yellow] 2 2 11 5" xfId="15261"/>
    <cellStyle name="Input [yellow] 2 2 11 5 2" xfId="52921"/>
    <cellStyle name="Input [yellow] 2 2 11 5 3" xfId="52922"/>
    <cellStyle name="Input [yellow] 2 2 11 6" xfId="15262"/>
    <cellStyle name="Input [yellow] 2 2 11 6 2" xfId="52923"/>
    <cellStyle name="Input [yellow] 2 2 11 6 3" xfId="52924"/>
    <cellStyle name="Input [yellow] 2 2 11 7" xfId="15263"/>
    <cellStyle name="Input [yellow] 2 2 11 8" xfId="52925"/>
    <cellStyle name="Input [yellow] 2 2 12" xfId="15264"/>
    <cellStyle name="Input [yellow] 2 2 12 2" xfId="15265"/>
    <cellStyle name="Input [yellow] 2 2 12 2 2" xfId="15266"/>
    <cellStyle name="Input [yellow] 2 2 12 2 3" xfId="15267"/>
    <cellStyle name="Input [yellow] 2 2 12 2 4" xfId="15268"/>
    <cellStyle name="Input [yellow] 2 2 12 2 5" xfId="15269"/>
    <cellStyle name="Input [yellow] 2 2 12 2 6" xfId="15270"/>
    <cellStyle name="Input [yellow] 2 2 12 3" xfId="15271"/>
    <cellStyle name="Input [yellow] 2 2 12 3 2" xfId="52926"/>
    <cellStyle name="Input [yellow] 2 2 12 3 3" xfId="52927"/>
    <cellStyle name="Input [yellow] 2 2 12 4" xfId="15272"/>
    <cellStyle name="Input [yellow] 2 2 12 4 2" xfId="52928"/>
    <cellStyle name="Input [yellow] 2 2 12 4 3" xfId="52929"/>
    <cellStyle name="Input [yellow] 2 2 12 5" xfId="15273"/>
    <cellStyle name="Input [yellow] 2 2 12 5 2" xfId="52930"/>
    <cellStyle name="Input [yellow] 2 2 12 5 3" xfId="52931"/>
    <cellStyle name="Input [yellow] 2 2 12 6" xfId="15274"/>
    <cellStyle name="Input [yellow] 2 2 12 6 2" xfId="52932"/>
    <cellStyle name="Input [yellow] 2 2 12 6 3" xfId="52933"/>
    <cellStyle name="Input [yellow] 2 2 12 7" xfId="15275"/>
    <cellStyle name="Input [yellow] 2 2 12 8" xfId="52934"/>
    <cellStyle name="Input [yellow] 2 2 13" xfId="15276"/>
    <cellStyle name="Input [yellow] 2 2 13 2" xfId="15277"/>
    <cellStyle name="Input [yellow] 2 2 13 2 2" xfId="15278"/>
    <cellStyle name="Input [yellow] 2 2 13 2 3" xfId="15279"/>
    <cellStyle name="Input [yellow] 2 2 13 2 4" xfId="15280"/>
    <cellStyle name="Input [yellow] 2 2 13 2 5" xfId="15281"/>
    <cellStyle name="Input [yellow] 2 2 13 2 6" xfId="15282"/>
    <cellStyle name="Input [yellow] 2 2 13 3" xfId="15283"/>
    <cellStyle name="Input [yellow] 2 2 13 3 2" xfId="52935"/>
    <cellStyle name="Input [yellow] 2 2 13 3 3" xfId="52936"/>
    <cellStyle name="Input [yellow] 2 2 13 4" xfId="15284"/>
    <cellStyle name="Input [yellow] 2 2 13 4 2" xfId="52937"/>
    <cellStyle name="Input [yellow] 2 2 13 4 3" xfId="52938"/>
    <cellStyle name="Input [yellow] 2 2 13 5" xfId="15285"/>
    <cellStyle name="Input [yellow] 2 2 13 5 2" xfId="52939"/>
    <cellStyle name="Input [yellow] 2 2 13 5 3" xfId="52940"/>
    <cellStyle name="Input [yellow] 2 2 13 6" xfId="15286"/>
    <cellStyle name="Input [yellow] 2 2 13 6 2" xfId="52941"/>
    <cellStyle name="Input [yellow] 2 2 13 6 3" xfId="52942"/>
    <cellStyle name="Input [yellow] 2 2 13 7" xfId="15287"/>
    <cellStyle name="Input [yellow] 2 2 13 8" xfId="52943"/>
    <cellStyle name="Input [yellow] 2 2 14" xfId="15288"/>
    <cellStyle name="Input [yellow] 2 2 14 2" xfId="15289"/>
    <cellStyle name="Input [yellow] 2 2 14 2 2" xfId="15290"/>
    <cellStyle name="Input [yellow] 2 2 14 2 3" xfId="15291"/>
    <cellStyle name="Input [yellow] 2 2 14 2 4" xfId="15292"/>
    <cellStyle name="Input [yellow] 2 2 14 2 5" xfId="15293"/>
    <cellStyle name="Input [yellow] 2 2 14 2 6" xfId="15294"/>
    <cellStyle name="Input [yellow] 2 2 14 3" xfId="15295"/>
    <cellStyle name="Input [yellow] 2 2 14 3 2" xfId="52944"/>
    <cellStyle name="Input [yellow] 2 2 14 3 3" xfId="52945"/>
    <cellStyle name="Input [yellow] 2 2 14 4" xfId="15296"/>
    <cellStyle name="Input [yellow] 2 2 14 4 2" xfId="52946"/>
    <cellStyle name="Input [yellow] 2 2 14 4 3" xfId="52947"/>
    <cellStyle name="Input [yellow] 2 2 14 5" xfId="15297"/>
    <cellStyle name="Input [yellow] 2 2 14 5 2" xfId="52948"/>
    <cellStyle name="Input [yellow] 2 2 14 5 3" xfId="52949"/>
    <cellStyle name="Input [yellow] 2 2 14 6" xfId="15298"/>
    <cellStyle name="Input [yellow] 2 2 14 6 2" xfId="52950"/>
    <cellStyle name="Input [yellow] 2 2 14 6 3" xfId="52951"/>
    <cellStyle name="Input [yellow] 2 2 14 7" xfId="15299"/>
    <cellStyle name="Input [yellow] 2 2 14 8" xfId="52952"/>
    <cellStyle name="Input [yellow] 2 2 15" xfId="15300"/>
    <cellStyle name="Input [yellow] 2 2 15 2" xfId="15301"/>
    <cellStyle name="Input [yellow] 2 2 15 2 2" xfId="15302"/>
    <cellStyle name="Input [yellow] 2 2 15 2 3" xfId="15303"/>
    <cellStyle name="Input [yellow] 2 2 15 2 4" xfId="15304"/>
    <cellStyle name="Input [yellow] 2 2 15 2 5" xfId="15305"/>
    <cellStyle name="Input [yellow] 2 2 15 2 6" xfId="15306"/>
    <cellStyle name="Input [yellow] 2 2 15 3" xfId="15307"/>
    <cellStyle name="Input [yellow] 2 2 15 3 2" xfId="52953"/>
    <cellStyle name="Input [yellow] 2 2 15 3 3" xfId="52954"/>
    <cellStyle name="Input [yellow] 2 2 15 4" xfId="15308"/>
    <cellStyle name="Input [yellow] 2 2 15 4 2" xfId="52955"/>
    <cellStyle name="Input [yellow] 2 2 15 4 3" xfId="52956"/>
    <cellStyle name="Input [yellow] 2 2 15 5" xfId="15309"/>
    <cellStyle name="Input [yellow] 2 2 15 5 2" xfId="52957"/>
    <cellStyle name="Input [yellow] 2 2 15 5 3" xfId="52958"/>
    <cellStyle name="Input [yellow] 2 2 15 6" xfId="15310"/>
    <cellStyle name="Input [yellow] 2 2 15 6 2" xfId="52959"/>
    <cellStyle name="Input [yellow] 2 2 15 6 3" xfId="52960"/>
    <cellStyle name="Input [yellow] 2 2 15 7" xfId="15311"/>
    <cellStyle name="Input [yellow] 2 2 15 8" xfId="52961"/>
    <cellStyle name="Input [yellow] 2 2 16" xfId="15312"/>
    <cellStyle name="Input [yellow] 2 2 16 2" xfId="15313"/>
    <cellStyle name="Input [yellow] 2 2 16 2 2" xfId="15314"/>
    <cellStyle name="Input [yellow] 2 2 16 2 3" xfId="15315"/>
    <cellStyle name="Input [yellow] 2 2 16 2 4" xfId="15316"/>
    <cellStyle name="Input [yellow] 2 2 16 2 5" xfId="15317"/>
    <cellStyle name="Input [yellow] 2 2 16 2 6" xfId="15318"/>
    <cellStyle name="Input [yellow] 2 2 16 3" xfId="15319"/>
    <cellStyle name="Input [yellow] 2 2 16 3 2" xfId="52962"/>
    <cellStyle name="Input [yellow] 2 2 16 3 3" xfId="52963"/>
    <cellStyle name="Input [yellow] 2 2 16 4" xfId="15320"/>
    <cellStyle name="Input [yellow] 2 2 16 4 2" xfId="52964"/>
    <cellStyle name="Input [yellow] 2 2 16 4 3" xfId="52965"/>
    <cellStyle name="Input [yellow] 2 2 16 5" xfId="15321"/>
    <cellStyle name="Input [yellow] 2 2 16 5 2" xfId="52966"/>
    <cellStyle name="Input [yellow] 2 2 16 5 3" xfId="52967"/>
    <cellStyle name="Input [yellow] 2 2 16 6" xfId="15322"/>
    <cellStyle name="Input [yellow] 2 2 16 6 2" xfId="52968"/>
    <cellStyle name="Input [yellow] 2 2 16 6 3" xfId="52969"/>
    <cellStyle name="Input [yellow] 2 2 16 7" xfId="15323"/>
    <cellStyle name="Input [yellow] 2 2 16 8" xfId="52970"/>
    <cellStyle name="Input [yellow] 2 2 17" xfId="15324"/>
    <cellStyle name="Input [yellow] 2 2 17 2" xfId="15325"/>
    <cellStyle name="Input [yellow] 2 2 17 2 2" xfId="15326"/>
    <cellStyle name="Input [yellow] 2 2 17 2 3" xfId="15327"/>
    <cellStyle name="Input [yellow] 2 2 17 2 4" xfId="15328"/>
    <cellStyle name="Input [yellow] 2 2 17 2 5" xfId="15329"/>
    <cellStyle name="Input [yellow] 2 2 17 2 6" xfId="15330"/>
    <cellStyle name="Input [yellow] 2 2 17 3" xfId="15331"/>
    <cellStyle name="Input [yellow] 2 2 17 3 2" xfId="52971"/>
    <cellStyle name="Input [yellow] 2 2 17 3 3" xfId="52972"/>
    <cellStyle name="Input [yellow] 2 2 17 4" xfId="15332"/>
    <cellStyle name="Input [yellow] 2 2 17 4 2" xfId="52973"/>
    <cellStyle name="Input [yellow] 2 2 17 4 3" xfId="52974"/>
    <cellStyle name="Input [yellow] 2 2 17 5" xfId="15333"/>
    <cellStyle name="Input [yellow] 2 2 17 5 2" xfId="52975"/>
    <cellStyle name="Input [yellow] 2 2 17 5 3" xfId="52976"/>
    <cellStyle name="Input [yellow] 2 2 17 6" xfId="15334"/>
    <cellStyle name="Input [yellow] 2 2 17 6 2" xfId="52977"/>
    <cellStyle name="Input [yellow] 2 2 17 6 3" xfId="52978"/>
    <cellStyle name="Input [yellow] 2 2 17 7" xfId="15335"/>
    <cellStyle name="Input [yellow] 2 2 17 8" xfId="52979"/>
    <cellStyle name="Input [yellow] 2 2 18" xfId="15336"/>
    <cellStyle name="Input [yellow] 2 2 18 2" xfId="15337"/>
    <cellStyle name="Input [yellow] 2 2 18 2 2" xfId="15338"/>
    <cellStyle name="Input [yellow] 2 2 18 2 3" xfId="15339"/>
    <cellStyle name="Input [yellow] 2 2 18 2 4" xfId="15340"/>
    <cellStyle name="Input [yellow] 2 2 18 2 5" xfId="15341"/>
    <cellStyle name="Input [yellow] 2 2 18 2 6" xfId="15342"/>
    <cellStyle name="Input [yellow] 2 2 18 3" xfId="15343"/>
    <cellStyle name="Input [yellow] 2 2 18 3 2" xfId="52980"/>
    <cellStyle name="Input [yellow] 2 2 18 3 3" xfId="52981"/>
    <cellStyle name="Input [yellow] 2 2 18 4" xfId="15344"/>
    <cellStyle name="Input [yellow] 2 2 18 4 2" xfId="52982"/>
    <cellStyle name="Input [yellow] 2 2 18 4 3" xfId="52983"/>
    <cellStyle name="Input [yellow] 2 2 18 5" xfId="15345"/>
    <cellStyle name="Input [yellow] 2 2 18 5 2" xfId="52984"/>
    <cellStyle name="Input [yellow] 2 2 18 5 3" xfId="52985"/>
    <cellStyle name="Input [yellow] 2 2 18 6" xfId="15346"/>
    <cellStyle name="Input [yellow] 2 2 18 6 2" xfId="52986"/>
    <cellStyle name="Input [yellow] 2 2 18 6 3" xfId="52987"/>
    <cellStyle name="Input [yellow] 2 2 18 7" xfId="15347"/>
    <cellStyle name="Input [yellow] 2 2 18 8" xfId="52988"/>
    <cellStyle name="Input [yellow] 2 2 19" xfId="15348"/>
    <cellStyle name="Input [yellow] 2 2 19 2" xfId="15349"/>
    <cellStyle name="Input [yellow] 2 2 19 2 2" xfId="15350"/>
    <cellStyle name="Input [yellow] 2 2 19 2 3" xfId="15351"/>
    <cellStyle name="Input [yellow] 2 2 19 2 4" xfId="15352"/>
    <cellStyle name="Input [yellow] 2 2 19 2 5" xfId="15353"/>
    <cellStyle name="Input [yellow] 2 2 19 2 6" xfId="15354"/>
    <cellStyle name="Input [yellow] 2 2 19 3" xfId="15355"/>
    <cellStyle name="Input [yellow] 2 2 19 3 2" xfId="52989"/>
    <cellStyle name="Input [yellow] 2 2 19 3 3" xfId="52990"/>
    <cellStyle name="Input [yellow] 2 2 19 4" xfId="15356"/>
    <cellStyle name="Input [yellow] 2 2 19 4 2" xfId="52991"/>
    <cellStyle name="Input [yellow] 2 2 19 4 3" xfId="52992"/>
    <cellStyle name="Input [yellow] 2 2 19 5" xfId="15357"/>
    <cellStyle name="Input [yellow] 2 2 19 5 2" xfId="52993"/>
    <cellStyle name="Input [yellow] 2 2 19 5 3" xfId="52994"/>
    <cellStyle name="Input [yellow] 2 2 19 6" xfId="15358"/>
    <cellStyle name="Input [yellow] 2 2 19 6 2" xfId="52995"/>
    <cellStyle name="Input [yellow] 2 2 19 6 3" xfId="52996"/>
    <cellStyle name="Input [yellow] 2 2 19 7" xfId="15359"/>
    <cellStyle name="Input [yellow] 2 2 19 8" xfId="52997"/>
    <cellStyle name="Input [yellow] 2 2 2" xfId="15360"/>
    <cellStyle name="Input [yellow] 2 2 2 2" xfId="15361"/>
    <cellStyle name="Input [yellow] 2 2 2 2 2" xfId="15362"/>
    <cellStyle name="Input [yellow] 2 2 2 2 3" xfId="15363"/>
    <cellStyle name="Input [yellow] 2 2 2 2 4" xfId="15364"/>
    <cellStyle name="Input [yellow] 2 2 2 2 5" xfId="15365"/>
    <cellStyle name="Input [yellow] 2 2 2 2 6" xfId="15366"/>
    <cellStyle name="Input [yellow] 2 2 2 3" xfId="15367"/>
    <cellStyle name="Input [yellow] 2 2 2 3 2" xfId="52998"/>
    <cellStyle name="Input [yellow] 2 2 2 3 3" xfId="52999"/>
    <cellStyle name="Input [yellow] 2 2 2 4" xfId="15368"/>
    <cellStyle name="Input [yellow] 2 2 2 4 2" xfId="53000"/>
    <cellStyle name="Input [yellow] 2 2 2 4 3" xfId="53001"/>
    <cellStyle name="Input [yellow] 2 2 2 5" xfId="15369"/>
    <cellStyle name="Input [yellow] 2 2 2 5 2" xfId="53002"/>
    <cellStyle name="Input [yellow] 2 2 2 5 3" xfId="53003"/>
    <cellStyle name="Input [yellow] 2 2 2 6" xfId="15370"/>
    <cellStyle name="Input [yellow] 2 2 2 6 2" xfId="53004"/>
    <cellStyle name="Input [yellow] 2 2 2 6 3" xfId="53005"/>
    <cellStyle name="Input [yellow] 2 2 2 7" xfId="15371"/>
    <cellStyle name="Input [yellow] 2 2 2 8" xfId="53006"/>
    <cellStyle name="Input [yellow] 2 2 20" xfId="15372"/>
    <cellStyle name="Input [yellow] 2 2 20 2" xfId="15373"/>
    <cellStyle name="Input [yellow] 2 2 20 2 2" xfId="15374"/>
    <cellStyle name="Input [yellow] 2 2 20 2 3" xfId="15375"/>
    <cellStyle name="Input [yellow] 2 2 20 2 4" xfId="15376"/>
    <cellStyle name="Input [yellow] 2 2 20 2 5" xfId="15377"/>
    <cellStyle name="Input [yellow] 2 2 20 2 6" xfId="15378"/>
    <cellStyle name="Input [yellow] 2 2 20 3" xfId="15379"/>
    <cellStyle name="Input [yellow] 2 2 20 3 2" xfId="53007"/>
    <cellStyle name="Input [yellow] 2 2 20 3 3" xfId="53008"/>
    <cellStyle name="Input [yellow] 2 2 20 4" xfId="15380"/>
    <cellStyle name="Input [yellow] 2 2 20 4 2" xfId="53009"/>
    <cellStyle name="Input [yellow] 2 2 20 4 3" xfId="53010"/>
    <cellStyle name="Input [yellow] 2 2 20 5" xfId="15381"/>
    <cellStyle name="Input [yellow] 2 2 20 5 2" xfId="53011"/>
    <cellStyle name="Input [yellow] 2 2 20 5 3" xfId="53012"/>
    <cellStyle name="Input [yellow] 2 2 20 6" xfId="15382"/>
    <cellStyle name="Input [yellow] 2 2 20 6 2" xfId="53013"/>
    <cellStyle name="Input [yellow] 2 2 20 6 3" xfId="53014"/>
    <cellStyle name="Input [yellow] 2 2 20 7" xfId="15383"/>
    <cellStyle name="Input [yellow] 2 2 20 8" xfId="53015"/>
    <cellStyle name="Input [yellow] 2 2 21" xfId="15384"/>
    <cellStyle name="Input [yellow] 2 2 21 2" xfId="15385"/>
    <cellStyle name="Input [yellow] 2 2 21 2 2" xfId="15386"/>
    <cellStyle name="Input [yellow] 2 2 21 2 3" xfId="15387"/>
    <cellStyle name="Input [yellow] 2 2 21 2 4" xfId="15388"/>
    <cellStyle name="Input [yellow] 2 2 21 2 5" xfId="15389"/>
    <cellStyle name="Input [yellow] 2 2 21 2 6" xfId="15390"/>
    <cellStyle name="Input [yellow] 2 2 21 3" xfId="15391"/>
    <cellStyle name="Input [yellow] 2 2 21 3 2" xfId="53016"/>
    <cellStyle name="Input [yellow] 2 2 21 3 3" xfId="53017"/>
    <cellStyle name="Input [yellow] 2 2 21 4" xfId="15392"/>
    <cellStyle name="Input [yellow] 2 2 21 4 2" xfId="53018"/>
    <cellStyle name="Input [yellow] 2 2 21 4 3" xfId="53019"/>
    <cellStyle name="Input [yellow] 2 2 21 5" xfId="15393"/>
    <cellStyle name="Input [yellow] 2 2 21 5 2" xfId="53020"/>
    <cellStyle name="Input [yellow] 2 2 21 5 3" xfId="53021"/>
    <cellStyle name="Input [yellow] 2 2 21 6" xfId="15394"/>
    <cellStyle name="Input [yellow] 2 2 21 6 2" xfId="53022"/>
    <cellStyle name="Input [yellow] 2 2 21 6 3" xfId="53023"/>
    <cellStyle name="Input [yellow] 2 2 21 7" xfId="15395"/>
    <cellStyle name="Input [yellow] 2 2 21 8" xfId="53024"/>
    <cellStyle name="Input [yellow] 2 2 22" xfId="15396"/>
    <cellStyle name="Input [yellow] 2 2 22 2" xfId="15397"/>
    <cellStyle name="Input [yellow] 2 2 22 2 2" xfId="15398"/>
    <cellStyle name="Input [yellow] 2 2 22 2 3" xfId="15399"/>
    <cellStyle name="Input [yellow] 2 2 22 2 4" xfId="15400"/>
    <cellStyle name="Input [yellow] 2 2 22 2 5" xfId="15401"/>
    <cellStyle name="Input [yellow] 2 2 22 2 6" xfId="15402"/>
    <cellStyle name="Input [yellow] 2 2 22 3" xfId="15403"/>
    <cellStyle name="Input [yellow] 2 2 22 3 2" xfId="53025"/>
    <cellStyle name="Input [yellow] 2 2 22 3 3" xfId="53026"/>
    <cellStyle name="Input [yellow] 2 2 22 4" xfId="15404"/>
    <cellStyle name="Input [yellow] 2 2 22 4 2" xfId="53027"/>
    <cellStyle name="Input [yellow] 2 2 22 4 3" xfId="53028"/>
    <cellStyle name="Input [yellow] 2 2 22 5" xfId="15405"/>
    <cellStyle name="Input [yellow] 2 2 22 5 2" xfId="53029"/>
    <cellStyle name="Input [yellow] 2 2 22 5 3" xfId="53030"/>
    <cellStyle name="Input [yellow] 2 2 22 6" xfId="15406"/>
    <cellStyle name="Input [yellow] 2 2 22 6 2" xfId="53031"/>
    <cellStyle name="Input [yellow] 2 2 22 6 3" xfId="53032"/>
    <cellStyle name="Input [yellow] 2 2 22 7" xfId="15407"/>
    <cellStyle name="Input [yellow] 2 2 22 8" xfId="53033"/>
    <cellStyle name="Input [yellow] 2 2 23" xfId="15408"/>
    <cellStyle name="Input [yellow] 2 2 23 2" xfId="15409"/>
    <cellStyle name="Input [yellow] 2 2 23 2 2" xfId="15410"/>
    <cellStyle name="Input [yellow] 2 2 23 2 3" xfId="15411"/>
    <cellStyle name="Input [yellow] 2 2 23 2 4" xfId="15412"/>
    <cellStyle name="Input [yellow] 2 2 23 2 5" xfId="15413"/>
    <cellStyle name="Input [yellow] 2 2 23 2 6" xfId="15414"/>
    <cellStyle name="Input [yellow] 2 2 23 3" xfId="15415"/>
    <cellStyle name="Input [yellow] 2 2 23 3 2" xfId="53034"/>
    <cellStyle name="Input [yellow] 2 2 23 3 3" xfId="53035"/>
    <cellStyle name="Input [yellow] 2 2 23 4" xfId="15416"/>
    <cellStyle name="Input [yellow] 2 2 23 4 2" xfId="53036"/>
    <cellStyle name="Input [yellow] 2 2 23 4 3" xfId="53037"/>
    <cellStyle name="Input [yellow] 2 2 23 5" xfId="15417"/>
    <cellStyle name="Input [yellow] 2 2 23 5 2" xfId="53038"/>
    <cellStyle name="Input [yellow] 2 2 23 5 3" xfId="53039"/>
    <cellStyle name="Input [yellow] 2 2 23 6" xfId="15418"/>
    <cellStyle name="Input [yellow] 2 2 23 6 2" xfId="53040"/>
    <cellStyle name="Input [yellow] 2 2 23 6 3" xfId="53041"/>
    <cellStyle name="Input [yellow] 2 2 23 7" xfId="15419"/>
    <cellStyle name="Input [yellow] 2 2 23 8" xfId="53042"/>
    <cellStyle name="Input [yellow] 2 2 24" xfId="15420"/>
    <cellStyle name="Input [yellow] 2 2 24 2" xfId="15421"/>
    <cellStyle name="Input [yellow] 2 2 24 2 2" xfId="15422"/>
    <cellStyle name="Input [yellow] 2 2 24 2 3" xfId="15423"/>
    <cellStyle name="Input [yellow] 2 2 24 2 4" xfId="15424"/>
    <cellStyle name="Input [yellow] 2 2 24 2 5" xfId="15425"/>
    <cellStyle name="Input [yellow] 2 2 24 2 6" xfId="15426"/>
    <cellStyle name="Input [yellow] 2 2 24 3" xfId="15427"/>
    <cellStyle name="Input [yellow] 2 2 24 3 2" xfId="53043"/>
    <cellStyle name="Input [yellow] 2 2 24 3 3" xfId="53044"/>
    <cellStyle name="Input [yellow] 2 2 24 4" xfId="15428"/>
    <cellStyle name="Input [yellow] 2 2 24 4 2" xfId="53045"/>
    <cellStyle name="Input [yellow] 2 2 24 4 3" xfId="53046"/>
    <cellStyle name="Input [yellow] 2 2 24 5" xfId="15429"/>
    <cellStyle name="Input [yellow] 2 2 24 5 2" xfId="53047"/>
    <cellStyle name="Input [yellow] 2 2 24 5 3" xfId="53048"/>
    <cellStyle name="Input [yellow] 2 2 24 6" xfId="15430"/>
    <cellStyle name="Input [yellow] 2 2 24 6 2" xfId="53049"/>
    <cellStyle name="Input [yellow] 2 2 24 6 3" xfId="53050"/>
    <cellStyle name="Input [yellow] 2 2 24 7" xfId="15431"/>
    <cellStyle name="Input [yellow] 2 2 24 8" xfId="53051"/>
    <cellStyle name="Input [yellow] 2 2 25" xfId="15432"/>
    <cellStyle name="Input [yellow] 2 2 25 2" xfId="15433"/>
    <cellStyle name="Input [yellow] 2 2 25 2 2" xfId="15434"/>
    <cellStyle name="Input [yellow] 2 2 25 2 3" xfId="15435"/>
    <cellStyle name="Input [yellow] 2 2 25 2 4" xfId="15436"/>
    <cellStyle name="Input [yellow] 2 2 25 2 5" xfId="15437"/>
    <cellStyle name="Input [yellow] 2 2 25 2 6" xfId="15438"/>
    <cellStyle name="Input [yellow] 2 2 25 3" xfId="15439"/>
    <cellStyle name="Input [yellow] 2 2 25 3 2" xfId="53052"/>
    <cellStyle name="Input [yellow] 2 2 25 3 3" xfId="53053"/>
    <cellStyle name="Input [yellow] 2 2 25 4" xfId="15440"/>
    <cellStyle name="Input [yellow] 2 2 25 4 2" xfId="53054"/>
    <cellStyle name="Input [yellow] 2 2 25 4 3" xfId="53055"/>
    <cellStyle name="Input [yellow] 2 2 25 5" xfId="15441"/>
    <cellStyle name="Input [yellow] 2 2 25 5 2" xfId="53056"/>
    <cellStyle name="Input [yellow] 2 2 25 5 3" xfId="53057"/>
    <cellStyle name="Input [yellow] 2 2 25 6" xfId="15442"/>
    <cellStyle name="Input [yellow] 2 2 25 6 2" xfId="53058"/>
    <cellStyle name="Input [yellow] 2 2 25 6 3" xfId="53059"/>
    <cellStyle name="Input [yellow] 2 2 25 7" xfId="15443"/>
    <cellStyle name="Input [yellow] 2 2 25 8" xfId="53060"/>
    <cellStyle name="Input [yellow] 2 2 26" xfId="15444"/>
    <cellStyle name="Input [yellow] 2 2 26 2" xfId="15445"/>
    <cellStyle name="Input [yellow] 2 2 26 2 2" xfId="15446"/>
    <cellStyle name="Input [yellow] 2 2 26 2 3" xfId="15447"/>
    <cellStyle name="Input [yellow] 2 2 26 2 4" xfId="15448"/>
    <cellStyle name="Input [yellow] 2 2 26 2 5" xfId="15449"/>
    <cellStyle name="Input [yellow] 2 2 26 2 6" xfId="15450"/>
    <cellStyle name="Input [yellow] 2 2 26 3" xfId="15451"/>
    <cellStyle name="Input [yellow] 2 2 26 3 2" xfId="53061"/>
    <cellStyle name="Input [yellow] 2 2 26 3 3" xfId="53062"/>
    <cellStyle name="Input [yellow] 2 2 26 4" xfId="15452"/>
    <cellStyle name="Input [yellow] 2 2 26 4 2" xfId="53063"/>
    <cellStyle name="Input [yellow] 2 2 26 4 3" xfId="53064"/>
    <cellStyle name="Input [yellow] 2 2 26 5" xfId="15453"/>
    <cellStyle name="Input [yellow] 2 2 26 5 2" xfId="53065"/>
    <cellStyle name="Input [yellow] 2 2 26 5 3" xfId="53066"/>
    <cellStyle name="Input [yellow] 2 2 26 6" xfId="15454"/>
    <cellStyle name="Input [yellow] 2 2 26 6 2" xfId="53067"/>
    <cellStyle name="Input [yellow] 2 2 26 6 3" xfId="53068"/>
    <cellStyle name="Input [yellow] 2 2 26 7" xfId="15455"/>
    <cellStyle name="Input [yellow] 2 2 26 8" xfId="53069"/>
    <cellStyle name="Input [yellow] 2 2 27" xfId="15456"/>
    <cellStyle name="Input [yellow] 2 2 27 2" xfId="15457"/>
    <cellStyle name="Input [yellow] 2 2 27 2 2" xfId="15458"/>
    <cellStyle name="Input [yellow] 2 2 27 2 3" xfId="15459"/>
    <cellStyle name="Input [yellow] 2 2 27 2 4" xfId="15460"/>
    <cellStyle name="Input [yellow] 2 2 27 2 5" xfId="15461"/>
    <cellStyle name="Input [yellow] 2 2 27 2 6" xfId="15462"/>
    <cellStyle name="Input [yellow] 2 2 27 3" xfId="15463"/>
    <cellStyle name="Input [yellow] 2 2 27 3 2" xfId="53070"/>
    <cellStyle name="Input [yellow] 2 2 27 3 3" xfId="53071"/>
    <cellStyle name="Input [yellow] 2 2 27 4" xfId="15464"/>
    <cellStyle name="Input [yellow] 2 2 27 4 2" xfId="53072"/>
    <cellStyle name="Input [yellow] 2 2 27 4 3" xfId="53073"/>
    <cellStyle name="Input [yellow] 2 2 27 5" xfId="15465"/>
    <cellStyle name="Input [yellow] 2 2 27 5 2" xfId="53074"/>
    <cellStyle name="Input [yellow] 2 2 27 5 3" xfId="53075"/>
    <cellStyle name="Input [yellow] 2 2 27 6" xfId="15466"/>
    <cellStyle name="Input [yellow] 2 2 27 6 2" xfId="53076"/>
    <cellStyle name="Input [yellow] 2 2 27 6 3" xfId="53077"/>
    <cellStyle name="Input [yellow] 2 2 27 7" xfId="15467"/>
    <cellStyle name="Input [yellow] 2 2 27 8" xfId="53078"/>
    <cellStyle name="Input [yellow] 2 2 28" xfId="15468"/>
    <cellStyle name="Input [yellow] 2 2 28 2" xfId="15469"/>
    <cellStyle name="Input [yellow] 2 2 28 2 2" xfId="15470"/>
    <cellStyle name="Input [yellow] 2 2 28 2 3" xfId="15471"/>
    <cellStyle name="Input [yellow] 2 2 28 2 4" xfId="15472"/>
    <cellStyle name="Input [yellow] 2 2 28 2 5" xfId="15473"/>
    <cellStyle name="Input [yellow] 2 2 28 2 6" xfId="15474"/>
    <cellStyle name="Input [yellow] 2 2 28 3" xfId="15475"/>
    <cellStyle name="Input [yellow] 2 2 28 3 2" xfId="53079"/>
    <cellStyle name="Input [yellow] 2 2 28 3 3" xfId="53080"/>
    <cellStyle name="Input [yellow] 2 2 28 4" xfId="15476"/>
    <cellStyle name="Input [yellow] 2 2 28 4 2" xfId="53081"/>
    <cellStyle name="Input [yellow] 2 2 28 4 3" xfId="53082"/>
    <cellStyle name="Input [yellow] 2 2 28 5" xfId="15477"/>
    <cellStyle name="Input [yellow] 2 2 28 5 2" xfId="53083"/>
    <cellStyle name="Input [yellow] 2 2 28 5 3" xfId="53084"/>
    <cellStyle name="Input [yellow] 2 2 28 6" xfId="15478"/>
    <cellStyle name="Input [yellow] 2 2 28 6 2" xfId="53085"/>
    <cellStyle name="Input [yellow] 2 2 28 6 3" xfId="53086"/>
    <cellStyle name="Input [yellow] 2 2 28 7" xfId="15479"/>
    <cellStyle name="Input [yellow] 2 2 28 8" xfId="53087"/>
    <cellStyle name="Input [yellow] 2 2 29" xfId="15480"/>
    <cellStyle name="Input [yellow] 2 2 29 2" xfId="15481"/>
    <cellStyle name="Input [yellow] 2 2 29 2 2" xfId="15482"/>
    <cellStyle name="Input [yellow] 2 2 29 2 3" xfId="15483"/>
    <cellStyle name="Input [yellow] 2 2 29 2 4" xfId="15484"/>
    <cellStyle name="Input [yellow] 2 2 29 2 5" xfId="15485"/>
    <cellStyle name="Input [yellow] 2 2 29 2 6" xfId="15486"/>
    <cellStyle name="Input [yellow] 2 2 29 3" xfId="15487"/>
    <cellStyle name="Input [yellow] 2 2 29 3 2" xfId="53088"/>
    <cellStyle name="Input [yellow] 2 2 29 3 3" xfId="53089"/>
    <cellStyle name="Input [yellow] 2 2 29 4" xfId="15488"/>
    <cellStyle name="Input [yellow] 2 2 29 4 2" xfId="53090"/>
    <cellStyle name="Input [yellow] 2 2 29 4 3" xfId="53091"/>
    <cellStyle name="Input [yellow] 2 2 29 5" xfId="15489"/>
    <cellStyle name="Input [yellow] 2 2 29 5 2" xfId="53092"/>
    <cellStyle name="Input [yellow] 2 2 29 5 3" xfId="53093"/>
    <cellStyle name="Input [yellow] 2 2 29 6" xfId="15490"/>
    <cellStyle name="Input [yellow] 2 2 29 6 2" xfId="53094"/>
    <cellStyle name="Input [yellow] 2 2 29 6 3" xfId="53095"/>
    <cellStyle name="Input [yellow] 2 2 29 7" xfId="15491"/>
    <cellStyle name="Input [yellow] 2 2 29 8" xfId="53096"/>
    <cellStyle name="Input [yellow] 2 2 3" xfId="15492"/>
    <cellStyle name="Input [yellow] 2 2 3 2" xfId="15493"/>
    <cellStyle name="Input [yellow] 2 2 3 2 2" xfId="15494"/>
    <cellStyle name="Input [yellow] 2 2 3 2 3" xfId="15495"/>
    <cellStyle name="Input [yellow] 2 2 3 2 4" xfId="15496"/>
    <cellStyle name="Input [yellow] 2 2 3 2 5" xfId="15497"/>
    <cellStyle name="Input [yellow] 2 2 3 2 6" xfId="15498"/>
    <cellStyle name="Input [yellow] 2 2 3 3" xfId="15499"/>
    <cellStyle name="Input [yellow] 2 2 3 3 2" xfId="53097"/>
    <cellStyle name="Input [yellow] 2 2 3 3 3" xfId="53098"/>
    <cellStyle name="Input [yellow] 2 2 3 4" xfId="15500"/>
    <cellStyle name="Input [yellow] 2 2 3 4 2" xfId="53099"/>
    <cellStyle name="Input [yellow] 2 2 3 4 3" xfId="53100"/>
    <cellStyle name="Input [yellow] 2 2 3 5" xfId="15501"/>
    <cellStyle name="Input [yellow] 2 2 3 5 2" xfId="53101"/>
    <cellStyle name="Input [yellow] 2 2 3 5 3" xfId="53102"/>
    <cellStyle name="Input [yellow] 2 2 3 6" xfId="15502"/>
    <cellStyle name="Input [yellow] 2 2 3 6 2" xfId="53103"/>
    <cellStyle name="Input [yellow] 2 2 3 6 3" xfId="53104"/>
    <cellStyle name="Input [yellow] 2 2 3 7" xfId="15503"/>
    <cellStyle name="Input [yellow] 2 2 3 8" xfId="53105"/>
    <cellStyle name="Input [yellow] 2 2 30" xfId="15504"/>
    <cellStyle name="Input [yellow] 2 2 30 2" xfId="15505"/>
    <cellStyle name="Input [yellow] 2 2 30 2 2" xfId="15506"/>
    <cellStyle name="Input [yellow] 2 2 30 2 3" xfId="15507"/>
    <cellStyle name="Input [yellow] 2 2 30 2 4" xfId="15508"/>
    <cellStyle name="Input [yellow] 2 2 30 2 5" xfId="15509"/>
    <cellStyle name="Input [yellow] 2 2 30 2 6" xfId="15510"/>
    <cellStyle name="Input [yellow] 2 2 30 3" xfId="15511"/>
    <cellStyle name="Input [yellow] 2 2 30 3 2" xfId="53106"/>
    <cellStyle name="Input [yellow] 2 2 30 3 3" xfId="53107"/>
    <cellStyle name="Input [yellow] 2 2 30 4" xfId="15512"/>
    <cellStyle name="Input [yellow] 2 2 30 4 2" xfId="53108"/>
    <cellStyle name="Input [yellow] 2 2 30 4 3" xfId="53109"/>
    <cellStyle name="Input [yellow] 2 2 30 5" xfId="15513"/>
    <cellStyle name="Input [yellow] 2 2 30 5 2" xfId="53110"/>
    <cellStyle name="Input [yellow] 2 2 30 5 3" xfId="53111"/>
    <cellStyle name="Input [yellow] 2 2 30 6" xfId="15514"/>
    <cellStyle name="Input [yellow] 2 2 30 6 2" xfId="53112"/>
    <cellStyle name="Input [yellow] 2 2 30 6 3" xfId="53113"/>
    <cellStyle name="Input [yellow] 2 2 30 7" xfId="15515"/>
    <cellStyle name="Input [yellow] 2 2 30 8" xfId="53114"/>
    <cellStyle name="Input [yellow] 2 2 31" xfId="15516"/>
    <cellStyle name="Input [yellow] 2 2 31 2" xfId="15517"/>
    <cellStyle name="Input [yellow] 2 2 31 2 2" xfId="15518"/>
    <cellStyle name="Input [yellow] 2 2 31 2 3" xfId="15519"/>
    <cellStyle name="Input [yellow] 2 2 31 2 4" xfId="15520"/>
    <cellStyle name="Input [yellow] 2 2 31 2 5" xfId="15521"/>
    <cellStyle name="Input [yellow] 2 2 31 2 6" xfId="15522"/>
    <cellStyle name="Input [yellow] 2 2 31 3" xfId="15523"/>
    <cellStyle name="Input [yellow] 2 2 31 3 2" xfId="53115"/>
    <cellStyle name="Input [yellow] 2 2 31 3 3" xfId="53116"/>
    <cellStyle name="Input [yellow] 2 2 31 4" xfId="15524"/>
    <cellStyle name="Input [yellow] 2 2 31 4 2" xfId="53117"/>
    <cellStyle name="Input [yellow] 2 2 31 4 3" xfId="53118"/>
    <cellStyle name="Input [yellow] 2 2 31 5" xfId="15525"/>
    <cellStyle name="Input [yellow] 2 2 31 5 2" xfId="53119"/>
    <cellStyle name="Input [yellow] 2 2 31 5 3" xfId="53120"/>
    <cellStyle name="Input [yellow] 2 2 31 6" xfId="15526"/>
    <cellStyle name="Input [yellow] 2 2 31 6 2" xfId="53121"/>
    <cellStyle name="Input [yellow] 2 2 31 6 3" xfId="53122"/>
    <cellStyle name="Input [yellow] 2 2 31 7" xfId="15527"/>
    <cellStyle name="Input [yellow] 2 2 31 8" xfId="53123"/>
    <cellStyle name="Input [yellow] 2 2 32" xfId="15528"/>
    <cellStyle name="Input [yellow] 2 2 32 2" xfId="15529"/>
    <cellStyle name="Input [yellow] 2 2 32 2 2" xfId="15530"/>
    <cellStyle name="Input [yellow] 2 2 32 2 3" xfId="15531"/>
    <cellStyle name="Input [yellow] 2 2 32 2 4" xfId="15532"/>
    <cellStyle name="Input [yellow] 2 2 32 2 5" xfId="15533"/>
    <cellStyle name="Input [yellow] 2 2 32 2 6" xfId="15534"/>
    <cellStyle name="Input [yellow] 2 2 32 3" xfId="15535"/>
    <cellStyle name="Input [yellow] 2 2 32 3 2" xfId="53124"/>
    <cellStyle name="Input [yellow] 2 2 32 3 3" xfId="53125"/>
    <cellStyle name="Input [yellow] 2 2 32 4" xfId="15536"/>
    <cellStyle name="Input [yellow] 2 2 32 4 2" xfId="53126"/>
    <cellStyle name="Input [yellow] 2 2 32 4 3" xfId="53127"/>
    <cellStyle name="Input [yellow] 2 2 32 5" xfId="15537"/>
    <cellStyle name="Input [yellow] 2 2 32 5 2" xfId="53128"/>
    <cellStyle name="Input [yellow] 2 2 32 5 3" xfId="53129"/>
    <cellStyle name="Input [yellow] 2 2 32 6" xfId="15538"/>
    <cellStyle name="Input [yellow] 2 2 32 6 2" xfId="53130"/>
    <cellStyle name="Input [yellow] 2 2 32 6 3" xfId="53131"/>
    <cellStyle name="Input [yellow] 2 2 32 7" xfId="15539"/>
    <cellStyle name="Input [yellow] 2 2 32 8" xfId="53132"/>
    <cellStyle name="Input [yellow] 2 2 33" xfId="15540"/>
    <cellStyle name="Input [yellow] 2 2 33 2" xfId="15541"/>
    <cellStyle name="Input [yellow] 2 2 33 2 2" xfId="15542"/>
    <cellStyle name="Input [yellow] 2 2 33 2 3" xfId="15543"/>
    <cellStyle name="Input [yellow] 2 2 33 2 4" xfId="15544"/>
    <cellStyle name="Input [yellow] 2 2 33 2 5" xfId="15545"/>
    <cellStyle name="Input [yellow] 2 2 33 2 6" xfId="15546"/>
    <cellStyle name="Input [yellow] 2 2 33 3" xfId="15547"/>
    <cellStyle name="Input [yellow] 2 2 33 3 2" xfId="53133"/>
    <cellStyle name="Input [yellow] 2 2 33 3 3" xfId="53134"/>
    <cellStyle name="Input [yellow] 2 2 33 4" xfId="15548"/>
    <cellStyle name="Input [yellow] 2 2 33 4 2" xfId="53135"/>
    <cellStyle name="Input [yellow] 2 2 33 4 3" xfId="53136"/>
    <cellStyle name="Input [yellow] 2 2 33 5" xfId="15549"/>
    <cellStyle name="Input [yellow] 2 2 33 5 2" xfId="53137"/>
    <cellStyle name="Input [yellow] 2 2 33 5 3" xfId="53138"/>
    <cellStyle name="Input [yellow] 2 2 33 6" xfId="15550"/>
    <cellStyle name="Input [yellow] 2 2 33 6 2" xfId="53139"/>
    <cellStyle name="Input [yellow] 2 2 33 6 3" xfId="53140"/>
    <cellStyle name="Input [yellow] 2 2 33 7" xfId="15551"/>
    <cellStyle name="Input [yellow] 2 2 33 8" xfId="53141"/>
    <cellStyle name="Input [yellow] 2 2 34" xfId="15552"/>
    <cellStyle name="Input [yellow] 2 2 34 2" xfId="15553"/>
    <cellStyle name="Input [yellow] 2 2 34 2 2" xfId="15554"/>
    <cellStyle name="Input [yellow] 2 2 34 2 3" xfId="15555"/>
    <cellStyle name="Input [yellow] 2 2 34 2 4" xfId="15556"/>
    <cellStyle name="Input [yellow] 2 2 34 2 5" xfId="15557"/>
    <cellStyle name="Input [yellow] 2 2 34 2 6" xfId="15558"/>
    <cellStyle name="Input [yellow] 2 2 34 3" xfId="15559"/>
    <cellStyle name="Input [yellow] 2 2 34 3 2" xfId="53142"/>
    <cellStyle name="Input [yellow] 2 2 34 3 3" xfId="53143"/>
    <cellStyle name="Input [yellow] 2 2 34 4" xfId="53144"/>
    <cellStyle name="Input [yellow] 2 2 34 4 2" xfId="53145"/>
    <cellStyle name="Input [yellow] 2 2 34 4 3" xfId="53146"/>
    <cellStyle name="Input [yellow] 2 2 34 5" xfId="53147"/>
    <cellStyle name="Input [yellow] 2 2 34 5 2" xfId="53148"/>
    <cellStyle name="Input [yellow] 2 2 34 5 3" xfId="53149"/>
    <cellStyle name="Input [yellow] 2 2 34 6" xfId="53150"/>
    <cellStyle name="Input [yellow] 2 2 34 6 2" xfId="53151"/>
    <cellStyle name="Input [yellow] 2 2 34 6 3" xfId="53152"/>
    <cellStyle name="Input [yellow] 2 2 34 7" xfId="53153"/>
    <cellStyle name="Input [yellow] 2 2 34 8" xfId="53154"/>
    <cellStyle name="Input [yellow] 2 2 35" xfId="15560"/>
    <cellStyle name="Input [yellow] 2 2 35 2" xfId="15561"/>
    <cellStyle name="Input [yellow] 2 2 35 3" xfId="15562"/>
    <cellStyle name="Input [yellow] 2 2 35 4" xfId="15563"/>
    <cellStyle name="Input [yellow] 2 2 35 5" xfId="15564"/>
    <cellStyle name="Input [yellow] 2 2 35 6" xfId="15565"/>
    <cellStyle name="Input [yellow] 2 2 36" xfId="15566"/>
    <cellStyle name="Input [yellow] 2 2 36 2" xfId="53155"/>
    <cellStyle name="Input [yellow] 2 2 36 3" xfId="53156"/>
    <cellStyle name="Input [yellow] 2 2 37" xfId="53157"/>
    <cellStyle name="Input [yellow] 2 2 37 2" xfId="53158"/>
    <cellStyle name="Input [yellow] 2 2 37 3" xfId="53159"/>
    <cellStyle name="Input [yellow] 2 2 38" xfId="53160"/>
    <cellStyle name="Input [yellow] 2 2 38 2" xfId="53161"/>
    <cellStyle name="Input [yellow] 2 2 38 3" xfId="53162"/>
    <cellStyle name="Input [yellow] 2 2 39" xfId="53163"/>
    <cellStyle name="Input [yellow] 2 2 39 2" xfId="53164"/>
    <cellStyle name="Input [yellow] 2 2 39 3" xfId="53165"/>
    <cellStyle name="Input [yellow] 2 2 4" xfId="15567"/>
    <cellStyle name="Input [yellow] 2 2 4 2" xfId="15568"/>
    <cellStyle name="Input [yellow] 2 2 4 2 2" xfId="15569"/>
    <cellStyle name="Input [yellow] 2 2 4 2 3" xfId="15570"/>
    <cellStyle name="Input [yellow] 2 2 4 2 4" xfId="15571"/>
    <cellStyle name="Input [yellow] 2 2 4 2 5" xfId="15572"/>
    <cellStyle name="Input [yellow] 2 2 4 2 6" xfId="15573"/>
    <cellStyle name="Input [yellow] 2 2 4 3" xfId="15574"/>
    <cellStyle name="Input [yellow] 2 2 4 3 2" xfId="53166"/>
    <cellStyle name="Input [yellow] 2 2 4 3 3" xfId="53167"/>
    <cellStyle name="Input [yellow] 2 2 4 4" xfId="15575"/>
    <cellStyle name="Input [yellow] 2 2 4 4 2" xfId="53168"/>
    <cellStyle name="Input [yellow] 2 2 4 4 3" xfId="53169"/>
    <cellStyle name="Input [yellow] 2 2 4 5" xfId="15576"/>
    <cellStyle name="Input [yellow] 2 2 4 5 2" xfId="53170"/>
    <cellStyle name="Input [yellow] 2 2 4 5 3" xfId="53171"/>
    <cellStyle name="Input [yellow] 2 2 4 6" xfId="15577"/>
    <cellStyle name="Input [yellow] 2 2 4 6 2" xfId="53172"/>
    <cellStyle name="Input [yellow] 2 2 4 6 3" xfId="53173"/>
    <cellStyle name="Input [yellow] 2 2 4 7" xfId="15578"/>
    <cellStyle name="Input [yellow] 2 2 4 8" xfId="53174"/>
    <cellStyle name="Input [yellow] 2 2 40" xfId="53175"/>
    <cellStyle name="Input [yellow] 2 2 41" xfId="53176"/>
    <cellStyle name="Input [yellow] 2 2 5" xfId="15579"/>
    <cellStyle name="Input [yellow] 2 2 5 2" xfId="15580"/>
    <cellStyle name="Input [yellow] 2 2 5 2 2" xfId="15581"/>
    <cellStyle name="Input [yellow] 2 2 5 2 3" xfId="15582"/>
    <cellStyle name="Input [yellow] 2 2 5 2 4" xfId="15583"/>
    <cellStyle name="Input [yellow] 2 2 5 2 5" xfId="15584"/>
    <cellStyle name="Input [yellow] 2 2 5 2 6" xfId="15585"/>
    <cellStyle name="Input [yellow] 2 2 5 3" xfId="15586"/>
    <cellStyle name="Input [yellow] 2 2 5 3 2" xfId="53177"/>
    <cellStyle name="Input [yellow] 2 2 5 3 3" xfId="53178"/>
    <cellStyle name="Input [yellow] 2 2 5 4" xfId="15587"/>
    <cellStyle name="Input [yellow] 2 2 5 4 2" xfId="53179"/>
    <cellStyle name="Input [yellow] 2 2 5 4 3" xfId="53180"/>
    <cellStyle name="Input [yellow] 2 2 5 5" xfId="15588"/>
    <cellStyle name="Input [yellow] 2 2 5 5 2" xfId="53181"/>
    <cellStyle name="Input [yellow] 2 2 5 5 3" xfId="53182"/>
    <cellStyle name="Input [yellow] 2 2 5 6" xfId="15589"/>
    <cellStyle name="Input [yellow] 2 2 5 6 2" xfId="53183"/>
    <cellStyle name="Input [yellow] 2 2 5 6 3" xfId="53184"/>
    <cellStyle name="Input [yellow] 2 2 5 7" xfId="15590"/>
    <cellStyle name="Input [yellow] 2 2 5 8" xfId="53185"/>
    <cellStyle name="Input [yellow] 2 2 6" xfId="15591"/>
    <cellStyle name="Input [yellow] 2 2 6 2" xfId="15592"/>
    <cellStyle name="Input [yellow] 2 2 6 2 2" xfId="15593"/>
    <cellStyle name="Input [yellow] 2 2 6 2 3" xfId="15594"/>
    <cellStyle name="Input [yellow] 2 2 6 2 4" xfId="15595"/>
    <cellStyle name="Input [yellow] 2 2 6 2 5" xfId="15596"/>
    <cellStyle name="Input [yellow] 2 2 6 2 6" xfId="15597"/>
    <cellStyle name="Input [yellow] 2 2 6 3" xfId="15598"/>
    <cellStyle name="Input [yellow] 2 2 6 3 2" xfId="53186"/>
    <cellStyle name="Input [yellow] 2 2 6 3 3" xfId="53187"/>
    <cellStyle name="Input [yellow] 2 2 6 4" xfId="15599"/>
    <cellStyle name="Input [yellow] 2 2 6 4 2" xfId="53188"/>
    <cellStyle name="Input [yellow] 2 2 6 4 3" xfId="53189"/>
    <cellStyle name="Input [yellow] 2 2 6 5" xfId="15600"/>
    <cellStyle name="Input [yellow] 2 2 6 5 2" xfId="53190"/>
    <cellStyle name="Input [yellow] 2 2 6 5 3" xfId="53191"/>
    <cellStyle name="Input [yellow] 2 2 6 6" xfId="15601"/>
    <cellStyle name="Input [yellow] 2 2 6 6 2" xfId="53192"/>
    <cellStyle name="Input [yellow] 2 2 6 6 3" xfId="53193"/>
    <cellStyle name="Input [yellow] 2 2 6 7" xfId="15602"/>
    <cellStyle name="Input [yellow] 2 2 6 8" xfId="53194"/>
    <cellStyle name="Input [yellow] 2 2 7" xfId="15603"/>
    <cellStyle name="Input [yellow] 2 2 7 2" xfId="15604"/>
    <cellStyle name="Input [yellow] 2 2 7 2 2" xfId="15605"/>
    <cellStyle name="Input [yellow] 2 2 7 2 3" xfId="15606"/>
    <cellStyle name="Input [yellow] 2 2 7 2 4" xfId="15607"/>
    <cellStyle name="Input [yellow] 2 2 7 2 5" xfId="15608"/>
    <cellStyle name="Input [yellow] 2 2 7 2 6" xfId="15609"/>
    <cellStyle name="Input [yellow] 2 2 7 3" xfId="15610"/>
    <cellStyle name="Input [yellow] 2 2 7 3 2" xfId="53195"/>
    <cellStyle name="Input [yellow] 2 2 7 3 3" xfId="53196"/>
    <cellStyle name="Input [yellow] 2 2 7 4" xfId="15611"/>
    <cellStyle name="Input [yellow] 2 2 7 4 2" xfId="53197"/>
    <cellStyle name="Input [yellow] 2 2 7 4 3" xfId="53198"/>
    <cellStyle name="Input [yellow] 2 2 7 5" xfId="15612"/>
    <cellStyle name="Input [yellow] 2 2 7 5 2" xfId="53199"/>
    <cellStyle name="Input [yellow] 2 2 7 5 3" xfId="53200"/>
    <cellStyle name="Input [yellow] 2 2 7 6" xfId="15613"/>
    <cellStyle name="Input [yellow] 2 2 7 6 2" xfId="53201"/>
    <cellStyle name="Input [yellow] 2 2 7 6 3" xfId="53202"/>
    <cellStyle name="Input [yellow] 2 2 7 7" xfId="15614"/>
    <cellStyle name="Input [yellow] 2 2 7 8" xfId="53203"/>
    <cellStyle name="Input [yellow] 2 2 8" xfId="15615"/>
    <cellStyle name="Input [yellow] 2 2 8 2" xfId="15616"/>
    <cellStyle name="Input [yellow] 2 2 8 2 2" xfId="15617"/>
    <cellStyle name="Input [yellow] 2 2 8 2 3" xfId="15618"/>
    <cellStyle name="Input [yellow] 2 2 8 2 4" xfId="15619"/>
    <cellStyle name="Input [yellow] 2 2 8 2 5" xfId="15620"/>
    <cellStyle name="Input [yellow] 2 2 8 2 6" xfId="15621"/>
    <cellStyle name="Input [yellow] 2 2 8 3" xfId="15622"/>
    <cellStyle name="Input [yellow] 2 2 8 3 2" xfId="53204"/>
    <cellStyle name="Input [yellow] 2 2 8 3 3" xfId="53205"/>
    <cellStyle name="Input [yellow] 2 2 8 4" xfId="15623"/>
    <cellStyle name="Input [yellow] 2 2 8 4 2" xfId="53206"/>
    <cellStyle name="Input [yellow] 2 2 8 4 3" xfId="53207"/>
    <cellStyle name="Input [yellow] 2 2 8 5" xfId="15624"/>
    <cellStyle name="Input [yellow] 2 2 8 5 2" xfId="53208"/>
    <cellStyle name="Input [yellow] 2 2 8 5 3" xfId="53209"/>
    <cellStyle name="Input [yellow] 2 2 8 6" xfId="15625"/>
    <cellStyle name="Input [yellow] 2 2 8 6 2" xfId="53210"/>
    <cellStyle name="Input [yellow] 2 2 8 6 3" xfId="53211"/>
    <cellStyle name="Input [yellow] 2 2 8 7" xfId="15626"/>
    <cellStyle name="Input [yellow] 2 2 8 8" xfId="53212"/>
    <cellStyle name="Input [yellow] 2 2 9" xfId="15627"/>
    <cellStyle name="Input [yellow] 2 2 9 2" xfId="15628"/>
    <cellStyle name="Input [yellow] 2 2 9 2 2" xfId="15629"/>
    <cellStyle name="Input [yellow] 2 2 9 2 3" xfId="15630"/>
    <cellStyle name="Input [yellow] 2 2 9 2 4" xfId="15631"/>
    <cellStyle name="Input [yellow] 2 2 9 2 5" xfId="15632"/>
    <cellStyle name="Input [yellow] 2 2 9 2 6" xfId="15633"/>
    <cellStyle name="Input [yellow] 2 2 9 3" xfId="15634"/>
    <cellStyle name="Input [yellow] 2 2 9 3 2" xfId="53213"/>
    <cellStyle name="Input [yellow] 2 2 9 3 3" xfId="53214"/>
    <cellStyle name="Input [yellow] 2 2 9 4" xfId="15635"/>
    <cellStyle name="Input [yellow] 2 2 9 4 2" xfId="53215"/>
    <cellStyle name="Input [yellow] 2 2 9 4 3" xfId="53216"/>
    <cellStyle name="Input [yellow] 2 2 9 5" xfId="15636"/>
    <cellStyle name="Input [yellow] 2 2 9 5 2" xfId="53217"/>
    <cellStyle name="Input [yellow] 2 2 9 5 3" xfId="53218"/>
    <cellStyle name="Input [yellow] 2 2 9 6" xfId="15637"/>
    <cellStyle name="Input [yellow] 2 2 9 6 2" xfId="53219"/>
    <cellStyle name="Input [yellow] 2 2 9 6 3" xfId="53220"/>
    <cellStyle name="Input [yellow] 2 2 9 7" xfId="15638"/>
    <cellStyle name="Input [yellow] 2 2 9 8" xfId="53221"/>
    <cellStyle name="Input [yellow] 2 20" xfId="15639"/>
    <cellStyle name="Input [yellow] 2 20 2" xfId="15640"/>
    <cellStyle name="Input [yellow] 2 20 2 2" xfId="15641"/>
    <cellStyle name="Input [yellow] 2 20 2 3" xfId="15642"/>
    <cellStyle name="Input [yellow] 2 20 2 4" xfId="15643"/>
    <cellStyle name="Input [yellow] 2 20 2 5" xfId="15644"/>
    <cellStyle name="Input [yellow] 2 20 2 6" xfId="15645"/>
    <cellStyle name="Input [yellow] 2 20 3" xfId="15646"/>
    <cellStyle name="Input [yellow] 2 20 3 2" xfId="53222"/>
    <cellStyle name="Input [yellow] 2 20 3 3" xfId="53223"/>
    <cellStyle name="Input [yellow] 2 20 4" xfId="15647"/>
    <cellStyle name="Input [yellow] 2 20 4 2" xfId="53224"/>
    <cellStyle name="Input [yellow] 2 20 4 3" xfId="53225"/>
    <cellStyle name="Input [yellow] 2 20 5" xfId="15648"/>
    <cellStyle name="Input [yellow] 2 20 5 2" xfId="53226"/>
    <cellStyle name="Input [yellow] 2 20 5 3" xfId="53227"/>
    <cellStyle name="Input [yellow] 2 20 6" xfId="15649"/>
    <cellStyle name="Input [yellow] 2 20 6 2" xfId="53228"/>
    <cellStyle name="Input [yellow] 2 20 6 3" xfId="53229"/>
    <cellStyle name="Input [yellow] 2 20 7" xfId="15650"/>
    <cellStyle name="Input [yellow] 2 20 8" xfId="53230"/>
    <cellStyle name="Input [yellow] 2 21" xfId="15651"/>
    <cellStyle name="Input [yellow] 2 21 2" xfId="15652"/>
    <cellStyle name="Input [yellow] 2 21 2 2" xfId="15653"/>
    <cellStyle name="Input [yellow] 2 21 2 3" xfId="15654"/>
    <cellStyle name="Input [yellow] 2 21 2 4" xfId="15655"/>
    <cellStyle name="Input [yellow] 2 21 2 5" xfId="15656"/>
    <cellStyle name="Input [yellow] 2 21 2 6" xfId="15657"/>
    <cellStyle name="Input [yellow] 2 21 3" xfId="15658"/>
    <cellStyle name="Input [yellow] 2 21 3 2" xfId="53231"/>
    <cellStyle name="Input [yellow] 2 21 3 3" xfId="53232"/>
    <cellStyle name="Input [yellow] 2 21 4" xfId="15659"/>
    <cellStyle name="Input [yellow] 2 21 4 2" xfId="53233"/>
    <cellStyle name="Input [yellow] 2 21 4 3" xfId="53234"/>
    <cellStyle name="Input [yellow] 2 21 5" xfId="15660"/>
    <cellStyle name="Input [yellow] 2 21 5 2" xfId="53235"/>
    <cellStyle name="Input [yellow] 2 21 5 3" xfId="53236"/>
    <cellStyle name="Input [yellow] 2 21 6" xfId="15661"/>
    <cellStyle name="Input [yellow] 2 21 6 2" xfId="53237"/>
    <cellStyle name="Input [yellow] 2 21 6 3" xfId="53238"/>
    <cellStyle name="Input [yellow] 2 21 7" xfId="15662"/>
    <cellStyle name="Input [yellow] 2 21 8" xfId="53239"/>
    <cellStyle name="Input [yellow] 2 22" xfId="15663"/>
    <cellStyle name="Input [yellow] 2 22 2" xfId="15664"/>
    <cellStyle name="Input [yellow] 2 22 2 2" xfId="15665"/>
    <cellStyle name="Input [yellow] 2 22 2 3" xfId="15666"/>
    <cellStyle name="Input [yellow] 2 22 2 4" xfId="15667"/>
    <cellStyle name="Input [yellow] 2 22 2 5" xfId="15668"/>
    <cellStyle name="Input [yellow] 2 22 2 6" xfId="15669"/>
    <cellStyle name="Input [yellow] 2 22 3" xfId="15670"/>
    <cellStyle name="Input [yellow] 2 22 3 2" xfId="53240"/>
    <cellStyle name="Input [yellow] 2 22 3 3" xfId="53241"/>
    <cellStyle name="Input [yellow] 2 22 4" xfId="15671"/>
    <cellStyle name="Input [yellow] 2 22 4 2" xfId="53242"/>
    <cellStyle name="Input [yellow] 2 22 4 3" xfId="53243"/>
    <cellStyle name="Input [yellow] 2 22 5" xfId="15672"/>
    <cellStyle name="Input [yellow] 2 22 5 2" xfId="53244"/>
    <cellStyle name="Input [yellow] 2 22 5 3" xfId="53245"/>
    <cellStyle name="Input [yellow] 2 22 6" xfId="15673"/>
    <cellStyle name="Input [yellow] 2 22 6 2" xfId="53246"/>
    <cellStyle name="Input [yellow] 2 22 6 3" xfId="53247"/>
    <cellStyle name="Input [yellow] 2 22 7" xfId="15674"/>
    <cellStyle name="Input [yellow] 2 22 8" xfId="53248"/>
    <cellStyle name="Input [yellow] 2 23" xfId="15675"/>
    <cellStyle name="Input [yellow] 2 23 2" xfId="15676"/>
    <cellStyle name="Input [yellow] 2 23 2 2" xfId="15677"/>
    <cellStyle name="Input [yellow] 2 23 2 3" xfId="15678"/>
    <cellStyle name="Input [yellow] 2 23 2 4" xfId="15679"/>
    <cellStyle name="Input [yellow] 2 23 2 5" xfId="15680"/>
    <cellStyle name="Input [yellow] 2 23 2 6" xfId="15681"/>
    <cellStyle name="Input [yellow] 2 23 3" xfId="15682"/>
    <cellStyle name="Input [yellow] 2 23 3 2" xfId="53249"/>
    <cellStyle name="Input [yellow] 2 23 3 3" xfId="53250"/>
    <cellStyle name="Input [yellow] 2 23 4" xfId="15683"/>
    <cellStyle name="Input [yellow] 2 23 4 2" xfId="53251"/>
    <cellStyle name="Input [yellow] 2 23 4 3" xfId="53252"/>
    <cellStyle name="Input [yellow] 2 23 5" xfId="15684"/>
    <cellStyle name="Input [yellow] 2 23 5 2" xfId="53253"/>
    <cellStyle name="Input [yellow] 2 23 5 3" xfId="53254"/>
    <cellStyle name="Input [yellow] 2 23 6" xfId="15685"/>
    <cellStyle name="Input [yellow] 2 23 6 2" xfId="53255"/>
    <cellStyle name="Input [yellow] 2 23 6 3" xfId="53256"/>
    <cellStyle name="Input [yellow] 2 23 7" xfId="15686"/>
    <cellStyle name="Input [yellow] 2 23 8" xfId="53257"/>
    <cellStyle name="Input [yellow] 2 24" xfId="15687"/>
    <cellStyle name="Input [yellow] 2 24 2" xfId="15688"/>
    <cellStyle name="Input [yellow] 2 24 2 2" xfId="15689"/>
    <cellStyle name="Input [yellow] 2 24 2 3" xfId="15690"/>
    <cellStyle name="Input [yellow] 2 24 2 4" xfId="15691"/>
    <cellStyle name="Input [yellow] 2 24 2 5" xfId="15692"/>
    <cellStyle name="Input [yellow] 2 24 2 6" xfId="15693"/>
    <cellStyle name="Input [yellow] 2 24 3" xfId="15694"/>
    <cellStyle name="Input [yellow] 2 24 3 2" xfId="53258"/>
    <cellStyle name="Input [yellow] 2 24 3 3" xfId="53259"/>
    <cellStyle name="Input [yellow] 2 24 4" xfId="15695"/>
    <cellStyle name="Input [yellow] 2 24 4 2" xfId="53260"/>
    <cellStyle name="Input [yellow] 2 24 4 3" xfId="53261"/>
    <cellStyle name="Input [yellow] 2 24 5" xfId="15696"/>
    <cellStyle name="Input [yellow] 2 24 5 2" xfId="53262"/>
    <cellStyle name="Input [yellow] 2 24 5 3" xfId="53263"/>
    <cellStyle name="Input [yellow] 2 24 6" xfId="15697"/>
    <cellStyle name="Input [yellow] 2 24 6 2" xfId="53264"/>
    <cellStyle name="Input [yellow] 2 24 6 3" xfId="53265"/>
    <cellStyle name="Input [yellow] 2 24 7" xfId="15698"/>
    <cellStyle name="Input [yellow] 2 24 8" xfId="53266"/>
    <cellStyle name="Input [yellow] 2 25" xfId="15699"/>
    <cellStyle name="Input [yellow] 2 25 2" xfId="15700"/>
    <cellStyle name="Input [yellow] 2 25 2 2" xfId="15701"/>
    <cellStyle name="Input [yellow] 2 25 2 3" xfId="15702"/>
    <cellStyle name="Input [yellow] 2 25 2 4" xfId="15703"/>
    <cellStyle name="Input [yellow] 2 25 2 5" xfId="15704"/>
    <cellStyle name="Input [yellow] 2 25 2 6" xfId="15705"/>
    <cellStyle name="Input [yellow] 2 25 3" xfId="15706"/>
    <cellStyle name="Input [yellow] 2 25 3 2" xfId="53267"/>
    <cellStyle name="Input [yellow] 2 25 3 3" xfId="53268"/>
    <cellStyle name="Input [yellow] 2 25 4" xfId="15707"/>
    <cellStyle name="Input [yellow] 2 25 4 2" xfId="53269"/>
    <cellStyle name="Input [yellow] 2 25 4 3" xfId="53270"/>
    <cellStyle name="Input [yellow] 2 25 5" xfId="15708"/>
    <cellStyle name="Input [yellow] 2 25 5 2" xfId="53271"/>
    <cellStyle name="Input [yellow] 2 25 5 3" xfId="53272"/>
    <cellStyle name="Input [yellow] 2 25 6" xfId="15709"/>
    <cellStyle name="Input [yellow] 2 25 6 2" xfId="53273"/>
    <cellStyle name="Input [yellow] 2 25 6 3" xfId="53274"/>
    <cellStyle name="Input [yellow] 2 25 7" xfId="15710"/>
    <cellStyle name="Input [yellow] 2 25 8" xfId="53275"/>
    <cellStyle name="Input [yellow] 2 26" xfId="15711"/>
    <cellStyle name="Input [yellow] 2 26 2" xfId="15712"/>
    <cellStyle name="Input [yellow] 2 26 2 2" xfId="15713"/>
    <cellStyle name="Input [yellow] 2 26 2 3" xfId="15714"/>
    <cellStyle name="Input [yellow] 2 26 2 4" xfId="15715"/>
    <cellStyle name="Input [yellow] 2 26 2 5" xfId="15716"/>
    <cellStyle name="Input [yellow] 2 26 2 6" xfId="15717"/>
    <cellStyle name="Input [yellow] 2 26 3" xfId="15718"/>
    <cellStyle name="Input [yellow] 2 26 3 2" xfId="53276"/>
    <cellStyle name="Input [yellow] 2 26 3 3" xfId="53277"/>
    <cellStyle name="Input [yellow] 2 26 4" xfId="15719"/>
    <cellStyle name="Input [yellow] 2 26 4 2" xfId="53278"/>
    <cellStyle name="Input [yellow] 2 26 4 3" xfId="53279"/>
    <cellStyle name="Input [yellow] 2 26 5" xfId="15720"/>
    <cellStyle name="Input [yellow] 2 26 5 2" xfId="53280"/>
    <cellStyle name="Input [yellow] 2 26 5 3" xfId="53281"/>
    <cellStyle name="Input [yellow] 2 26 6" xfId="15721"/>
    <cellStyle name="Input [yellow] 2 26 6 2" xfId="53282"/>
    <cellStyle name="Input [yellow] 2 26 6 3" xfId="53283"/>
    <cellStyle name="Input [yellow] 2 26 7" xfId="15722"/>
    <cellStyle name="Input [yellow] 2 26 8" xfId="53284"/>
    <cellStyle name="Input [yellow] 2 27" xfId="15723"/>
    <cellStyle name="Input [yellow] 2 27 2" xfId="15724"/>
    <cellStyle name="Input [yellow] 2 27 2 2" xfId="15725"/>
    <cellStyle name="Input [yellow] 2 27 2 3" xfId="15726"/>
    <cellStyle name="Input [yellow] 2 27 2 4" xfId="15727"/>
    <cellStyle name="Input [yellow] 2 27 2 5" xfId="15728"/>
    <cellStyle name="Input [yellow] 2 27 2 6" xfId="15729"/>
    <cellStyle name="Input [yellow] 2 27 3" xfId="15730"/>
    <cellStyle name="Input [yellow] 2 27 3 2" xfId="53285"/>
    <cellStyle name="Input [yellow] 2 27 3 3" xfId="53286"/>
    <cellStyle name="Input [yellow] 2 27 4" xfId="15731"/>
    <cellStyle name="Input [yellow] 2 27 4 2" xfId="53287"/>
    <cellStyle name="Input [yellow] 2 27 4 3" xfId="53288"/>
    <cellStyle name="Input [yellow] 2 27 5" xfId="15732"/>
    <cellStyle name="Input [yellow] 2 27 5 2" xfId="53289"/>
    <cellStyle name="Input [yellow] 2 27 5 3" xfId="53290"/>
    <cellStyle name="Input [yellow] 2 27 6" xfId="15733"/>
    <cellStyle name="Input [yellow] 2 27 6 2" xfId="53291"/>
    <cellStyle name="Input [yellow] 2 27 6 3" xfId="53292"/>
    <cellStyle name="Input [yellow] 2 27 7" xfId="15734"/>
    <cellStyle name="Input [yellow] 2 27 8" xfId="53293"/>
    <cellStyle name="Input [yellow] 2 28" xfId="15735"/>
    <cellStyle name="Input [yellow] 2 28 2" xfId="15736"/>
    <cellStyle name="Input [yellow] 2 28 2 2" xfId="15737"/>
    <cellStyle name="Input [yellow] 2 28 2 3" xfId="15738"/>
    <cellStyle name="Input [yellow] 2 28 2 4" xfId="15739"/>
    <cellStyle name="Input [yellow] 2 28 2 5" xfId="15740"/>
    <cellStyle name="Input [yellow] 2 28 2 6" xfId="15741"/>
    <cellStyle name="Input [yellow] 2 28 3" xfId="15742"/>
    <cellStyle name="Input [yellow] 2 28 3 2" xfId="53294"/>
    <cellStyle name="Input [yellow] 2 28 3 3" xfId="53295"/>
    <cellStyle name="Input [yellow] 2 28 4" xfId="15743"/>
    <cellStyle name="Input [yellow] 2 28 4 2" xfId="53296"/>
    <cellStyle name="Input [yellow] 2 28 4 3" xfId="53297"/>
    <cellStyle name="Input [yellow] 2 28 5" xfId="15744"/>
    <cellStyle name="Input [yellow] 2 28 5 2" xfId="53298"/>
    <cellStyle name="Input [yellow] 2 28 5 3" xfId="53299"/>
    <cellStyle name="Input [yellow] 2 28 6" xfId="15745"/>
    <cellStyle name="Input [yellow] 2 28 6 2" xfId="53300"/>
    <cellStyle name="Input [yellow] 2 28 6 3" xfId="53301"/>
    <cellStyle name="Input [yellow] 2 28 7" xfId="15746"/>
    <cellStyle name="Input [yellow] 2 28 8" xfId="53302"/>
    <cellStyle name="Input [yellow] 2 29" xfId="15747"/>
    <cellStyle name="Input [yellow] 2 29 2" xfId="15748"/>
    <cellStyle name="Input [yellow] 2 29 2 2" xfId="15749"/>
    <cellStyle name="Input [yellow] 2 29 2 3" xfId="15750"/>
    <cellStyle name="Input [yellow] 2 29 2 4" xfId="15751"/>
    <cellStyle name="Input [yellow] 2 29 2 5" xfId="15752"/>
    <cellStyle name="Input [yellow] 2 29 2 6" xfId="15753"/>
    <cellStyle name="Input [yellow] 2 29 3" xfId="15754"/>
    <cellStyle name="Input [yellow] 2 29 3 2" xfId="53303"/>
    <cellStyle name="Input [yellow] 2 29 3 3" xfId="53304"/>
    <cellStyle name="Input [yellow] 2 29 4" xfId="15755"/>
    <cellStyle name="Input [yellow] 2 29 4 2" xfId="53305"/>
    <cellStyle name="Input [yellow] 2 29 4 3" xfId="53306"/>
    <cellStyle name="Input [yellow] 2 29 5" xfId="15756"/>
    <cellStyle name="Input [yellow] 2 29 5 2" xfId="53307"/>
    <cellStyle name="Input [yellow] 2 29 5 3" xfId="53308"/>
    <cellStyle name="Input [yellow] 2 29 6" xfId="15757"/>
    <cellStyle name="Input [yellow] 2 29 6 2" xfId="53309"/>
    <cellStyle name="Input [yellow] 2 29 6 3" xfId="53310"/>
    <cellStyle name="Input [yellow] 2 29 7" xfId="15758"/>
    <cellStyle name="Input [yellow] 2 29 8" xfId="53311"/>
    <cellStyle name="Input [yellow] 2 3" xfId="15759"/>
    <cellStyle name="Input [yellow] 2 3 2" xfId="15760"/>
    <cellStyle name="Input [yellow] 2 3 2 2" xfId="15761"/>
    <cellStyle name="Input [yellow] 2 3 2 3" xfId="15762"/>
    <cellStyle name="Input [yellow] 2 3 2 4" xfId="15763"/>
    <cellStyle name="Input [yellow] 2 3 2 5" xfId="15764"/>
    <cellStyle name="Input [yellow] 2 3 2 6" xfId="15765"/>
    <cellStyle name="Input [yellow] 2 3 3" xfId="15766"/>
    <cellStyle name="Input [yellow] 2 3 3 2" xfId="53312"/>
    <cellStyle name="Input [yellow] 2 3 3 3" xfId="53313"/>
    <cellStyle name="Input [yellow] 2 3 4" xfId="15767"/>
    <cellStyle name="Input [yellow] 2 3 4 2" xfId="53314"/>
    <cellStyle name="Input [yellow] 2 3 4 3" xfId="53315"/>
    <cellStyle name="Input [yellow] 2 3 5" xfId="15768"/>
    <cellStyle name="Input [yellow] 2 3 5 2" xfId="53316"/>
    <cellStyle name="Input [yellow] 2 3 5 3" xfId="53317"/>
    <cellStyle name="Input [yellow] 2 3 6" xfId="15769"/>
    <cellStyle name="Input [yellow] 2 3 6 2" xfId="53318"/>
    <cellStyle name="Input [yellow] 2 3 6 3" xfId="53319"/>
    <cellStyle name="Input [yellow] 2 3 7" xfId="15770"/>
    <cellStyle name="Input [yellow] 2 3 8" xfId="53320"/>
    <cellStyle name="Input [yellow] 2 30" xfId="15771"/>
    <cellStyle name="Input [yellow] 2 30 2" xfId="15772"/>
    <cellStyle name="Input [yellow] 2 30 2 2" xfId="15773"/>
    <cellStyle name="Input [yellow] 2 30 2 3" xfId="15774"/>
    <cellStyle name="Input [yellow] 2 30 2 4" xfId="15775"/>
    <cellStyle name="Input [yellow] 2 30 2 5" xfId="15776"/>
    <cellStyle name="Input [yellow] 2 30 2 6" xfId="15777"/>
    <cellStyle name="Input [yellow] 2 30 3" xfId="15778"/>
    <cellStyle name="Input [yellow] 2 30 3 2" xfId="53321"/>
    <cellStyle name="Input [yellow] 2 30 3 3" xfId="53322"/>
    <cellStyle name="Input [yellow] 2 30 4" xfId="15779"/>
    <cellStyle name="Input [yellow] 2 30 4 2" xfId="53323"/>
    <cellStyle name="Input [yellow] 2 30 4 3" xfId="53324"/>
    <cellStyle name="Input [yellow] 2 30 5" xfId="15780"/>
    <cellStyle name="Input [yellow] 2 30 5 2" xfId="53325"/>
    <cellStyle name="Input [yellow] 2 30 5 3" xfId="53326"/>
    <cellStyle name="Input [yellow] 2 30 6" xfId="15781"/>
    <cellStyle name="Input [yellow] 2 30 6 2" xfId="53327"/>
    <cellStyle name="Input [yellow] 2 30 6 3" xfId="53328"/>
    <cellStyle name="Input [yellow] 2 30 7" xfId="15782"/>
    <cellStyle name="Input [yellow] 2 30 8" xfId="53329"/>
    <cellStyle name="Input [yellow] 2 31" xfId="15783"/>
    <cellStyle name="Input [yellow] 2 31 2" xfId="15784"/>
    <cellStyle name="Input [yellow] 2 31 2 2" xfId="15785"/>
    <cellStyle name="Input [yellow] 2 31 2 3" xfId="15786"/>
    <cellStyle name="Input [yellow] 2 31 2 4" xfId="15787"/>
    <cellStyle name="Input [yellow] 2 31 2 5" xfId="15788"/>
    <cellStyle name="Input [yellow] 2 31 2 6" xfId="15789"/>
    <cellStyle name="Input [yellow] 2 31 3" xfId="15790"/>
    <cellStyle name="Input [yellow] 2 31 3 2" xfId="53330"/>
    <cellStyle name="Input [yellow] 2 31 3 3" xfId="53331"/>
    <cellStyle name="Input [yellow] 2 31 4" xfId="15791"/>
    <cellStyle name="Input [yellow] 2 31 4 2" xfId="53332"/>
    <cellStyle name="Input [yellow] 2 31 4 3" xfId="53333"/>
    <cellStyle name="Input [yellow] 2 31 5" xfId="15792"/>
    <cellStyle name="Input [yellow] 2 31 5 2" xfId="53334"/>
    <cellStyle name="Input [yellow] 2 31 5 3" xfId="53335"/>
    <cellStyle name="Input [yellow] 2 31 6" xfId="15793"/>
    <cellStyle name="Input [yellow] 2 31 6 2" xfId="53336"/>
    <cellStyle name="Input [yellow] 2 31 6 3" xfId="53337"/>
    <cellStyle name="Input [yellow] 2 31 7" xfId="15794"/>
    <cellStyle name="Input [yellow] 2 31 8" xfId="53338"/>
    <cellStyle name="Input [yellow] 2 32" xfId="15795"/>
    <cellStyle name="Input [yellow] 2 32 2" xfId="15796"/>
    <cellStyle name="Input [yellow] 2 32 2 2" xfId="15797"/>
    <cellStyle name="Input [yellow] 2 32 2 3" xfId="15798"/>
    <cellStyle name="Input [yellow] 2 32 2 4" xfId="15799"/>
    <cellStyle name="Input [yellow] 2 32 2 5" xfId="15800"/>
    <cellStyle name="Input [yellow] 2 32 2 6" xfId="15801"/>
    <cellStyle name="Input [yellow] 2 32 3" xfId="15802"/>
    <cellStyle name="Input [yellow] 2 32 3 2" xfId="53339"/>
    <cellStyle name="Input [yellow] 2 32 3 3" xfId="53340"/>
    <cellStyle name="Input [yellow] 2 32 4" xfId="15803"/>
    <cellStyle name="Input [yellow] 2 32 4 2" xfId="53341"/>
    <cellStyle name="Input [yellow] 2 32 4 3" xfId="53342"/>
    <cellStyle name="Input [yellow] 2 32 5" xfId="15804"/>
    <cellStyle name="Input [yellow] 2 32 5 2" xfId="53343"/>
    <cellStyle name="Input [yellow] 2 32 5 3" xfId="53344"/>
    <cellStyle name="Input [yellow] 2 32 6" xfId="15805"/>
    <cellStyle name="Input [yellow] 2 32 6 2" xfId="53345"/>
    <cellStyle name="Input [yellow] 2 32 6 3" xfId="53346"/>
    <cellStyle name="Input [yellow] 2 32 7" xfId="15806"/>
    <cellStyle name="Input [yellow] 2 32 8" xfId="53347"/>
    <cellStyle name="Input [yellow] 2 33" xfId="15807"/>
    <cellStyle name="Input [yellow] 2 33 2" xfId="15808"/>
    <cellStyle name="Input [yellow] 2 33 2 2" xfId="15809"/>
    <cellStyle name="Input [yellow] 2 33 2 3" xfId="15810"/>
    <cellStyle name="Input [yellow] 2 33 2 4" xfId="15811"/>
    <cellStyle name="Input [yellow] 2 33 2 5" xfId="15812"/>
    <cellStyle name="Input [yellow] 2 33 2 6" xfId="15813"/>
    <cellStyle name="Input [yellow] 2 33 3" xfId="15814"/>
    <cellStyle name="Input [yellow] 2 33 3 2" xfId="53348"/>
    <cellStyle name="Input [yellow] 2 33 3 3" xfId="53349"/>
    <cellStyle name="Input [yellow] 2 33 4" xfId="15815"/>
    <cellStyle name="Input [yellow] 2 33 4 2" xfId="53350"/>
    <cellStyle name="Input [yellow] 2 33 4 3" xfId="53351"/>
    <cellStyle name="Input [yellow] 2 33 5" xfId="15816"/>
    <cellStyle name="Input [yellow] 2 33 5 2" xfId="53352"/>
    <cellStyle name="Input [yellow] 2 33 5 3" xfId="53353"/>
    <cellStyle name="Input [yellow] 2 33 6" xfId="15817"/>
    <cellStyle name="Input [yellow] 2 33 6 2" xfId="53354"/>
    <cellStyle name="Input [yellow] 2 33 6 3" xfId="53355"/>
    <cellStyle name="Input [yellow] 2 33 7" xfId="15818"/>
    <cellStyle name="Input [yellow] 2 33 8" xfId="53356"/>
    <cellStyle name="Input [yellow] 2 34" xfId="15819"/>
    <cellStyle name="Input [yellow] 2 34 2" xfId="15820"/>
    <cellStyle name="Input [yellow] 2 34 2 2" xfId="15821"/>
    <cellStyle name="Input [yellow] 2 34 2 3" xfId="15822"/>
    <cellStyle name="Input [yellow] 2 34 2 4" xfId="15823"/>
    <cellStyle name="Input [yellow] 2 34 2 5" xfId="15824"/>
    <cellStyle name="Input [yellow] 2 34 2 6" xfId="15825"/>
    <cellStyle name="Input [yellow] 2 34 3" xfId="15826"/>
    <cellStyle name="Input [yellow] 2 34 3 2" xfId="53357"/>
    <cellStyle name="Input [yellow] 2 34 3 3" xfId="53358"/>
    <cellStyle name="Input [yellow] 2 34 4" xfId="15827"/>
    <cellStyle name="Input [yellow] 2 34 4 2" xfId="53359"/>
    <cellStyle name="Input [yellow] 2 34 4 3" xfId="53360"/>
    <cellStyle name="Input [yellow] 2 34 5" xfId="15828"/>
    <cellStyle name="Input [yellow] 2 34 5 2" xfId="53361"/>
    <cellStyle name="Input [yellow] 2 34 5 3" xfId="53362"/>
    <cellStyle name="Input [yellow] 2 34 6" xfId="15829"/>
    <cellStyle name="Input [yellow] 2 34 6 2" xfId="53363"/>
    <cellStyle name="Input [yellow] 2 34 6 3" xfId="53364"/>
    <cellStyle name="Input [yellow] 2 34 7" xfId="15830"/>
    <cellStyle name="Input [yellow] 2 34 8" xfId="53365"/>
    <cellStyle name="Input [yellow] 2 35" xfId="15831"/>
    <cellStyle name="Input [yellow] 2 35 2" xfId="15832"/>
    <cellStyle name="Input [yellow] 2 35 2 2" xfId="15833"/>
    <cellStyle name="Input [yellow] 2 35 2 3" xfId="15834"/>
    <cellStyle name="Input [yellow] 2 35 2 4" xfId="15835"/>
    <cellStyle name="Input [yellow] 2 35 2 5" xfId="15836"/>
    <cellStyle name="Input [yellow] 2 35 2 6" xfId="15837"/>
    <cellStyle name="Input [yellow] 2 35 3" xfId="15838"/>
    <cellStyle name="Input [yellow] 2 35 3 2" xfId="53366"/>
    <cellStyle name="Input [yellow] 2 35 3 3" xfId="53367"/>
    <cellStyle name="Input [yellow] 2 35 4" xfId="15839"/>
    <cellStyle name="Input [yellow] 2 35 4 2" xfId="53368"/>
    <cellStyle name="Input [yellow] 2 35 4 3" xfId="53369"/>
    <cellStyle name="Input [yellow] 2 35 5" xfId="15840"/>
    <cellStyle name="Input [yellow] 2 35 5 2" xfId="53370"/>
    <cellStyle name="Input [yellow] 2 35 5 3" xfId="53371"/>
    <cellStyle name="Input [yellow] 2 35 6" xfId="15841"/>
    <cellStyle name="Input [yellow] 2 35 6 2" xfId="53372"/>
    <cellStyle name="Input [yellow] 2 35 6 3" xfId="53373"/>
    <cellStyle name="Input [yellow] 2 35 7" xfId="15842"/>
    <cellStyle name="Input [yellow] 2 35 8" xfId="53374"/>
    <cellStyle name="Input [yellow] 2 36" xfId="15843"/>
    <cellStyle name="Input [yellow] 2 36 2" xfId="15844"/>
    <cellStyle name="Input [yellow] 2 36 3" xfId="15845"/>
    <cellStyle name="Input [yellow] 2 36 4" xfId="15846"/>
    <cellStyle name="Input [yellow] 2 36 5" xfId="15847"/>
    <cellStyle name="Input [yellow] 2 36 6" xfId="15848"/>
    <cellStyle name="Input [yellow] 2 37" xfId="15849"/>
    <cellStyle name="Input [yellow] 2 37 2" xfId="53375"/>
    <cellStyle name="Input [yellow] 2 37 3" xfId="53376"/>
    <cellStyle name="Input [yellow] 2 38" xfId="53377"/>
    <cellStyle name="Input [yellow] 2 38 2" xfId="53378"/>
    <cellStyle name="Input [yellow] 2 38 3" xfId="53379"/>
    <cellStyle name="Input [yellow] 2 39" xfId="53380"/>
    <cellStyle name="Input [yellow] 2 39 2" xfId="53381"/>
    <cellStyle name="Input [yellow] 2 39 3" xfId="53382"/>
    <cellStyle name="Input [yellow] 2 4" xfId="15850"/>
    <cellStyle name="Input [yellow] 2 4 2" xfId="15851"/>
    <cellStyle name="Input [yellow] 2 4 2 2" xfId="15852"/>
    <cellStyle name="Input [yellow] 2 4 2 3" xfId="15853"/>
    <cellStyle name="Input [yellow] 2 4 2 4" xfId="15854"/>
    <cellStyle name="Input [yellow] 2 4 2 5" xfId="15855"/>
    <cellStyle name="Input [yellow] 2 4 2 6" xfId="15856"/>
    <cellStyle name="Input [yellow] 2 4 3" xfId="15857"/>
    <cellStyle name="Input [yellow] 2 4 3 2" xfId="53383"/>
    <cellStyle name="Input [yellow] 2 4 3 3" xfId="53384"/>
    <cellStyle name="Input [yellow] 2 4 4" xfId="15858"/>
    <cellStyle name="Input [yellow] 2 4 4 2" xfId="53385"/>
    <cellStyle name="Input [yellow] 2 4 4 3" xfId="53386"/>
    <cellStyle name="Input [yellow] 2 4 5" xfId="15859"/>
    <cellStyle name="Input [yellow] 2 4 5 2" xfId="53387"/>
    <cellStyle name="Input [yellow] 2 4 5 3" xfId="53388"/>
    <cellStyle name="Input [yellow] 2 4 6" xfId="15860"/>
    <cellStyle name="Input [yellow] 2 4 6 2" xfId="53389"/>
    <cellStyle name="Input [yellow] 2 4 6 3" xfId="53390"/>
    <cellStyle name="Input [yellow] 2 4 7" xfId="15861"/>
    <cellStyle name="Input [yellow] 2 4 8" xfId="53391"/>
    <cellStyle name="Input [yellow] 2 40" xfId="53392"/>
    <cellStyle name="Input [yellow] 2 40 2" xfId="53393"/>
    <cellStyle name="Input [yellow] 2 40 3" xfId="53394"/>
    <cellStyle name="Input [yellow] 2 41" xfId="53395"/>
    <cellStyle name="Input [yellow] 2 42" xfId="53396"/>
    <cellStyle name="Input [yellow] 2 5" xfId="15862"/>
    <cellStyle name="Input [yellow] 2 5 2" xfId="15863"/>
    <cellStyle name="Input [yellow] 2 5 2 2" xfId="15864"/>
    <cellStyle name="Input [yellow] 2 5 2 3" xfId="15865"/>
    <cellStyle name="Input [yellow] 2 5 2 4" xfId="15866"/>
    <cellStyle name="Input [yellow] 2 5 2 5" xfId="15867"/>
    <cellStyle name="Input [yellow] 2 5 2 6" xfId="15868"/>
    <cellStyle name="Input [yellow] 2 5 3" xfId="15869"/>
    <cellStyle name="Input [yellow] 2 5 3 2" xfId="53397"/>
    <cellStyle name="Input [yellow] 2 5 3 3" xfId="53398"/>
    <cellStyle name="Input [yellow] 2 5 4" xfId="15870"/>
    <cellStyle name="Input [yellow] 2 5 4 2" xfId="53399"/>
    <cellStyle name="Input [yellow] 2 5 4 3" xfId="53400"/>
    <cellStyle name="Input [yellow] 2 5 5" xfId="15871"/>
    <cellStyle name="Input [yellow] 2 5 5 2" xfId="53401"/>
    <cellStyle name="Input [yellow] 2 5 5 3" xfId="53402"/>
    <cellStyle name="Input [yellow] 2 5 6" xfId="15872"/>
    <cellStyle name="Input [yellow] 2 5 6 2" xfId="53403"/>
    <cellStyle name="Input [yellow] 2 5 6 3" xfId="53404"/>
    <cellStyle name="Input [yellow] 2 5 7" xfId="15873"/>
    <cellStyle name="Input [yellow] 2 5 8" xfId="53405"/>
    <cellStyle name="Input [yellow] 2 6" xfId="15874"/>
    <cellStyle name="Input [yellow] 2 6 2" xfId="15875"/>
    <cellStyle name="Input [yellow] 2 6 2 2" xfId="15876"/>
    <cellStyle name="Input [yellow] 2 6 2 3" xfId="15877"/>
    <cellStyle name="Input [yellow] 2 6 2 4" xfId="15878"/>
    <cellStyle name="Input [yellow] 2 6 2 5" xfId="15879"/>
    <cellStyle name="Input [yellow] 2 6 2 6" xfId="15880"/>
    <cellStyle name="Input [yellow] 2 6 3" xfId="15881"/>
    <cellStyle name="Input [yellow] 2 6 3 2" xfId="53406"/>
    <cellStyle name="Input [yellow] 2 6 3 3" xfId="53407"/>
    <cellStyle name="Input [yellow] 2 6 4" xfId="15882"/>
    <cellStyle name="Input [yellow] 2 6 4 2" xfId="53408"/>
    <cellStyle name="Input [yellow] 2 6 4 3" xfId="53409"/>
    <cellStyle name="Input [yellow] 2 6 5" xfId="15883"/>
    <cellStyle name="Input [yellow] 2 6 5 2" xfId="53410"/>
    <cellStyle name="Input [yellow] 2 6 5 3" xfId="53411"/>
    <cellStyle name="Input [yellow] 2 6 6" xfId="15884"/>
    <cellStyle name="Input [yellow] 2 6 6 2" xfId="53412"/>
    <cellStyle name="Input [yellow] 2 6 6 3" xfId="53413"/>
    <cellStyle name="Input [yellow] 2 6 7" xfId="15885"/>
    <cellStyle name="Input [yellow] 2 6 8" xfId="53414"/>
    <cellStyle name="Input [yellow] 2 7" xfId="15886"/>
    <cellStyle name="Input [yellow] 2 7 2" xfId="15887"/>
    <cellStyle name="Input [yellow] 2 7 2 2" xfId="15888"/>
    <cellStyle name="Input [yellow] 2 7 2 3" xfId="15889"/>
    <cellStyle name="Input [yellow] 2 7 2 4" xfId="15890"/>
    <cellStyle name="Input [yellow] 2 7 2 5" xfId="15891"/>
    <cellStyle name="Input [yellow] 2 7 2 6" xfId="15892"/>
    <cellStyle name="Input [yellow] 2 7 3" xfId="15893"/>
    <cellStyle name="Input [yellow] 2 7 3 2" xfId="53415"/>
    <cellStyle name="Input [yellow] 2 7 3 3" xfId="53416"/>
    <cellStyle name="Input [yellow] 2 7 4" xfId="15894"/>
    <cellStyle name="Input [yellow] 2 7 4 2" xfId="53417"/>
    <cellStyle name="Input [yellow] 2 7 4 3" xfId="53418"/>
    <cellStyle name="Input [yellow] 2 7 5" xfId="15895"/>
    <cellStyle name="Input [yellow] 2 7 5 2" xfId="53419"/>
    <cellStyle name="Input [yellow] 2 7 5 3" xfId="53420"/>
    <cellStyle name="Input [yellow] 2 7 6" xfId="15896"/>
    <cellStyle name="Input [yellow] 2 7 6 2" xfId="53421"/>
    <cellStyle name="Input [yellow] 2 7 6 3" xfId="53422"/>
    <cellStyle name="Input [yellow] 2 7 7" xfId="15897"/>
    <cellStyle name="Input [yellow] 2 7 8" xfId="53423"/>
    <cellStyle name="Input [yellow] 2 8" xfId="15898"/>
    <cellStyle name="Input [yellow] 2 8 2" xfId="15899"/>
    <cellStyle name="Input [yellow] 2 8 2 2" xfId="15900"/>
    <cellStyle name="Input [yellow] 2 8 2 3" xfId="15901"/>
    <cellStyle name="Input [yellow] 2 8 2 4" xfId="15902"/>
    <cellStyle name="Input [yellow] 2 8 2 5" xfId="15903"/>
    <cellStyle name="Input [yellow] 2 8 2 6" xfId="15904"/>
    <cellStyle name="Input [yellow] 2 8 3" xfId="15905"/>
    <cellStyle name="Input [yellow] 2 8 3 2" xfId="53424"/>
    <cellStyle name="Input [yellow] 2 8 3 3" xfId="53425"/>
    <cellStyle name="Input [yellow] 2 8 4" xfId="15906"/>
    <cellStyle name="Input [yellow] 2 8 4 2" xfId="53426"/>
    <cellStyle name="Input [yellow] 2 8 4 3" xfId="53427"/>
    <cellStyle name="Input [yellow] 2 8 5" xfId="15907"/>
    <cellStyle name="Input [yellow] 2 8 5 2" xfId="53428"/>
    <cellStyle name="Input [yellow] 2 8 5 3" xfId="53429"/>
    <cellStyle name="Input [yellow] 2 8 6" xfId="15908"/>
    <cellStyle name="Input [yellow] 2 8 6 2" xfId="53430"/>
    <cellStyle name="Input [yellow] 2 8 6 3" xfId="53431"/>
    <cellStyle name="Input [yellow] 2 8 7" xfId="15909"/>
    <cellStyle name="Input [yellow] 2 8 8" xfId="53432"/>
    <cellStyle name="Input [yellow] 2 9" xfId="15910"/>
    <cellStyle name="Input [yellow] 2 9 2" xfId="15911"/>
    <cellStyle name="Input [yellow] 2 9 2 2" xfId="15912"/>
    <cellStyle name="Input [yellow] 2 9 2 3" xfId="15913"/>
    <cellStyle name="Input [yellow] 2 9 2 4" xfId="15914"/>
    <cellStyle name="Input [yellow] 2 9 2 5" xfId="15915"/>
    <cellStyle name="Input [yellow] 2 9 2 6" xfId="15916"/>
    <cellStyle name="Input [yellow] 2 9 3" xfId="15917"/>
    <cellStyle name="Input [yellow] 2 9 3 2" xfId="53433"/>
    <cellStyle name="Input [yellow] 2 9 3 3" xfId="53434"/>
    <cellStyle name="Input [yellow] 2 9 4" xfId="15918"/>
    <cellStyle name="Input [yellow] 2 9 4 2" xfId="53435"/>
    <cellStyle name="Input [yellow] 2 9 4 3" xfId="53436"/>
    <cellStyle name="Input [yellow] 2 9 5" xfId="15919"/>
    <cellStyle name="Input [yellow] 2 9 5 2" xfId="53437"/>
    <cellStyle name="Input [yellow] 2 9 5 3" xfId="53438"/>
    <cellStyle name="Input [yellow] 2 9 6" xfId="15920"/>
    <cellStyle name="Input [yellow] 2 9 6 2" xfId="53439"/>
    <cellStyle name="Input [yellow] 2 9 6 3" xfId="53440"/>
    <cellStyle name="Input [yellow] 2 9 7" xfId="15921"/>
    <cellStyle name="Input [yellow] 2 9 8" xfId="53441"/>
    <cellStyle name="Input [yellow] 20" xfId="15922"/>
    <cellStyle name="Input [yellow] 20 2" xfId="15923"/>
    <cellStyle name="Input [yellow] 20 2 2" xfId="15924"/>
    <cellStyle name="Input [yellow] 20 2 3" xfId="15925"/>
    <cellStyle name="Input [yellow] 20 2 4" xfId="15926"/>
    <cellStyle name="Input [yellow] 20 2 5" xfId="15927"/>
    <cellStyle name="Input [yellow] 20 2 6" xfId="15928"/>
    <cellStyle name="Input [yellow] 20 3" xfId="15929"/>
    <cellStyle name="Input [yellow] 20 3 2" xfId="53442"/>
    <cellStyle name="Input [yellow] 20 3 3" xfId="53443"/>
    <cellStyle name="Input [yellow] 20 4" xfId="15930"/>
    <cellStyle name="Input [yellow] 20 4 2" xfId="53444"/>
    <cellStyle name="Input [yellow] 20 4 3" xfId="53445"/>
    <cellStyle name="Input [yellow] 20 5" xfId="15931"/>
    <cellStyle name="Input [yellow] 20 5 2" xfId="53446"/>
    <cellStyle name="Input [yellow] 20 5 3" xfId="53447"/>
    <cellStyle name="Input [yellow] 20 6" xfId="15932"/>
    <cellStyle name="Input [yellow] 20 6 2" xfId="53448"/>
    <cellStyle name="Input [yellow] 20 6 3" xfId="53449"/>
    <cellStyle name="Input [yellow] 20 7" xfId="15933"/>
    <cellStyle name="Input [yellow] 20 8" xfId="53450"/>
    <cellStyle name="Input [yellow] 21" xfId="15934"/>
    <cellStyle name="Input [yellow] 21 2" xfId="15935"/>
    <cellStyle name="Input [yellow] 21 2 2" xfId="15936"/>
    <cellStyle name="Input [yellow] 21 2 3" xfId="15937"/>
    <cellStyle name="Input [yellow] 21 2 4" xfId="15938"/>
    <cellStyle name="Input [yellow] 21 2 5" xfId="15939"/>
    <cellStyle name="Input [yellow] 21 2 6" xfId="15940"/>
    <cellStyle name="Input [yellow] 21 3" xfId="15941"/>
    <cellStyle name="Input [yellow] 21 3 2" xfId="53451"/>
    <cellStyle name="Input [yellow] 21 3 3" xfId="53452"/>
    <cellStyle name="Input [yellow] 21 4" xfId="15942"/>
    <cellStyle name="Input [yellow] 21 4 2" xfId="53453"/>
    <cellStyle name="Input [yellow] 21 4 3" xfId="53454"/>
    <cellStyle name="Input [yellow] 21 5" xfId="15943"/>
    <cellStyle name="Input [yellow] 21 5 2" xfId="53455"/>
    <cellStyle name="Input [yellow] 21 5 3" xfId="53456"/>
    <cellStyle name="Input [yellow] 21 6" xfId="15944"/>
    <cellStyle name="Input [yellow] 21 6 2" xfId="53457"/>
    <cellStyle name="Input [yellow] 21 6 3" xfId="53458"/>
    <cellStyle name="Input [yellow] 21 7" xfId="15945"/>
    <cellStyle name="Input [yellow] 21 8" xfId="53459"/>
    <cellStyle name="Input [yellow] 22" xfId="15946"/>
    <cellStyle name="Input [yellow] 22 2" xfId="15947"/>
    <cellStyle name="Input [yellow] 22 2 2" xfId="15948"/>
    <cellStyle name="Input [yellow] 22 2 3" xfId="15949"/>
    <cellStyle name="Input [yellow] 22 2 4" xfId="15950"/>
    <cellStyle name="Input [yellow] 22 2 5" xfId="15951"/>
    <cellStyle name="Input [yellow] 22 2 6" xfId="15952"/>
    <cellStyle name="Input [yellow] 22 3" xfId="15953"/>
    <cellStyle name="Input [yellow] 22 3 2" xfId="53460"/>
    <cellStyle name="Input [yellow] 22 3 3" xfId="53461"/>
    <cellStyle name="Input [yellow] 22 4" xfId="15954"/>
    <cellStyle name="Input [yellow] 22 4 2" xfId="53462"/>
    <cellStyle name="Input [yellow] 22 4 3" xfId="53463"/>
    <cellStyle name="Input [yellow] 22 5" xfId="15955"/>
    <cellStyle name="Input [yellow] 22 5 2" xfId="53464"/>
    <cellStyle name="Input [yellow] 22 5 3" xfId="53465"/>
    <cellStyle name="Input [yellow] 22 6" xfId="15956"/>
    <cellStyle name="Input [yellow] 22 6 2" xfId="53466"/>
    <cellStyle name="Input [yellow] 22 6 3" xfId="53467"/>
    <cellStyle name="Input [yellow] 22 7" xfId="15957"/>
    <cellStyle name="Input [yellow] 22 8" xfId="53468"/>
    <cellStyle name="Input [yellow] 23" xfId="15958"/>
    <cellStyle name="Input [yellow] 23 2" xfId="15959"/>
    <cellStyle name="Input [yellow] 23 2 2" xfId="15960"/>
    <cellStyle name="Input [yellow] 23 2 3" xfId="15961"/>
    <cellStyle name="Input [yellow] 23 2 4" xfId="15962"/>
    <cellStyle name="Input [yellow] 23 2 5" xfId="15963"/>
    <cellStyle name="Input [yellow] 23 2 6" xfId="15964"/>
    <cellStyle name="Input [yellow] 23 3" xfId="15965"/>
    <cellStyle name="Input [yellow] 23 3 2" xfId="53469"/>
    <cellStyle name="Input [yellow] 23 3 3" xfId="53470"/>
    <cellStyle name="Input [yellow] 23 4" xfId="15966"/>
    <cellStyle name="Input [yellow] 23 4 2" xfId="53471"/>
    <cellStyle name="Input [yellow] 23 4 3" xfId="53472"/>
    <cellStyle name="Input [yellow] 23 5" xfId="15967"/>
    <cellStyle name="Input [yellow] 23 5 2" xfId="53473"/>
    <cellStyle name="Input [yellow] 23 5 3" xfId="53474"/>
    <cellStyle name="Input [yellow] 23 6" xfId="15968"/>
    <cellStyle name="Input [yellow] 23 6 2" xfId="53475"/>
    <cellStyle name="Input [yellow] 23 6 3" xfId="53476"/>
    <cellStyle name="Input [yellow] 23 7" xfId="15969"/>
    <cellStyle name="Input [yellow] 23 8" xfId="53477"/>
    <cellStyle name="Input [yellow] 24" xfId="15970"/>
    <cellStyle name="Input [yellow] 24 2" xfId="15971"/>
    <cellStyle name="Input [yellow] 24 2 2" xfId="15972"/>
    <cellStyle name="Input [yellow] 24 2 3" xfId="15973"/>
    <cellStyle name="Input [yellow] 24 2 4" xfId="15974"/>
    <cellStyle name="Input [yellow] 24 2 5" xfId="15975"/>
    <cellStyle name="Input [yellow] 24 2 6" xfId="15976"/>
    <cellStyle name="Input [yellow] 24 3" xfId="15977"/>
    <cellStyle name="Input [yellow] 24 3 2" xfId="53478"/>
    <cellStyle name="Input [yellow] 24 3 3" xfId="53479"/>
    <cellStyle name="Input [yellow] 24 4" xfId="15978"/>
    <cellStyle name="Input [yellow] 24 4 2" xfId="53480"/>
    <cellStyle name="Input [yellow] 24 4 3" xfId="53481"/>
    <cellStyle name="Input [yellow] 24 5" xfId="15979"/>
    <cellStyle name="Input [yellow] 24 5 2" xfId="53482"/>
    <cellStyle name="Input [yellow] 24 5 3" xfId="53483"/>
    <cellStyle name="Input [yellow] 24 6" xfId="15980"/>
    <cellStyle name="Input [yellow] 24 6 2" xfId="53484"/>
    <cellStyle name="Input [yellow] 24 6 3" xfId="53485"/>
    <cellStyle name="Input [yellow] 24 7" xfId="15981"/>
    <cellStyle name="Input [yellow] 24 8" xfId="53486"/>
    <cellStyle name="Input [yellow] 25" xfId="15982"/>
    <cellStyle name="Input [yellow] 25 2" xfId="15983"/>
    <cellStyle name="Input [yellow] 25 2 2" xfId="15984"/>
    <cellStyle name="Input [yellow] 25 2 3" xfId="15985"/>
    <cellStyle name="Input [yellow] 25 2 4" xfId="15986"/>
    <cellStyle name="Input [yellow] 25 2 5" xfId="15987"/>
    <cellStyle name="Input [yellow] 25 2 6" xfId="15988"/>
    <cellStyle name="Input [yellow] 25 3" xfId="15989"/>
    <cellStyle name="Input [yellow] 25 3 2" xfId="53487"/>
    <cellStyle name="Input [yellow] 25 3 3" xfId="53488"/>
    <cellStyle name="Input [yellow] 25 4" xfId="15990"/>
    <cellStyle name="Input [yellow] 25 4 2" xfId="53489"/>
    <cellStyle name="Input [yellow] 25 4 3" xfId="53490"/>
    <cellStyle name="Input [yellow] 25 5" xfId="15991"/>
    <cellStyle name="Input [yellow] 25 5 2" xfId="53491"/>
    <cellStyle name="Input [yellow] 25 5 3" xfId="53492"/>
    <cellStyle name="Input [yellow] 25 6" xfId="15992"/>
    <cellStyle name="Input [yellow] 25 6 2" xfId="53493"/>
    <cellStyle name="Input [yellow] 25 6 3" xfId="53494"/>
    <cellStyle name="Input [yellow] 25 7" xfId="15993"/>
    <cellStyle name="Input [yellow] 25 8" xfId="53495"/>
    <cellStyle name="Input [yellow] 26" xfId="15994"/>
    <cellStyle name="Input [yellow] 26 2" xfId="15995"/>
    <cellStyle name="Input [yellow] 26 2 2" xfId="15996"/>
    <cellStyle name="Input [yellow] 26 2 3" xfId="15997"/>
    <cellStyle name="Input [yellow] 26 2 4" xfId="15998"/>
    <cellStyle name="Input [yellow] 26 2 5" xfId="15999"/>
    <cellStyle name="Input [yellow] 26 2 6" xfId="16000"/>
    <cellStyle name="Input [yellow] 26 3" xfId="16001"/>
    <cellStyle name="Input [yellow] 26 3 2" xfId="53496"/>
    <cellStyle name="Input [yellow] 26 3 3" xfId="53497"/>
    <cellStyle name="Input [yellow] 26 4" xfId="16002"/>
    <cellStyle name="Input [yellow] 26 4 2" xfId="53498"/>
    <cellStyle name="Input [yellow] 26 4 3" xfId="53499"/>
    <cellStyle name="Input [yellow] 26 5" xfId="16003"/>
    <cellStyle name="Input [yellow] 26 5 2" xfId="53500"/>
    <cellStyle name="Input [yellow] 26 5 3" xfId="53501"/>
    <cellStyle name="Input [yellow] 26 6" xfId="16004"/>
    <cellStyle name="Input [yellow] 26 6 2" xfId="53502"/>
    <cellStyle name="Input [yellow] 26 6 3" xfId="53503"/>
    <cellStyle name="Input [yellow] 26 7" xfId="16005"/>
    <cellStyle name="Input [yellow] 26 8" xfId="53504"/>
    <cellStyle name="Input [yellow] 27" xfId="16006"/>
    <cellStyle name="Input [yellow] 27 2" xfId="16007"/>
    <cellStyle name="Input [yellow] 27 2 2" xfId="16008"/>
    <cellStyle name="Input [yellow] 27 2 3" xfId="16009"/>
    <cellStyle name="Input [yellow] 27 2 4" xfId="16010"/>
    <cellStyle name="Input [yellow] 27 2 5" xfId="16011"/>
    <cellStyle name="Input [yellow] 27 2 6" xfId="16012"/>
    <cellStyle name="Input [yellow] 27 3" xfId="16013"/>
    <cellStyle name="Input [yellow] 27 3 2" xfId="53505"/>
    <cellStyle name="Input [yellow] 27 3 3" xfId="53506"/>
    <cellStyle name="Input [yellow] 27 4" xfId="16014"/>
    <cellStyle name="Input [yellow] 27 4 2" xfId="53507"/>
    <cellStyle name="Input [yellow] 27 4 3" xfId="53508"/>
    <cellStyle name="Input [yellow] 27 5" xfId="16015"/>
    <cellStyle name="Input [yellow] 27 5 2" xfId="53509"/>
    <cellStyle name="Input [yellow] 27 5 3" xfId="53510"/>
    <cellStyle name="Input [yellow] 27 6" xfId="16016"/>
    <cellStyle name="Input [yellow] 27 6 2" xfId="53511"/>
    <cellStyle name="Input [yellow] 27 6 3" xfId="53512"/>
    <cellStyle name="Input [yellow] 27 7" xfId="16017"/>
    <cellStyle name="Input [yellow] 27 8" xfId="53513"/>
    <cellStyle name="Input [yellow] 28" xfId="16018"/>
    <cellStyle name="Input [yellow] 28 2" xfId="16019"/>
    <cellStyle name="Input [yellow] 28 2 2" xfId="16020"/>
    <cellStyle name="Input [yellow] 28 2 3" xfId="16021"/>
    <cellStyle name="Input [yellow] 28 2 4" xfId="16022"/>
    <cellStyle name="Input [yellow] 28 2 5" xfId="16023"/>
    <cellStyle name="Input [yellow] 28 2 6" xfId="16024"/>
    <cellStyle name="Input [yellow] 28 3" xfId="16025"/>
    <cellStyle name="Input [yellow] 28 3 2" xfId="53514"/>
    <cellStyle name="Input [yellow] 28 3 3" xfId="53515"/>
    <cellStyle name="Input [yellow] 28 4" xfId="16026"/>
    <cellStyle name="Input [yellow] 28 4 2" xfId="53516"/>
    <cellStyle name="Input [yellow] 28 4 3" xfId="53517"/>
    <cellStyle name="Input [yellow] 28 5" xfId="16027"/>
    <cellStyle name="Input [yellow] 28 5 2" xfId="53518"/>
    <cellStyle name="Input [yellow] 28 5 3" xfId="53519"/>
    <cellStyle name="Input [yellow] 28 6" xfId="16028"/>
    <cellStyle name="Input [yellow] 28 6 2" xfId="53520"/>
    <cellStyle name="Input [yellow] 28 6 3" xfId="53521"/>
    <cellStyle name="Input [yellow] 28 7" xfId="16029"/>
    <cellStyle name="Input [yellow] 28 8" xfId="53522"/>
    <cellStyle name="Input [yellow] 29" xfId="16030"/>
    <cellStyle name="Input [yellow] 29 2" xfId="16031"/>
    <cellStyle name="Input [yellow] 29 2 2" xfId="16032"/>
    <cellStyle name="Input [yellow] 29 2 3" xfId="16033"/>
    <cellStyle name="Input [yellow] 29 2 4" xfId="16034"/>
    <cellStyle name="Input [yellow] 29 2 5" xfId="16035"/>
    <cellStyle name="Input [yellow] 29 2 6" xfId="16036"/>
    <cellStyle name="Input [yellow] 29 3" xfId="16037"/>
    <cellStyle name="Input [yellow] 29 3 2" xfId="53523"/>
    <cellStyle name="Input [yellow] 29 3 3" xfId="53524"/>
    <cellStyle name="Input [yellow] 29 4" xfId="16038"/>
    <cellStyle name="Input [yellow] 29 4 2" xfId="53525"/>
    <cellStyle name="Input [yellow] 29 4 3" xfId="53526"/>
    <cellStyle name="Input [yellow] 29 5" xfId="16039"/>
    <cellStyle name="Input [yellow] 29 5 2" xfId="53527"/>
    <cellStyle name="Input [yellow] 29 5 3" xfId="53528"/>
    <cellStyle name="Input [yellow] 29 6" xfId="16040"/>
    <cellStyle name="Input [yellow] 29 6 2" xfId="53529"/>
    <cellStyle name="Input [yellow] 29 6 3" xfId="53530"/>
    <cellStyle name="Input [yellow] 29 7" xfId="16041"/>
    <cellStyle name="Input [yellow] 29 8" xfId="53531"/>
    <cellStyle name="Input [yellow] 3" xfId="16042"/>
    <cellStyle name="Input [yellow] 3 10" xfId="16043"/>
    <cellStyle name="Input [yellow] 3 10 2" xfId="16044"/>
    <cellStyle name="Input [yellow] 3 10 2 2" xfId="16045"/>
    <cellStyle name="Input [yellow] 3 10 2 3" xfId="16046"/>
    <cellStyle name="Input [yellow] 3 10 2 4" xfId="16047"/>
    <cellStyle name="Input [yellow] 3 10 2 5" xfId="16048"/>
    <cellStyle name="Input [yellow] 3 10 2 6" xfId="16049"/>
    <cellStyle name="Input [yellow] 3 10 3" xfId="16050"/>
    <cellStyle name="Input [yellow] 3 10 3 2" xfId="53532"/>
    <cellStyle name="Input [yellow] 3 10 3 3" xfId="53533"/>
    <cellStyle name="Input [yellow] 3 10 4" xfId="16051"/>
    <cellStyle name="Input [yellow] 3 10 4 2" xfId="53534"/>
    <cellStyle name="Input [yellow] 3 10 4 3" xfId="53535"/>
    <cellStyle name="Input [yellow] 3 10 5" xfId="16052"/>
    <cellStyle name="Input [yellow] 3 10 5 2" xfId="53536"/>
    <cellStyle name="Input [yellow] 3 10 5 3" xfId="53537"/>
    <cellStyle name="Input [yellow] 3 10 6" xfId="16053"/>
    <cellStyle name="Input [yellow] 3 10 6 2" xfId="53538"/>
    <cellStyle name="Input [yellow] 3 10 6 3" xfId="53539"/>
    <cellStyle name="Input [yellow] 3 10 7" xfId="16054"/>
    <cellStyle name="Input [yellow] 3 10 8" xfId="53540"/>
    <cellStyle name="Input [yellow] 3 11" xfId="16055"/>
    <cellStyle name="Input [yellow] 3 11 2" xfId="16056"/>
    <cellStyle name="Input [yellow] 3 11 2 2" xfId="16057"/>
    <cellStyle name="Input [yellow] 3 11 2 3" xfId="16058"/>
    <cellStyle name="Input [yellow] 3 11 2 4" xfId="16059"/>
    <cellStyle name="Input [yellow] 3 11 2 5" xfId="16060"/>
    <cellStyle name="Input [yellow] 3 11 2 6" xfId="16061"/>
    <cellStyle name="Input [yellow] 3 11 3" xfId="16062"/>
    <cellStyle name="Input [yellow] 3 11 3 2" xfId="53541"/>
    <cellStyle name="Input [yellow] 3 11 3 3" xfId="53542"/>
    <cellStyle name="Input [yellow] 3 11 4" xfId="16063"/>
    <cellStyle name="Input [yellow] 3 11 4 2" xfId="53543"/>
    <cellStyle name="Input [yellow] 3 11 4 3" xfId="53544"/>
    <cellStyle name="Input [yellow] 3 11 5" xfId="16064"/>
    <cellStyle name="Input [yellow] 3 11 5 2" xfId="53545"/>
    <cellStyle name="Input [yellow] 3 11 5 3" xfId="53546"/>
    <cellStyle name="Input [yellow] 3 11 6" xfId="16065"/>
    <cellStyle name="Input [yellow] 3 11 6 2" xfId="53547"/>
    <cellStyle name="Input [yellow] 3 11 6 3" xfId="53548"/>
    <cellStyle name="Input [yellow] 3 11 7" xfId="16066"/>
    <cellStyle name="Input [yellow] 3 11 8" xfId="53549"/>
    <cellStyle name="Input [yellow] 3 12" xfId="16067"/>
    <cellStyle name="Input [yellow] 3 12 2" xfId="16068"/>
    <cellStyle name="Input [yellow] 3 12 2 2" xfId="16069"/>
    <cellStyle name="Input [yellow] 3 12 2 3" xfId="16070"/>
    <cellStyle name="Input [yellow] 3 12 2 4" xfId="16071"/>
    <cellStyle name="Input [yellow] 3 12 2 5" xfId="16072"/>
    <cellStyle name="Input [yellow] 3 12 2 6" xfId="16073"/>
    <cellStyle name="Input [yellow] 3 12 3" xfId="16074"/>
    <cellStyle name="Input [yellow] 3 12 3 2" xfId="53550"/>
    <cellStyle name="Input [yellow] 3 12 3 3" xfId="53551"/>
    <cellStyle name="Input [yellow] 3 12 4" xfId="16075"/>
    <cellStyle name="Input [yellow] 3 12 4 2" xfId="53552"/>
    <cellStyle name="Input [yellow] 3 12 4 3" xfId="53553"/>
    <cellStyle name="Input [yellow] 3 12 5" xfId="16076"/>
    <cellStyle name="Input [yellow] 3 12 5 2" xfId="53554"/>
    <cellStyle name="Input [yellow] 3 12 5 3" xfId="53555"/>
    <cellStyle name="Input [yellow] 3 12 6" xfId="16077"/>
    <cellStyle name="Input [yellow] 3 12 6 2" xfId="53556"/>
    <cellStyle name="Input [yellow] 3 12 6 3" xfId="53557"/>
    <cellStyle name="Input [yellow] 3 12 7" xfId="16078"/>
    <cellStyle name="Input [yellow] 3 12 8" xfId="53558"/>
    <cellStyle name="Input [yellow] 3 13" xfId="16079"/>
    <cellStyle name="Input [yellow] 3 13 2" xfId="16080"/>
    <cellStyle name="Input [yellow] 3 13 2 2" xfId="16081"/>
    <cellStyle name="Input [yellow] 3 13 2 3" xfId="16082"/>
    <cellStyle name="Input [yellow] 3 13 2 4" xfId="16083"/>
    <cellStyle name="Input [yellow] 3 13 2 5" xfId="16084"/>
    <cellStyle name="Input [yellow] 3 13 2 6" xfId="16085"/>
    <cellStyle name="Input [yellow] 3 13 3" xfId="16086"/>
    <cellStyle name="Input [yellow] 3 13 3 2" xfId="53559"/>
    <cellStyle name="Input [yellow] 3 13 3 3" xfId="53560"/>
    <cellStyle name="Input [yellow] 3 13 4" xfId="16087"/>
    <cellStyle name="Input [yellow] 3 13 4 2" xfId="53561"/>
    <cellStyle name="Input [yellow] 3 13 4 3" xfId="53562"/>
    <cellStyle name="Input [yellow] 3 13 5" xfId="16088"/>
    <cellStyle name="Input [yellow] 3 13 5 2" xfId="53563"/>
    <cellStyle name="Input [yellow] 3 13 5 3" xfId="53564"/>
    <cellStyle name="Input [yellow] 3 13 6" xfId="16089"/>
    <cellStyle name="Input [yellow] 3 13 6 2" xfId="53565"/>
    <cellStyle name="Input [yellow] 3 13 6 3" xfId="53566"/>
    <cellStyle name="Input [yellow] 3 13 7" xfId="16090"/>
    <cellStyle name="Input [yellow] 3 13 8" xfId="53567"/>
    <cellStyle name="Input [yellow] 3 14" xfId="16091"/>
    <cellStyle name="Input [yellow] 3 14 2" xfId="16092"/>
    <cellStyle name="Input [yellow] 3 14 2 2" xfId="16093"/>
    <cellStyle name="Input [yellow] 3 14 2 3" xfId="16094"/>
    <cellStyle name="Input [yellow] 3 14 2 4" xfId="16095"/>
    <cellStyle name="Input [yellow] 3 14 2 5" xfId="16096"/>
    <cellStyle name="Input [yellow] 3 14 2 6" xfId="16097"/>
    <cellStyle name="Input [yellow] 3 14 3" xfId="16098"/>
    <cellStyle name="Input [yellow] 3 14 3 2" xfId="53568"/>
    <cellStyle name="Input [yellow] 3 14 3 3" xfId="53569"/>
    <cellStyle name="Input [yellow] 3 14 4" xfId="16099"/>
    <cellStyle name="Input [yellow] 3 14 4 2" xfId="53570"/>
    <cellStyle name="Input [yellow] 3 14 4 3" xfId="53571"/>
    <cellStyle name="Input [yellow] 3 14 5" xfId="16100"/>
    <cellStyle name="Input [yellow] 3 14 5 2" xfId="53572"/>
    <cellStyle name="Input [yellow] 3 14 5 3" xfId="53573"/>
    <cellStyle name="Input [yellow] 3 14 6" xfId="16101"/>
    <cellStyle name="Input [yellow] 3 14 6 2" xfId="53574"/>
    <cellStyle name="Input [yellow] 3 14 6 3" xfId="53575"/>
    <cellStyle name="Input [yellow] 3 14 7" xfId="16102"/>
    <cellStyle name="Input [yellow] 3 14 8" xfId="53576"/>
    <cellStyle name="Input [yellow] 3 15" xfId="16103"/>
    <cellStyle name="Input [yellow] 3 15 2" xfId="16104"/>
    <cellStyle name="Input [yellow] 3 15 2 2" xfId="16105"/>
    <cellStyle name="Input [yellow] 3 15 2 3" xfId="16106"/>
    <cellStyle name="Input [yellow] 3 15 2 4" xfId="16107"/>
    <cellStyle name="Input [yellow] 3 15 2 5" xfId="16108"/>
    <cellStyle name="Input [yellow] 3 15 2 6" xfId="16109"/>
    <cellStyle name="Input [yellow] 3 15 3" xfId="16110"/>
    <cellStyle name="Input [yellow] 3 15 3 2" xfId="53577"/>
    <cellStyle name="Input [yellow] 3 15 3 3" xfId="53578"/>
    <cellStyle name="Input [yellow] 3 15 4" xfId="16111"/>
    <cellStyle name="Input [yellow] 3 15 4 2" xfId="53579"/>
    <cellStyle name="Input [yellow] 3 15 4 3" xfId="53580"/>
    <cellStyle name="Input [yellow] 3 15 5" xfId="16112"/>
    <cellStyle name="Input [yellow] 3 15 5 2" xfId="53581"/>
    <cellStyle name="Input [yellow] 3 15 5 3" xfId="53582"/>
    <cellStyle name="Input [yellow] 3 15 6" xfId="16113"/>
    <cellStyle name="Input [yellow] 3 15 6 2" xfId="53583"/>
    <cellStyle name="Input [yellow] 3 15 6 3" xfId="53584"/>
    <cellStyle name="Input [yellow] 3 15 7" xfId="16114"/>
    <cellStyle name="Input [yellow] 3 15 8" xfId="53585"/>
    <cellStyle name="Input [yellow] 3 16" xfId="16115"/>
    <cellStyle name="Input [yellow] 3 16 2" xfId="16116"/>
    <cellStyle name="Input [yellow] 3 16 2 2" xfId="16117"/>
    <cellStyle name="Input [yellow] 3 16 2 3" xfId="16118"/>
    <cellStyle name="Input [yellow] 3 16 2 4" xfId="16119"/>
    <cellStyle name="Input [yellow] 3 16 2 5" xfId="16120"/>
    <cellStyle name="Input [yellow] 3 16 2 6" xfId="16121"/>
    <cellStyle name="Input [yellow] 3 16 3" xfId="16122"/>
    <cellStyle name="Input [yellow] 3 16 3 2" xfId="53586"/>
    <cellStyle name="Input [yellow] 3 16 3 3" xfId="53587"/>
    <cellStyle name="Input [yellow] 3 16 4" xfId="16123"/>
    <cellStyle name="Input [yellow] 3 16 4 2" xfId="53588"/>
    <cellStyle name="Input [yellow] 3 16 4 3" xfId="53589"/>
    <cellStyle name="Input [yellow] 3 16 5" xfId="16124"/>
    <cellStyle name="Input [yellow] 3 16 5 2" xfId="53590"/>
    <cellStyle name="Input [yellow] 3 16 5 3" xfId="53591"/>
    <cellStyle name="Input [yellow] 3 16 6" xfId="16125"/>
    <cellStyle name="Input [yellow] 3 16 6 2" xfId="53592"/>
    <cellStyle name="Input [yellow] 3 16 6 3" xfId="53593"/>
    <cellStyle name="Input [yellow] 3 16 7" xfId="16126"/>
    <cellStyle name="Input [yellow] 3 16 8" xfId="53594"/>
    <cellStyle name="Input [yellow] 3 17" xfId="16127"/>
    <cellStyle name="Input [yellow] 3 17 2" xfId="16128"/>
    <cellStyle name="Input [yellow] 3 17 2 2" xfId="16129"/>
    <cellStyle name="Input [yellow] 3 17 2 3" xfId="16130"/>
    <cellStyle name="Input [yellow] 3 17 2 4" xfId="16131"/>
    <cellStyle name="Input [yellow] 3 17 2 5" xfId="16132"/>
    <cellStyle name="Input [yellow] 3 17 2 6" xfId="16133"/>
    <cellStyle name="Input [yellow] 3 17 3" xfId="16134"/>
    <cellStyle name="Input [yellow] 3 17 3 2" xfId="53595"/>
    <cellStyle name="Input [yellow] 3 17 3 3" xfId="53596"/>
    <cellStyle name="Input [yellow] 3 17 4" xfId="16135"/>
    <cellStyle name="Input [yellow] 3 17 4 2" xfId="53597"/>
    <cellStyle name="Input [yellow] 3 17 4 3" xfId="53598"/>
    <cellStyle name="Input [yellow] 3 17 5" xfId="16136"/>
    <cellStyle name="Input [yellow] 3 17 5 2" xfId="53599"/>
    <cellStyle name="Input [yellow] 3 17 5 3" xfId="53600"/>
    <cellStyle name="Input [yellow] 3 17 6" xfId="16137"/>
    <cellStyle name="Input [yellow] 3 17 6 2" xfId="53601"/>
    <cellStyle name="Input [yellow] 3 17 6 3" xfId="53602"/>
    <cellStyle name="Input [yellow] 3 17 7" xfId="16138"/>
    <cellStyle name="Input [yellow] 3 17 8" xfId="53603"/>
    <cellStyle name="Input [yellow] 3 18" xfId="16139"/>
    <cellStyle name="Input [yellow] 3 18 2" xfId="16140"/>
    <cellStyle name="Input [yellow] 3 18 2 2" xfId="16141"/>
    <cellStyle name="Input [yellow] 3 18 2 3" xfId="16142"/>
    <cellStyle name="Input [yellow] 3 18 2 4" xfId="16143"/>
    <cellStyle name="Input [yellow] 3 18 2 5" xfId="16144"/>
    <cellStyle name="Input [yellow] 3 18 2 6" xfId="16145"/>
    <cellStyle name="Input [yellow] 3 18 3" xfId="16146"/>
    <cellStyle name="Input [yellow] 3 18 3 2" xfId="53604"/>
    <cellStyle name="Input [yellow] 3 18 3 3" xfId="53605"/>
    <cellStyle name="Input [yellow] 3 18 4" xfId="16147"/>
    <cellStyle name="Input [yellow] 3 18 4 2" xfId="53606"/>
    <cellStyle name="Input [yellow] 3 18 4 3" xfId="53607"/>
    <cellStyle name="Input [yellow] 3 18 5" xfId="16148"/>
    <cellStyle name="Input [yellow] 3 18 5 2" xfId="53608"/>
    <cellStyle name="Input [yellow] 3 18 5 3" xfId="53609"/>
    <cellStyle name="Input [yellow] 3 18 6" xfId="16149"/>
    <cellStyle name="Input [yellow] 3 18 6 2" xfId="53610"/>
    <cellStyle name="Input [yellow] 3 18 6 3" xfId="53611"/>
    <cellStyle name="Input [yellow] 3 18 7" xfId="16150"/>
    <cellStyle name="Input [yellow] 3 18 8" xfId="53612"/>
    <cellStyle name="Input [yellow] 3 19" xfId="16151"/>
    <cellStyle name="Input [yellow] 3 19 2" xfId="16152"/>
    <cellStyle name="Input [yellow] 3 19 2 2" xfId="16153"/>
    <cellStyle name="Input [yellow] 3 19 2 3" xfId="16154"/>
    <cellStyle name="Input [yellow] 3 19 2 4" xfId="16155"/>
    <cellStyle name="Input [yellow] 3 19 2 5" xfId="16156"/>
    <cellStyle name="Input [yellow] 3 19 2 6" xfId="16157"/>
    <cellStyle name="Input [yellow] 3 19 3" xfId="16158"/>
    <cellStyle name="Input [yellow] 3 19 3 2" xfId="53613"/>
    <cellStyle name="Input [yellow] 3 19 3 3" xfId="53614"/>
    <cellStyle name="Input [yellow] 3 19 4" xfId="16159"/>
    <cellStyle name="Input [yellow] 3 19 4 2" xfId="53615"/>
    <cellStyle name="Input [yellow] 3 19 4 3" xfId="53616"/>
    <cellStyle name="Input [yellow] 3 19 5" xfId="16160"/>
    <cellStyle name="Input [yellow] 3 19 5 2" xfId="53617"/>
    <cellStyle name="Input [yellow] 3 19 5 3" xfId="53618"/>
    <cellStyle name="Input [yellow] 3 19 6" xfId="16161"/>
    <cellStyle name="Input [yellow] 3 19 6 2" xfId="53619"/>
    <cellStyle name="Input [yellow] 3 19 6 3" xfId="53620"/>
    <cellStyle name="Input [yellow] 3 19 7" xfId="16162"/>
    <cellStyle name="Input [yellow] 3 19 8" xfId="53621"/>
    <cellStyle name="Input [yellow] 3 2" xfId="16163"/>
    <cellStyle name="Input [yellow] 3 2 10" xfId="16164"/>
    <cellStyle name="Input [yellow] 3 2 10 2" xfId="16165"/>
    <cellStyle name="Input [yellow] 3 2 10 2 2" xfId="16166"/>
    <cellStyle name="Input [yellow] 3 2 10 2 3" xfId="16167"/>
    <cellStyle name="Input [yellow] 3 2 10 2 4" xfId="16168"/>
    <cellStyle name="Input [yellow] 3 2 10 2 5" xfId="16169"/>
    <cellStyle name="Input [yellow] 3 2 10 2 6" xfId="16170"/>
    <cellStyle name="Input [yellow] 3 2 10 3" xfId="16171"/>
    <cellStyle name="Input [yellow] 3 2 10 3 2" xfId="53622"/>
    <cellStyle name="Input [yellow] 3 2 10 3 3" xfId="53623"/>
    <cellStyle name="Input [yellow] 3 2 10 4" xfId="16172"/>
    <cellStyle name="Input [yellow] 3 2 10 4 2" xfId="53624"/>
    <cellStyle name="Input [yellow] 3 2 10 4 3" xfId="53625"/>
    <cellStyle name="Input [yellow] 3 2 10 5" xfId="16173"/>
    <cellStyle name="Input [yellow] 3 2 10 5 2" xfId="53626"/>
    <cellStyle name="Input [yellow] 3 2 10 5 3" xfId="53627"/>
    <cellStyle name="Input [yellow] 3 2 10 6" xfId="16174"/>
    <cellStyle name="Input [yellow] 3 2 10 6 2" xfId="53628"/>
    <cellStyle name="Input [yellow] 3 2 10 6 3" xfId="53629"/>
    <cellStyle name="Input [yellow] 3 2 10 7" xfId="16175"/>
    <cellStyle name="Input [yellow] 3 2 10 8" xfId="53630"/>
    <cellStyle name="Input [yellow] 3 2 11" xfId="16176"/>
    <cellStyle name="Input [yellow] 3 2 11 2" xfId="16177"/>
    <cellStyle name="Input [yellow] 3 2 11 2 2" xfId="16178"/>
    <cellStyle name="Input [yellow] 3 2 11 2 3" xfId="16179"/>
    <cellStyle name="Input [yellow] 3 2 11 2 4" xfId="16180"/>
    <cellStyle name="Input [yellow] 3 2 11 2 5" xfId="16181"/>
    <cellStyle name="Input [yellow] 3 2 11 2 6" xfId="16182"/>
    <cellStyle name="Input [yellow] 3 2 11 3" xfId="16183"/>
    <cellStyle name="Input [yellow] 3 2 11 3 2" xfId="53631"/>
    <cellStyle name="Input [yellow] 3 2 11 3 3" xfId="53632"/>
    <cellStyle name="Input [yellow] 3 2 11 4" xfId="16184"/>
    <cellStyle name="Input [yellow] 3 2 11 4 2" xfId="53633"/>
    <cellStyle name="Input [yellow] 3 2 11 4 3" xfId="53634"/>
    <cellStyle name="Input [yellow] 3 2 11 5" xfId="16185"/>
    <cellStyle name="Input [yellow] 3 2 11 5 2" xfId="53635"/>
    <cellStyle name="Input [yellow] 3 2 11 5 3" xfId="53636"/>
    <cellStyle name="Input [yellow] 3 2 11 6" xfId="16186"/>
    <cellStyle name="Input [yellow] 3 2 11 6 2" xfId="53637"/>
    <cellStyle name="Input [yellow] 3 2 11 6 3" xfId="53638"/>
    <cellStyle name="Input [yellow] 3 2 11 7" xfId="16187"/>
    <cellStyle name="Input [yellow] 3 2 11 8" xfId="53639"/>
    <cellStyle name="Input [yellow] 3 2 12" xfId="16188"/>
    <cellStyle name="Input [yellow] 3 2 12 2" xfId="16189"/>
    <cellStyle name="Input [yellow] 3 2 12 2 2" xfId="16190"/>
    <cellStyle name="Input [yellow] 3 2 12 2 3" xfId="16191"/>
    <cellStyle name="Input [yellow] 3 2 12 2 4" xfId="16192"/>
    <cellStyle name="Input [yellow] 3 2 12 2 5" xfId="16193"/>
    <cellStyle name="Input [yellow] 3 2 12 2 6" xfId="16194"/>
    <cellStyle name="Input [yellow] 3 2 12 3" xfId="16195"/>
    <cellStyle name="Input [yellow] 3 2 12 3 2" xfId="53640"/>
    <cellStyle name="Input [yellow] 3 2 12 3 3" xfId="53641"/>
    <cellStyle name="Input [yellow] 3 2 12 4" xfId="16196"/>
    <cellStyle name="Input [yellow] 3 2 12 4 2" xfId="53642"/>
    <cellStyle name="Input [yellow] 3 2 12 4 3" xfId="53643"/>
    <cellStyle name="Input [yellow] 3 2 12 5" xfId="16197"/>
    <cellStyle name="Input [yellow] 3 2 12 5 2" xfId="53644"/>
    <cellStyle name="Input [yellow] 3 2 12 5 3" xfId="53645"/>
    <cellStyle name="Input [yellow] 3 2 12 6" xfId="16198"/>
    <cellStyle name="Input [yellow] 3 2 12 6 2" xfId="53646"/>
    <cellStyle name="Input [yellow] 3 2 12 6 3" xfId="53647"/>
    <cellStyle name="Input [yellow] 3 2 12 7" xfId="16199"/>
    <cellStyle name="Input [yellow] 3 2 12 8" xfId="53648"/>
    <cellStyle name="Input [yellow] 3 2 13" xfId="16200"/>
    <cellStyle name="Input [yellow] 3 2 13 2" xfId="16201"/>
    <cellStyle name="Input [yellow] 3 2 13 2 2" xfId="16202"/>
    <cellStyle name="Input [yellow] 3 2 13 2 3" xfId="16203"/>
    <cellStyle name="Input [yellow] 3 2 13 2 4" xfId="16204"/>
    <cellStyle name="Input [yellow] 3 2 13 2 5" xfId="16205"/>
    <cellStyle name="Input [yellow] 3 2 13 2 6" xfId="16206"/>
    <cellStyle name="Input [yellow] 3 2 13 3" xfId="16207"/>
    <cellStyle name="Input [yellow] 3 2 13 3 2" xfId="53649"/>
    <cellStyle name="Input [yellow] 3 2 13 3 3" xfId="53650"/>
    <cellStyle name="Input [yellow] 3 2 13 4" xfId="16208"/>
    <cellStyle name="Input [yellow] 3 2 13 4 2" xfId="53651"/>
    <cellStyle name="Input [yellow] 3 2 13 4 3" xfId="53652"/>
    <cellStyle name="Input [yellow] 3 2 13 5" xfId="16209"/>
    <cellStyle name="Input [yellow] 3 2 13 5 2" xfId="53653"/>
    <cellStyle name="Input [yellow] 3 2 13 5 3" xfId="53654"/>
    <cellStyle name="Input [yellow] 3 2 13 6" xfId="16210"/>
    <cellStyle name="Input [yellow] 3 2 13 6 2" xfId="53655"/>
    <cellStyle name="Input [yellow] 3 2 13 6 3" xfId="53656"/>
    <cellStyle name="Input [yellow] 3 2 13 7" xfId="16211"/>
    <cellStyle name="Input [yellow] 3 2 13 8" xfId="53657"/>
    <cellStyle name="Input [yellow] 3 2 14" xfId="16212"/>
    <cellStyle name="Input [yellow] 3 2 14 2" xfId="16213"/>
    <cellStyle name="Input [yellow] 3 2 14 2 2" xfId="16214"/>
    <cellStyle name="Input [yellow] 3 2 14 2 3" xfId="16215"/>
    <cellStyle name="Input [yellow] 3 2 14 2 4" xfId="16216"/>
    <cellStyle name="Input [yellow] 3 2 14 2 5" xfId="16217"/>
    <cellStyle name="Input [yellow] 3 2 14 2 6" xfId="16218"/>
    <cellStyle name="Input [yellow] 3 2 14 3" xfId="16219"/>
    <cellStyle name="Input [yellow] 3 2 14 3 2" xfId="53658"/>
    <cellStyle name="Input [yellow] 3 2 14 3 3" xfId="53659"/>
    <cellStyle name="Input [yellow] 3 2 14 4" xfId="16220"/>
    <cellStyle name="Input [yellow] 3 2 14 4 2" xfId="53660"/>
    <cellStyle name="Input [yellow] 3 2 14 4 3" xfId="53661"/>
    <cellStyle name="Input [yellow] 3 2 14 5" xfId="16221"/>
    <cellStyle name="Input [yellow] 3 2 14 5 2" xfId="53662"/>
    <cellStyle name="Input [yellow] 3 2 14 5 3" xfId="53663"/>
    <cellStyle name="Input [yellow] 3 2 14 6" xfId="16222"/>
    <cellStyle name="Input [yellow] 3 2 14 6 2" xfId="53664"/>
    <cellStyle name="Input [yellow] 3 2 14 6 3" xfId="53665"/>
    <cellStyle name="Input [yellow] 3 2 14 7" xfId="16223"/>
    <cellStyle name="Input [yellow] 3 2 14 8" xfId="53666"/>
    <cellStyle name="Input [yellow] 3 2 15" xfId="16224"/>
    <cellStyle name="Input [yellow] 3 2 15 2" xfId="16225"/>
    <cellStyle name="Input [yellow] 3 2 15 2 2" xfId="16226"/>
    <cellStyle name="Input [yellow] 3 2 15 2 3" xfId="16227"/>
    <cellStyle name="Input [yellow] 3 2 15 2 4" xfId="16228"/>
    <cellStyle name="Input [yellow] 3 2 15 2 5" xfId="16229"/>
    <cellStyle name="Input [yellow] 3 2 15 2 6" xfId="16230"/>
    <cellStyle name="Input [yellow] 3 2 15 3" xfId="16231"/>
    <cellStyle name="Input [yellow] 3 2 15 3 2" xfId="53667"/>
    <cellStyle name="Input [yellow] 3 2 15 3 3" xfId="53668"/>
    <cellStyle name="Input [yellow] 3 2 15 4" xfId="16232"/>
    <cellStyle name="Input [yellow] 3 2 15 4 2" xfId="53669"/>
    <cellStyle name="Input [yellow] 3 2 15 4 3" xfId="53670"/>
    <cellStyle name="Input [yellow] 3 2 15 5" xfId="16233"/>
    <cellStyle name="Input [yellow] 3 2 15 5 2" xfId="53671"/>
    <cellStyle name="Input [yellow] 3 2 15 5 3" xfId="53672"/>
    <cellStyle name="Input [yellow] 3 2 15 6" xfId="16234"/>
    <cellStyle name="Input [yellow] 3 2 15 6 2" xfId="53673"/>
    <cellStyle name="Input [yellow] 3 2 15 6 3" xfId="53674"/>
    <cellStyle name="Input [yellow] 3 2 15 7" xfId="16235"/>
    <cellStyle name="Input [yellow] 3 2 15 8" xfId="53675"/>
    <cellStyle name="Input [yellow] 3 2 16" xfId="16236"/>
    <cellStyle name="Input [yellow] 3 2 16 2" xfId="16237"/>
    <cellStyle name="Input [yellow] 3 2 16 2 2" xfId="16238"/>
    <cellStyle name="Input [yellow] 3 2 16 2 3" xfId="16239"/>
    <cellStyle name="Input [yellow] 3 2 16 2 4" xfId="16240"/>
    <cellStyle name="Input [yellow] 3 2 16 2 5" xfId="16241"/>
    <cellStyle name="Input [yellow] 3 2 16 2 6" xfId="16242"/>
    <cellStyle name="Input [yellow] 3 2 16 3" xfId="16243"/>
    <cellStyle name="Input [yellow] 3 2 16 3 2" xfId="53676"/>
    <cellStyle name="Input [yellow] 3 2 16 3 3" xfId="53677"/>
    <cellStyle name="Input [yellow] 3 2 16 4" xfId="16244"/>
    <cellStyle name="Input [yellow] 3 2 16 4 2" xfId="53678"/>
    <cellStyle name="Input [yellow] 3 2 16 4 3" xfId="53679"/>
    <cellStyle name="Input [yellow] 3 2 16 5" xfId="16245"/>
    <cellStyle name="Input [yellow] 3 2 16 5 2" xfId="53680"/>
    <cellStyle name="Input [yellow] 3 2 16 5 3" xfId="53681"/>
    <cellStyle name="Input [yellow] 3 2 16 6" xfId="16246"/>
    <cellStyle name="Input [yellow] 3 2 16 6 2" xfId="53682"/>
    <cellStyle name="Input [yellow] 3 2 16 6 3" xfId="53683"/>
    <cellStyle name="Input [yellow] 3 2 16 7" xfId="16247"/>
    <cellStyle name="Input [yellow] 3 2 16 8" xfId="53684"/>
    <cellStyle name="Input [yellow] 3 2 17" xfId="16248"/>
    <cellStyle name="Input [yellow] 3 2 17 2" xfId="16249"/>
    <cellStyle name="Input [yellow] 3 2 17 2 2" xfId="16250"/>
    <cellStyle name="Input [yellow] 3 2 17 2 3" xfId="16251"/>
    <cellStyle name="Input [yellow] 3 2 17 2 4" xfId="16252"/>
    <cellStyle name="Input [yellow] 3 2 17 2 5" xfId="16253"/>
    <cellStyle name="Input [yellow] 3 2 17 2 6" xfId="16254"/>
    <cellStyle name="Input [yellow] 3 2 17 3" xfId="16255"/>
    <cellStyle name="Input [yellow] 3 2 17 3 2" xfId="53685"/>
    <cellStyle name="Input [yellow] 3 2 17 3 3" xfId="53686"/>
    <cellStyle name="Input [yellow] 3 2 17 4" xfId="16256"/>
    <cellStyle name="Input [yellow] 3 2 17 4 2" xfId="53687"/>
    <cellStyle name="Input [yellow] 3 2 17 4 3" xfId="53688"/>
    <cellStyle name="Input [yellow] 3 2 17 5" xfId="16257"/>
    <cellStyle name="Input [yellow] 3 2 17 5 2" xfId="53689"/>
    <cellStyle name="Input [yellow] 3 2 17 5 3" xfId="53690"/>
    <cellStyle name="Input [yellow] 3 2 17 6" xfId="16258"/>
    <cellStyle name="Input [yellow] 3 2 17 6 2" xfId="53691"/>
    <cellStyle name="Input [yellow] 3 2 17 6 3" xfId="53692"/>
    <cellStyle name="Input [yellow] 3 2 17 7" xfId="16259"/>
    <cellStyle name="Input [yellow] 3 2 17 8" xfId="53693"/>
    <cellStyle name="Input [yellow] 3 2 18" xfId="16260"/>
    <cellStyle name="Input [yellow] 3 2 18 2" xfId="16261"/>
    <cellStyle name="Input [yellow] 3 2 18 2 2" xfId="16262"/>
    <cellStyle name="Input [yellow] 3 2 18 2 3" xfId="16263"/>
    <cellStyle name="Input [yellow] 3 2 18 2 4" xfId="16264"/>
    <cellStyle name="Input [yellow] 3 2 18 2 5" xfId="16265"/>
    <cellStyle name="Input [yellow] 3 2 18 2 6" xfId="16266"/>
    <cellStyle name="Input [yellow] 3 2 18 3" xfId="16267"/>
    <cellStyle name="Input [yellow] 3 2 18 3 2" xfId="53694"/>
    <cellStyle name="Input [yellow] 3 2 18 3 3" xfId="53695"/>
    <cellStyle name="Input [yellow] 3 2 18 4" xfId="16268"/>
    <cellStyle name="Input [yellow] 3 2 18 4 2" xfId="53696"/>
    <cellStyle name="Input [yellow] 3 2 18 4 3" xfId="53697"/>
    <cellStyle name="Input [yellow] 3 2 18 5" xfId="16269"/>
    <cellStyle name="Input [yellow] 3 2 18 5 2" xfId="53698"/>
    <cellStyle name="Input [yellow] 3 2 18 5 3" xfId="53699"/>
    <cellStyle name="Input [yellow] 3 2 18 6" xfId="16270"/>
    <cellStyle name="Input [yellow] 3 2 18 6 2" xfId="53700"/>
    <cellStyle name="Input [yellow] 3 2 18 6 3" xfId="53701"/>
    <cellStyle name="Input [yellow] 3 2 18 7" xfId="16271"/>
    <cellStyle name="Input [yellow] 3 2 18 8" xfId="53702"/>
    <cellStyle name="Input [yellow] 3 2 19" xfId="16272"/>
    <cellStyle name="Input [yellow] 3 2 19 2" xfId="16273"/>
    <cellStyle name="Input [yellow] 3 2 19 2 2" xfId="16274"/>
    <cellStyle name="Input [yellow] 3 2 19 2 3" xfId="16275"/>
    <cellStyle name="Input [yellow] 3 2 19 2 4" xfId="16276"/>
    <cellStyle name="Input [yellow] 3 2 19 2 5" xfId="16277"/>
    <cellStyle name="Input [yellow] 3 2 19 2 6" xfId="16278"/>
    <cellStyle name="Input [yellow] 3 2 19 3" xfId="16279"/>
    <cellStyle name="Input [yellow] 3 2 19 3 2" xfId="53703"/>
    <cellStyle name="Input [yellow] 3 2 19 3 3" xfId="53704"/>
    <cellStyle name="Input [yellow] 3 2 19 4" xfId="16280"/>
    <cellStyle name="Input [yellow] 3 2 19 4 2" xfId="53705"/>
    <cellStyle name="Input [yellow] 3 2 19 4 3" xfId="53706"/>
    <cellStyle name="Input [yellow] 3 2 19 5" xfId="16281"/>
    <cellStyle name="Input [yellow] 3 2 19 5 2" xfId="53707"/>
    <cellStyle name="Input [yellow] 3 2 19 5 3" xfId="53708"/>
    <cellStyle name="Input [yellow] 3 2 19 6" xfId="16282"/>
    <cellStyle name="Input [yellow] 3 2 19 6 2" xfId="53709"/>
    <cellStyle name="Input [yellow] 3 2 19 6 3" xfId="53710"/>
    <cellStyle name="Input [yellow] 3 2 19 7" xfId="16283"/>
    <cellStyle name="Input [yellow] 3 2 19 8" xfId="53711"/>
    <cellStyle name="Input [yellow] 3 2 2" xfId="16284"/>
    <cellStyle name="Input [yellow] 3 2 2 2" xfId="16285"/>
    <cellStyle name="Input [yellow] 3 2 2 2 2" xfId="16286"/>
    <cellStyle name="Input [yellow] 3 2 2 2 3" xfId="16287"/>
    <cellStyle name="Input [yellow] 3 2 2 2 4" xfId="16288"/>
    <cellStyle name="Input [yellow] 3 2 2 2 5" xfId="16289"/>
    <cellStyle name="Input [yellow] 3 2 2 2 6" xfId="16290"/>
    <cellStyle name="Input [yellow] 3 2 2 3" xfId="16291"/>
    <cellStyle name="Input [yellow] 3 2 2 3 2" xfId="53712"/>
    <cellStyle name="Input [yellow] 3 2 2 3 3" xfId="53713"/>
    <cellStyle name="Input [yellow] 3 2 2 4" xfId="16292"/>
    <cellStyle name="Input [yellow] 3 2 2 4 2" xfId="53714"/>
    <cellStyle name="Input [yellow] 3 2 2 4 3" xfId="53715"/>
    <cellStyle name="Input [yellow] 3 2 2 5" xfId="16293"/>
    <cellStyle name="Input [yellow] 3 2 2 5 2" xfId="53716"/>
    <cellStyle name="Input [yellow] 3 2 2 5 3" xfId="53717"/>
    <cellStyle name="Input [yellow] 3 2 2 6" xfId="16294"/>
    <cellStyle name="Input [yellow] 3 2 2 6 2" xfId="53718"/>
    <cellStyle name="Input [yellow] 3 2 2 6 3" xfId="53719"/>
    <cellStyle name="Input [yellow] 3 2 2 7" xfId="16295"/>
    <cellStyle name="Input [yellow] 3 2 2 8" xfId="53720"/>
    <cellStyle name="Input [yellow] 3 2 20" xfId="16296"/>
    <cellStyle name="Input [yellow] 3 2 20 2" xfId="16297"/>
    <cellStyle name="Input [yellow] 3 2 20 2 2" xfId="16298"/>
    <cellStyle name="Input [yellow] 3 2 20 2 3" xfId="16299"/>
    <cellStyle name="Input [yellow] 3 2 20 2 4" xfId="16300"/>
    <cellStyle name="Input [yellow] 3 2 20 2 5" xfId="16301"/>
    <cellStyle name="Input [yellow] 3 2 20 2 6" xfId="16302"/>
    <cellStyle name="Input [yellow] 3 2 20 3" xfId="16303"/>
    <cellStyle name="Input [yellow] 3 2 20 3 2" xfId="53721"/>
    <cellStyle name="Input [yellow] 3 2 20 3 3" xfId="53722"/>
    <cellStyle name="Input [yellow] 3 2 20 4" xfId="16304"/>
    <cellStyle name="Input [yellow] 3 2 20 4 2" xfId="53723"/>
    <cellStyle name="Input [yellow] 3 2 20 4 3" xfId="53724"/>
    <cellStyle name="Input [yellow] 3 2 20 5" xfId="16305"/>
    <cellStyle name="Input [yellow] 3 2 20 5 2" xfId="53725"/>
    <cellStyle name="Input [yellow] 3 2 20 5 3" xfId="53726"/>
    <cellStyle name="Input [yellow] 3 2 20 6" xfId="16306"/>
    <cellStyle name="Input [yellow] 3 2 20 6 2" xfId="53727"/>
    <cellStyle name="Input [yellow] 3 2 20 6 3" xfId="53728"/>
    <cellStyle name="Input [yellow] 3 2 20 7" xfId="16307"/>
    <cellStyle name="Input [yellow] 3 2 20 8" xfId="53729"/>
    <cellStyle name="Input [yellow] 3 2 21" xfId="16308"/>
    <cellStyle name="Input [yellow] 3 2 21 2" xfId="16309"/>
    <cellStyle name="Input [yellow] 3 2 21 2 2" xfId="16310"/>
    <cellStyle name="Input [yellow] 3 2 21 2 3" xfId="16311"/>
    <cellStyle name="Input [yellow] 3 2 21 2 4" xfId="16312"/>
    <cellStyle name="Input [yellow] 3 2 21 2 5" xfId="16313"/>
    <cellStyle name="Input [yellow] 3 2 21 2 6" xfId="16314"/>
    <cellStyle name="Input [yellow] 3 2 21 3" xfId="16315"/>
    <cellStyle name="Input [yellow] 3 2 21 3 2" xfId="53730"/>
    <cellStyle name="Input [yellow] 3 2 21 3 3" xfId="53731"/>
    <cellStyle name="Input [yellow] 3 2 21 4" xfId="16316"/>
    <cellStyle name="Input [yellow] 3 2 21 4 2" xfId="53732"/>
    <cellStyle name="Input [yellow] 3 2 21 4 3" xfId="53733"/>
    <cellStyle name="Input [yellow] 3 2 21 5" xfId="16317"/>
    <cellStyle name="Input [yellow] 3 2 21 5 2" xfId="53734"/>
    <cellStyle name="Input [yellow] 3 2 21 5 3" xfId="53735"/>
    <cellStyle name="Input [yellow] 3 2 21 6" xfId="16318"/>
    <cellStyle name="Input [yellow] 3 2 21 6 2" xfId="53736"/>
    <cellStyle name="Input [yellow] 3 2 21 6 3" xfId="53737"/>
    <cellStyle name="Input [yellow] 3 2 21 7" xfId="16319"/>
    <cellStyle name="Input [yellow] 3 2 21 8" xfId="53738"/>
    <cellStyle name="Input [yellow] 3 2 22" xfId="16320"/>
    <cellStyle name="Input [yellow] 3 2 22 2" xfId="16321"/>
    <cellStyle name="Input [yellow] 3 2 22 2 2" xfId="16322"/>
    <cellStyle name="Input [yellow] 3 2 22 2 3" xfId="16323"/>
    <cellStyle name="Input [yellow] 3 2 22 2 4" xfId="16324"/>
    <cellStyle name="Input [yellow] 3 2 22 2 5" xfId="16325"/>
    <cellStyle name="Input [yellow] 3 2 22 2 6" xfId="16326"/>
    <cellStyle name="Input [yellow] 3 2 22 3" xfId="16327"/>
    <cellStyle name="Input [yellow] 3 2 22 3 2" xfId="53739"/>
    <cellStyle name="Input [yellow] 3 2 22 3 3" xfId="53740"/>
    <cellStyle name="Input [yellow] 3 2 22 4" xfId="16328"/>
    <cellStyle name="Input [yellow] 3 2 22 4 2" xfId="53741"/>
    <cellStyle name="Input [yellow] 3 2 22 4 3" xfId="53742"/>
    <cellStyle name="Input [yellow] 3 2 22 5" xfId="16329"/>
    <cellStyle name="Input [yellow] 3 2 22 5 2" xfId="53743"/>
    <cellStyle name="Input [yellow] 3 2 22 5 3" xfId="53744"/>
    <cellStyle name="Input [yellow] 3 2 22 6" xfId="16330"/>
    <cellStyle name="Input [yellow] 3 2 22 6 2" xfId="53745"/>
    <cellStyle name="Input [yellow] 3 2 22 6 3" xfId="53746"/>
    <cellStyle name="Input [yellow] 3 2 22 7" xfId="16331"/>
    <cellStyle name="Input [yellow] 3 2 22 8" xfId="53747"/>
    <cellStyle name="Input [yellow] 3 2 23" xfId="16332"/>
    <cellStyle name="Input [yellow] 3 2 23 2" xfId="16333"/>
    <cellStyle name="Input [yellow] 3 2 23 2 2" xfId="16334"/>
    <cellStyle name="Input [yellow] 3 2 23 2 3" xfId="16335"/>
    <cellStyle name="Input [yellow] 3 2 23 2 4" xfId="16336"/>
    <cellStyle name="Input [yellow] 3 2 23 2 5" xfId="16337"/>
    <cellStyle name="Input [yellow] 3 2 23 2 6" xfId="16338"/>
    <cellStyle name="Input [yellow] 3 2 23 3" xfId="16339"/>
    <cellStyle name="Input [yellow] 3 2 23 3 2" xfId="53748"/>
    <cellStyle name="Input [yellow] 3 2 23 3 3" xfId="53749"/>
    <cellStyle name="Input [yellow] 3 2 23 4" xfId="16340"/>
    <cellStyle name="Input [yellow] 3 2 23 4 2" xfId="53750"/>
    <cellStyle name="Input [yellow] 3 2 23 4 3" xfId="53751"/>
    <cellStyle name="Input [yellow] 3 2 23 5" xfId="16341"/>
    <cellStyle name="Input [yellow] 3 2 23 5 2" xfId="53752"/>
    <cellStyle name="Input [yellow] 3 2 23 5 3" xfId="53753"/>
    <cellStyle name="Input [yellow] 3 2 23 6" xfId="16342"/>
    <cellStyle name="Input [yellow] 3 2 23 6 2" xfId="53754"/>
    <cellStyle name="Input [yellow] 3 2 23 6 3" xfId="53755"/>
    <cellStyle name="Input [yellow] 3 2 23 7" xfId="16343"/>
    <cellStyle name="Input [yellow] 3 2 23 8" xfId="53756"/>
    <cellStyle name="Input [yellow] 3 2 24" xfId="16344"/>
    <cellStyle name="Input [yellow] 3 2 24 2" xfId="16345"/>
    <cellStyle name="Input [yellow] 3 2 24 2 2" xfId="16346"/>
    <cellStyle name="Input [yellow] 3 2 24 2 3" xfId="16347"/>
    <cellStyle name="Input [yellow] 3 2 24 2 4" xfId="16348"/>
    <cellStyle name="Input [yellow] 3 2 24 2 5" xfId="16349"/>
    <cellStyle name="Input [yellow] 3 2 24 2 6" xfId="16350"/>
    <cellStyle name="Input [yellow] 3 2 24 3" xfId="16351"/>
    <cellStyle name="Input [yellow] 3 2 24 3 2" xfId="53757"/>
    <cellStyle name="Input [yellow] 3 2 24 3 3" xfId="53758"/>
    <cellStyle name="Input [yellow] 3 2 24 4" xfId="16352"/>
    <cellStyle name="Input [yellow] 3 2 24 4 2" xfId="53759"/>
    <cellStyle name="Input [yellow] 3 2 24 4 3" xfId="53760"/>
    <cellStyle name="Input [yellow] 3 2 24 5" xfId="16353"/>
    <cellStyle name="Input [yellow] 3 2 24 5 2" xfId="53761"/>
    <cellStyle name="Input [yellow] 3 2 24 5 3" xfId="53762"/>
    <cellStyle name="Input [yellow] 3 2 24 6" xfId="16354"/>
    <cellStyle name="Input [yellow] 3 2 24 6 2" xfId="53763"/>
    <cellStyle name="Input [yellow] 3 2 24 6 3" xfId="53764"/>
    <cellStyle name="Input [yellow] 3 2 24 7" xfId="16355"/>
    <cellStyle name="Input [yellow] 3 2 24 8" xfId="53765"/>
    <cellStyle name="Input [yellow] 3 2 25" xfId="16356"/>
    <cellStyle name="Input [yellow] 3 2 25 2" xfId="16357"/>
    <cellStyle name="Input [yellow] 3 2 25 2 2" xfId="16358"/>
    <cellStyle name="Input [yellow] 3 2 25 2 3" xfId="16359"/>
    <cellStyle name="Input [yellow] 3 2 25 2 4" xfId="16360"/>
    <cellStyle name="Input [yellow] 3 2 25 2 5" xfId="16361"/>
    <cellStyle name="Input [yellow] 3 2 25 2 6" xfId="16362"/>
    <cellStyle name="Input [yellow] 3 2 25 3" xfId="16363"/>
    <cellStyle name="Input [yellow] 3 2 25 3 2" xfId="53766"/>
    <cellStyle name="Input [yellow] 3 2 25 3 3" xfId="53767"/>
    <cellStyle name="Input [yellow] 3 2 25 4" xfId="16364"/>
    <cellStyle name="Input [yellow] 3 2 25 4 2" xfId="53768"/>
    <cellStyle name="Input [yellow] 3 2 25 4 3" xfId="53769"/>
    <cellStyle name="Input [yellow] 3 2 25 5" xfId="16365"/>
    <cellStyle name="Input [yellow] 3 2 25 5 2" xfId="53770"/>
    <cellStyle name="Input [yellow] 3 2 25 5 3" xfId="53771"/>
    <cellStyle name="Input [yellow] 3 2 25 6" xfId="16366"/>
    <cellStyle name="Input [yellow] 3 2 25 6 2" xfId="53772"/>
    <cellStyle name="Input [yellow] 3 2 25 6 3" xfId="53773"/>
    <cellStyle name="Input [yellow] 3 2 25 7" xfId="16367"/>
    <cellStyle name="Input [yellow] 3 2 25 8" xfId="53774"/>
    <cellStyle name="Input [yellow] 3 2 26" xfId="16368"/>
    <cellStyle name="Input [yellow] 3 2 26 2" xfId="16369"/>
    <cellStyle name="Input [yellow] 3 2 26 2 2" xfId="16370"/>
    <cellStyle name="Input [yellow] 3 2 26 2 3" xfId="16371"/>
    <cellStyle name="Input [yellow] 3 2 26 2 4" xfId="16372"/>
    <cellStyle name="Input [yellow] 3 2 26 2 5" xfId="16373"/>
    <cellStyle name="Input [yellow] 3 2 26 2 6" xfId="16374"/>
    <cellStyle name="Input [yellow] 3 2 26 3" xfId="16375"/>
    <cellStyle name="Input [yellow] 3 2 26 3 2" xfId="53775"/>
    <cellStyle name="Input [yellow] 3 2 26 3 3" xfId="53776"/>
    <cellStyle name="Input [yellow] 3 2 26 4" xfId="16376"/>
    <cellStyle name="Input [yellow] 3 2 26 4 2" xfId="53777"/>
    <cellStyle name="Input [yellow] 3 2 26 4 3" xfId="53778"/>
    <cellStyle name="Input [yellow] 3 2 26 5" xfId="16377"/>
    <cellStyle name="Input [yellow] 3 2 26 5 2" xfId="53779"/>
    <cellStyle name="Input [yellow] 3 2 26 5 3" xfId="53780"/>
    <cellStyle name="Input [yellow] 3 2 26 6" xfId="16378"/>
    <cellStyle name="Input [yellow] 3 2 26 6 2" xfId="53781"/>
    <cellStyle name="Input [yellow] 3 2 26 6 3" xfId="53782"/>
    <cellStyle name="Input [yellow] 3 2 26 7" xfId="16379"/>
    <cellStyle name="Input [yellow] 3 2 26 8" xfId="53783"/>
    <cellStyle name="Input [yellow] 3 2 27" xfId="16380"/>
    <cellStyle name="Input [yellow] 3 2 27 2" xfId="16381"/>
    <cellStyle name="Input [yellow] 3 2 27 2 2" xfId="16382"/>
    <cellStyle name="Input [yellow] 3 2 27 2 3" xfId="16383"/>
    <cellStyle name="Input [yellow] 3 2 27 2 4" xfId="16384"/>
    <cellStyle name="Input [yellow] 3 2 27 2 5" xfId="16385"/>
    <cellStyle name="Input [yellow] 3 2 27 2 6" xfId="16386"/>
    <cellStyle name="Input [yellow] 3 2 27 3" xfId="16387"/>
    <cellStyle name="Input [yellow] 3 2 27 3 2" xfId="53784"/>
    <cellStyle name="Input [yellow] 3 2 27 3 3" xfId="53785"/>
    <cellStyle name="Input [yellow] 3 2 27 4" xfId="16388"/>
    <cellStyle name="Input [yellow] 3 2 27 4 2" xfId="53786"/>
    <cellStyle name="Input [yellow] 3 2 27 4 3" xfId="53787"/>
    <cellStyle name="Input [yellow] 3 2 27 5" xfId="16389"/>
    <cellStyle name="Input [yellow] 3 2 27 5 2" xfId="53788"/>
    <cellStyle name="Input [yellow] 3 2 27 5 3" xfId="53789"/>
    <cellStyle name="Input [yellow] 3 2 27 6" xfId="16390"/>
    <cellStyle name="Input [yellow] 3 2 27 6 2" xfId="53790"/>
    <cellStyle name="Input [yellow] 3 2 27 6 3" xfId="53791"/>
    <cellStyle name="Input [yellow] 3 2 27 7" xfId="16391"/>
    <cellStyle name="Input [yellow] 3 2 27 8" xfId="53792"/>
    <cellStyle name="Input [yellow] 3 2 28" xfId="16392"/>
    <cellStyle name="Input [yellow] 3 2 28 2" xfId="16393"/>
    <cellStyle name="Input [yellow] 3 2 28 2 2" xfId="16394"/>
    <cellStyle name="Input [yellow] 3 2 28 2 3" xfId="16395"/>
    <cellStyle name="Input [yellow] 3 2 28 2 4" xfId="16396"/>
    <cellStyle name="Input [yellow] 3 2 28 2 5" xfId="16397"/>
    <cellStyle name="Input [yellow] 3 2 28 2 6" xfId="16398"/>
    <cellStyle name="Input [yellow] 3 2 28 3" xfId="16399"/>
    <cellStyle name="Input [yellow] 3 2 28 3 2" xfId="53793"/>
    <cellStyle name="Input [yellow] 3 2 28 3 3" xfId="53794"/>
    <cellStyle name="Input [yellow] 3 2 28 4" xfId="16400"/>
    <cellStyle name="Input [yellow] 3 2 28 4 2" xfId="53795"/>
    <cellStyle name="Input [yellow] 3 2 28 4 3" xfId="53796"/>
    <cellStyle name="Input [yellow] 3 2 28 5" xfId="16401"/>
    <cellStyle name="Input [yellow] 3 2 28 5 2" xfId="53797"/>
    <cellStyle name="Input [yellow] 3 2 28 5 3" xfId="53798"/>
    <cellStyle name="Input [yellow] 3 2 28 6" xfId="16402"/>
    <cellStyle name="Input [yellow] 3 2 28 6 2" xfId="53799"/>
    <cellStyle name="Input [yellow] 3 2 28 6 3" xfId="53800"/>
    <cellStyle name="Input [yellow] 3 2 28 7" xfId="16403"/>
    <cellStyle name="Input [yellow] 3 2 28 8" xfId="53801"/>
    <cellStyle name="Input [yellow] 3 2 29" xfId="16404"/>
    <cellStyle name="Input [yellow] 3 2 29 2" xfId="16405"/>
    <cellStyle name="Input [yellow] 3 2 29 2 2" xfId="16406"/>
    <cellStyle name="Input [yellow] 3 2 29 2 3" xfId="16407"/>
    <cellStyle name="Input [yellow] 3 2 29 2 4" xfId="16408"/>
    <cellStyle name="Input [yellow] 3 2 29 2 5" xfId="16409"/>
    <cellStyle name="Input [yellow] 3 2 29 2 6" xfId="16410"/>
    <cellStyle name="Input [yellow] 3 2 29 3" xfId="16411"/>
    <cellStyle name="Input [yellow] 3 2 29 3 2" xfId="53802"/>
    <cellStyle name="Input [yellow] 3 2 29 3 3" xfId="53803"/>
    <cellStyle name="Input [yellow] 3 2 29 4" xfId="16412"/>
    <cellStyle name="Input [yellow] 3 2 29 4 2" xfId="53804"/>
    <cellStyle name="Input [yellow] 3 2 29 4 3" xfId="53805"/>
    <cellStyle name="Input [yellow] 3 2 29 5" xfId="16413"/>
    <cellStyle name="Input [yellow] 3 2 29 5 2" xfId="53806"/>
    <cellStyle name="Input [yellow] 3 2 29 5 3" xfId="53807"/>
    <cellStyle name="Input [yellow] 3 2 29 6" xfId="16414"/>
    <cellStyle name="Input [yellow] 3 2 29 6 2" xfId="53808"/>
    <cellStyle name="Input [yellow] 3 2 29 6 3" xfId="53809"/>
    <cellStyle name="Input [yellow] 3 2 29 7" xfId="16415"/>
    <cellStyle name="Input [yellow] 3 2 29 8" xfId="53810"/>
    <cellStyle name="Input [yellow] 3 2 3" xfId="16416"/>
    <cellStyle name="Input [yellow] 3 2 3 2" xfId="16417"/>
    <cellStyle name="Input [yellow] 3 2 3 2 2" xfId="16418"/>
    <cellStyle name="Input [yellow] 3 2 3 2 3" xfId="16419"/>
    <cellStyle name="Input [yellow] 3 2 3 2 4" xfId="16420"/>
    <cellStyle name="Input [yellow] 3 2 3 2 5" xfId="16421"/>
    <cellStyle name="Input [yellow] 3 2 3 2 6" xfId="16422"/>
    <cellStyle name="Input [yellow] 3 2 3 3" xfId="16423"/>
    <cellStyle name="Input [yellow] 3 2 3 3 2" xfId="53811"/>
    <cellStyle name="Input [yellow] 3 2 3 3 3" xfId="53812"/>
    <cellStyle name="Input [yellow] 3 2 3 4" xfId="16424"/>
    <cellStyle name="Input [yellow] 3 2 3 4 2" xfId="53813"/>
    <cellStyle name="Input [yellow] 3 2 3 4 3" xfId="53814"/>
    <cellStyle name="Input [yellow] 3 2 3 5" xfId="16425"/>
    <cellStyle name="Input [yellow] 3 2 3 5 2" xfId="53815"/>
    <cellStyle name="Input [yellow] 3 2 3 5 3" xfId="53816"/>
    <cellStyle name="Input [yellow] 3 2 3 6" xfId="16426"/>
    <cellStyle name="Input [yellow] 3 2 3 6 2" xfId="53817"/>
    <cellStyle name="Input [yellow] 3 2 3 6 3" xfId="53818"/>
    <cellStyle name="Input [yellow] 3 2 3 7" xfId="16427"/>
    <cellStyle name="Input [yellow] 3 2 3 8" xfId="53819"/>
    <cellStyle name="Input [yellow] 3 2 30" xfId="16428"/>
    <cellStyle name="Input [yellow] 3 2 30 2" xfId="16429"/>
    <cellStyle name="Input [yellow] 3 2 30 2 2" xfId="16430"/>
    <cellStyle name="Input [yellow] 3 2 30 2 3" xfId="16431"/>
    <cellStyle name="Input [yellow] 3 2 30 2 4" xfId="16432"/>
    <cellStyle name="Input [yellow] 3 2 30 2 5" xfId="16433"/>
    <cellStyle name="Input [yellow] 3 2 30 2 6" xfId="16434"/>
    <cellStyle name="Input [yellow] 3 2 30 3" xfId="16435"/>
    <cellStyle name="Input [yellow] 3 2 30 3 2" xfId="53820"/>
    <cellStyle name="Input [yellow] 3 2 30 3 3" xfId="53821"/>
    <cellStyle name="Input [yellow] 3 2 30 4" xfId="16436"/>
    <cellStyle name="Input [yellow] 3 2 30 4 2" xfId="53822"/>
    <cellStyle name="Input [yellow] 3 2 30 4 3" xfId="53823"/>
    <cellStyle name="Input [yellow] 3 2 30 5" xfId="16437"/>
    <cellStyle name="Input [yellow] 3 2 30 5 2" xfId="53824"/>
    <cellStyle name="Input [yellow] 3 2 30 5 3" xfId="53825"/>
    <cellStyle name="Input [yellow] 3 2 30 6" xfId="16438"/>
    <cellStyle name="Input [yellow] 3 2 30 6 2" xfId="53826"/>
    <cellStyle name="Input [yellow] 3 2 30 6 3" xfId="53827"/>
    <cellStyle name="Input [yellow] 3 2 30 7" xfId="16439"/>
    <cellStyle name="Input [yellow] 3 2 30 8" xfId="53828"/>
    <cellStyle name="Input [yellow] 3 2 31" xfId="16440"/>
    <cellStyle name="Input [yellow] 3 2 31 2" xfId="16441"/>
    <cellStyle name="Input [yellow] 3 2 31 2 2" xfId="16442"/>
    <cellStyle name="Input [yellow] 3 2 31 2 3" xfId="16443"/>
    <cellStyle name="Input [yellow] 3 2 31 2 4" xfId="16444"/>
    <cellStyle name="Input [yellow] 3 2 31 2 5" xfId="16445"/>
    <cellStyle name="Input [yellow] 3 2 31 2 6" xfId="16446"/>
    <cellStyle name="Input [yellow] 3 2 31 3" xfId="16447"/>
    <cellStyle name="Input [yellow] 3 2 31 3 2" xfId="53829"/>
    <cellStyle name="Input [yellow] 3 2 31 3 3" xfId="53830"/>
    <cellStyle name="Input [yellow] 3 2 31 4" xfId="16448"/>
    <cellStyle name="Input [yellow] 3 2 31 4 2" xfId="53831"/>
    <cellStyle name="Input [yellow] 3 2 31 4 3" xfId="53832"/>
    <cellStyle name="Input [yellow] 3 2 31 5" xfId="16449"/>
    <cellStyle name="Input [yellow] 3 2 31 5 2" xfId="53833"/>
    <cellStyle name="Input [yellow] 3 2 31 5 3" xfId="53834"/>
    <cellStyle name="Input [yellow] 3 2 31 6" xfId="16450"/>
    <cellStyle name="Input [yellow] 3 2 31 6 2" xfId="53835"/>
    <cellStyle name="Input [yellow] 3 2 31 6 3" xfId="53836"/>
    <cellStyle name="Input [yellow] 3 2 31 7" xfId="16451"/>
    <cellStyle name="Input [yellow] 3 2 31 8" xfId="53837"/>
    <cellStyle name="Input [yellow] 3 2 32" xfId="16452"/>
    <cellStyle name="Input [yellow] 3 2 32 2" xfId="16453"/>
    <cellStyle name="Input [yellow] 3 2 32 2 2" xfId="16454"/>
    <cellStyle name="Input [yellow] 3 2 32 2 3" xfId="16455"/>
    <cellStyle name="Input [yellow] 3 2 32 2 4" xfId="16456"/>
    <cellStyle name="Input [yellow] 3 2 32 2 5" xfId="16457"/>
    <cellStyle name="Input [yellow] 3 2 32 2 6" xfId="16458"/>
    <cellStyle name="Input [yellow] 3 2 32 3" xfId="16459"/>
    <cellStyle name="Input [yellow] 3 2 32 3 2" xfId="53838"/>
    <cellStyle name="Input [yellow] 3 2 32 3 3" xfId="53839"/>
    <cellStyle name="Input [yellow] 3 2 32 4" xfId="16460"/>
    <cellStyle name="Input [yellow] 3 2 32 4 2" xfId="53840"/>
    <cellStyle name="Input [yellow] 3 2 32 4 3" xfId="53841"/>
    <cellStyle name="Input [yellow] 3 2 32 5" xfId="16461"/>
    <cellStyle name="Input [yellow] 3 2 32 5 2" xfId="53842"/>
    <cellStyle name="Input [yellow] 3 2 32 5 3" xfId="53843"/>
    <cellStyle name="Input [yellow] 3 2 32 6" xfId="16462"/>
    <cellStyle name="Input [yellow] 3 2 32 6 2" xfId="53844"/>
    <cellStyle name="Input [yellow] 3 2 32 6 3" xfId="53845"/>
    <cellStyle name="Input [yellow] 3 2 32 7" xfId="16463"/>
    <cellStyle name="Input [yellow] 3 2 32 8" xfId="53846"/>
    <cellStyle name="Input [yellow] 3 2 33" xfId="16464"/>
    <cellStyle name="Input [yellow] 3 2 33 2" xfId="16465"/>
    <cellStyle name="Input [yellow] 3 2 33 2 2" xfId="16466"/>
    <cellStyle name="Input [yellow] 3 2 33 2 3" xfId="16467"/>
    <cellStyle name="Input [yellow] 3 2 33 2 4" xfId="16468"/>
    <cellStyle name="Input [yellow] 3 2 33 2 5" xfId="16469"/>
    <cellStyle name="Input [yellow] 3 2 33 2 6" xfId="16470"/>
    <cellStyle name="Input [yellow] 3 2 33 3" xfId="16471"/>
    <cellStyle name="Input [yellow] 3 2 33 3 2" xfId="53847"/>
    <cellStyle name="Input [yellow] 3 2 33 3 3" xfId="53848"/>
    <cellStyle name="Input [yellow] 3 2 33 4" xfId="16472"/>
    <cellStyle name="Input [yellow] 3 2 33 4 2" xfId="53849"/>
    <cellStyle name="Input [yellow] 3 2 33 4 3" xfId="53850"/>
    <cellStyle name="Input [yellow] 3 2 33 5" xfId="16473"/>
    <cellStyle name="Input [yellow] 3 2 33 5 2" xfId="53851"/>
    <cellStyle name="Input [yellow] 3 2 33 5 3" xfId="53852"/>
    <cellStyle name="Input [yellow] 3 2 33 6" xfId="16474"/>
    <cellStyle name="Input [yellow] 3 2 33 6 2" xfId="53853"/>
    <cellStyle name="Input [yellow] 3 2 33 6 3" xfId="53854"/>
    <cellStyle name="Input [yellow] 3 2 33 7" xfId="16475"/>
    <cellStyle name="Input [yellow] 3 2 33 8" xfId="53855"/>
    <cellStyle name="Input [yellow] 3 2 34" xfId="16476"/>
    <cellStyle name="Input [yellow] 3 2 34 2" xfId="16477"/>
    <cellStyle name="Input [yellow] 3 2 34 2 2" xfId="16478"/>
    <cellStyle name="Input [yellow] 3 2 34 2 3" xfId="16479"/>
    <cellStyle name="Input [yellow] 3 2 34 2 4" xfId="16480"/>
    <cellStyle name="Input [yellow] 3 2 34 2 5" xfId="16481"/>
    <cellStyle name="Input [yellow] 3 2 34 2 6" xfId="16482"/>
    <cellStyle name="Input [yellow] 3 2 34 3" xfId="16483"/>
    <cellStyle name="Input [yellow] 3 2 34 3 2" xfId="53856"/>
    <cellStyle name="Input [yellow] 3 2 34 3 3" xfId="53857"/>
    <cellStyle name="Input [yellow] 3 2 34 4" xfId="16484"/>
    <cellStyle name="Input [yellow] 3 2 34 4 2" xfId="53858"/>
    <cellStyle name="Input [yellow] 3 2 34 4 3" xfId="53859"/>
    <cellStyle name="Input [yellow] 3 2 34 5" xfId="16485"/>
    <cellStyle name="Input [yellow] 3 2 34 5 2" xfId="53860"/>
    <cellStyle name="Input [yellow] 3 2 34 5 3" xfId="53861"/>
    <cellStyle name="Input [yellow] 3 2 34 6" xfId="16486"/>
    <cellStyle name="Input [yellow] 3 2 34 6 2" xfId="53862"/>
    <cellStyle name="Input [yellow] 3 2 34 6 3" xfId="53863"/>
    <cellStyle name="Input [yellow] 3 2 34 7" xfId="16487"/>
    <cellStyle name="Input [yellow] 3 2 34 8" xfId="53864"/>
    <cellStyle name="Input [yellow] 3 2 35" xfId="16488"/>
    <cellStyle name="Input [yellow] 3 2 35 2" xfId="16489"/>
    <cellStyle name="Input [yellow] 3 2 35 3" xfId="16490"/>
    <cellStyle name="Input [yellow] 3 2 35 4" xfId="16491"/>
    <cellStyle name="Input [yellow] 3 2 35 5" xfId="16492"/>
    <cellStyle name="Input [yellow] 3 2 35 6" xfId="16493"/>
    <cellStyle name="Input [yellow] 3 2 36" xfId="16494"/>
    <cellStyle name="Input [yellow] 3 2 36 2" xfId="53865"/>
    <cellStyle name="Input [yellow] 3 2 36 3" xfId="53866"/>
    <cellStyle name="Input [yellow] 3 2 37" xfId="16495"/>
    <cellStyle name="Input [yellow] 3 2 37 2" xfId="53867"/>
    <cellStyle name="Input [yellow] 3 2 37 3" xfId="53868"/>
    <cellStyle name="Input [yellow] 3 2 38" xfId="16496"/>
    <cellStyle name="Input [yellow] 3 2 38 2" xfId="53869"/>
    <cellStyle name="Input [yellow] 3 2 38 3" xfId="53870"/>
    <cellStyle name="Input [yellow] 3 2 39" xfId="16497"/>
    <cellStyle name="Input [yellow] 3 2 39 2" xfId="53871"/>
    <cellStyle name="Input [yellow] 3 2 39 3" xfId="53872"/>
    <cellStyle name="Input [yellow] 3 2 4" xfId="16498"/>
    <cellStyle name="Input [yellow] 3 2 4 2" xfId="16499"/>
    <cellStyle name="Input [yellow] 3 2 4 2 2" xfId="16500"/>
    <cellStyle name="Input [yellow] 3 2 4 2 3" xfId="16501"/>
    <cellStyle name="Input [yellow] 3 2 4 2 4" xfId="16502"/>
    <cellStyle name="Input [yellow] 3 2 4 2 5" xfId="16503"/>
    <cellStyle name="Input [yellow] 3 2 4 2 6" xfId="16504"/>
    <cellStyle name="Input [yellow] 3 2 4 3" xfId="16505"/>
    <cellStyle name="Input [yellow] 3 2 4 3 2" xfId="53873"/>
    <cellStyle name="Input [yellow] 3 2 4 3 3" xfId="53874"/>
    <cellStyle name="Input [yellow] 3 2 4 4" xfId="16506"/>
    <cellStyle name="Input [yellow] 3 2 4 4 2" xfId="53875"/>
    <cellStyle name="Input [yellow] 3 2 4 4 3" xfId="53876"/>
    <cellStyle name="Input [yellow] 3 2 4 5" xfId="16507"/>
    <cellStyle name="Input [yellow] 3 2 4 5 2" xfId="53877"/>
    <cellStyle name="Input [yellow] 3 2 4 5 3" xfId="53878"/>
    <cellStyle name="Input [yellow] 3 2 4 6" xfId="16508"/>
    <cellStyle name="Input [yellow] 3 2 4 6 2" xfId="53879"/>
    <cellStyle name="Input [yellow] 3 2 4 6 3" xfId="53880"/>
    <cellStyle name="Input [yellow] 3 2 4 7" xfId="16509"/>
    <cellStyle name="Input [yellow] 3 2 4 8" xfId="53881"/>
    <cellStyle name="Input [yellow] 3 2 40" xfId="16510"/>
    <cellStyle name="Input [yellow] 3 2 41" xfId="53882"/>
    <cellStyle name="Input [yellow] 3 2 5" xfId="16511"/>
    <cellStyle name="Input [yellow] 3 2 5 2" xfId="16512"/>
    <cellStyle name="Input [yellow] 3 2 5 2 2" xfId="16513"/>
    <cellStyle name="Input [yellow] 3 2 5 2 3" xfId="16514"/>
    <cellStyle name="Input [yellow] 3 2 5 2 4" xfId="16515"/>
    <cellStyle name="Input [yellow] 3 2 5 2 5" xfId="16516"/>
    <cellStyle name="Input [yellow] 3 2 5 2 6" xfId="16517"/>
    <cellStyle name="Input [yellow] 3 2 5 3" xfId="16518"/>
    <cellStyle name="Input [yellow] 3 2 5 3 2" xfId="53883"/>
    <cellStyle name="Input [yellow] 3 2 5 3 3" xfId="53884"/>
    <cellStyle name="Input [yellow] 3 2 5 4" xfId="16519"/>
    <cellStyle name="Input [yellow] 3 2 5 4 2" xfId="53885"/>
    <cellStyle name="Input [yellow] 3 2 5 4 3" xfId="53886"/>
    <cellStyle name="Input [yellow] 3 2 5 5" xfId="16520"/>
    <cellStyle name="Input [yellow] 3 2 5 5 2" xfId="53887"/>
    <cellStyle name="Input [yellow] 3 2 5 5 3" xfId="53888"/>
    <cellStyle name="Input [yellow] 3 2 5 6" xfId="16521"/>
    <cellStyle name="Input [yellow] 3 2 5 6 2" xfId="53889"/>
    <cellStyle name="Input [yellow] 3 2 5 6 3" xfId="53890"/>
    <cellStyle name="Input [yellow] 3 2 5 7" xfId="16522"/>
    <cellStyle name="Input [yellow] 3 2 5 8" xfId="53891"/>
    <cellStyle name="Input [yellow] 3 2 6" xfId="16523"/>
    <cellStyle name="Input [yellow] 3 2 6 2" xfId="16524"/>
    <cellStyle name="Input [yellow] 3 2 6 2 2" xfId="16525"/>
    <cellStyle name="Input [yellow] 3 2 6 2 3" xfId="16526"/>
    <cellStyle name="Input [yellow] 3 2 6 2 4" xfId="16527"/>
    <cellStyle name="Input [yellow] 3 2 6 2 5" xfId="16528"/>
    <cellStyle name="Input [yellow] 3 2 6 2 6" xfId="16529"/>
    <cellStyle name="Input [yellow] 3 2 6 3" xfId="16530"/>
    <cellStyle name="Input [yellow] 3 2 6 3 2" xfId="53892"/>
    <cellStyle name="Input [yellow] 3 2 6 3 3" xfId="53893"/>
    <cellStyle name="Input [yellow] 3 2 6 4" xfId="16531"/>
    <cellStyle name="Input [yellow] 3 2 6 4 2" xfId="53894"/>
    <cellStyle name="Input [yellow] 3 2 6 4 3" xfId="53895"/>
    <cellStyle name="Input [yellow] 3 2 6 5" xfId="16532"/>
    <cellStyle name="Input [yellow] 3 2 6 5 2" xfId="53896"/>
    <cellStyle name="Input [yellow] 3 2 6 5 3" xfId="53897"/>
    <cellStyle name="Input [yellow] 3 2 6 6" xfId="16533"/>
    <cellStyle name="Input [yellow] 3 2 6 6 2" xfId="53898"/>
    <cellStyle name="Input [yellow] 3 2 6 6 3" xfId="53899"/>
    <cellStyle name="Input [yellow] 3 2 6 7" xfId="16534"/>
    <cellStyle name="Input [yellow] 3 2 6 8" xfId="53900"/>
    <cellStyle name="Input [yellow] 3 2 7" xfId="16535"/>
    <cellStyle name="Input [yellow] 3 2 7 2" xfId="16536"/>
    <cellStyle name="Input [yellow] 3 2 7 2 2" xfId="16537"/>
    <cellStyle name="Input [yellow] 3 2 7 2 3" xfId="16538"/>
    <cellStyle name="Input [yellow] 3 2 7 2 4" xfId="16539"/>
    <cellStyle name="Input [yellow] 3 2 7 2 5" xfId="16540"/>
    <cellStyle name="Input [yellow] 3 2 7 2 6" xfId="16541"/>
    <cellStyle name="Input [yellow] 3 2 7 3" xfId="16542"/>
    <cellStyle name="Input [yellow] 3 2 7 3 2" xfId="53901"/>
    <cellStyle name="Input [yellow] 3 2 7 3 3" xfId="53902"/>
    <cellStyle name="Input [yellow] 3 2 7 4" xfId="16543"/>
    <cellStyle name="Input [yellow] 3 2 7 4 2" xfId="53903"/>
    <cellStyle name="Input [yellow] 3 2 7 4 3" xfId="53904"/>
    <cellStyle name="Input [yellow] 3 2 7 5" xfId="16544"/>
    <cellStyle name="Input [yellow] 3 2 7 5 2" xfId="53905"/>
    <cellStyle name="Input [yellow] 3 2 7 5 3" xfId="53906"/>
    <cellStyle name="Input [yellow] 3 2 7 6" xfId="16545"/>
    <cellStyle name="Input [yellow] 3 2 7 6 2" xfId="53907"/>
    <cellStyle name="Input [yellow] 3 2 7 6 3" xfId="53908"/>
    <cellStyle name="Input [yellow] 3 2 7 7" xfId="16546"/>
    <cellStyle name="Input [yellow] 3 2 7 8" xfId="53909"/>
    <cellStyle name="Input [yellow] 3 2 8" xfId="16547"/>
    <cellStyle name="Input [yellow] 3 2 8 2" xfId="16548"/>
    <cellStyle name="Input [yellow] 3 2 8 2 2" xfId="16549"/>
    <cellStyle name="Input [yellow] 3 2 8 2 3" xfId="16550"/>
    <cellStyle name="Input [yellow] 3 2 8 2 4" xfId="16551"/>
    <cellStyle name="Input [yellow] 3 2 8 2 5" xfId="16552"/>
    <cellStyle name="Input [yellow] 3 2 8 2 6" xfId="16553"/>
    <cellStyle name="Input [yellow] 3 2 8 3" xfId="16554"/>
    <cellStyle name="Input [yellow] 3 2 8 3 2" xfId="53910"/>
    <cellStyle name="Input [yellow] 3 2 8 3 3" xfId="53911"/>
    <cellStyle name="Input [yellow] 3 2 8 4" xfId="16555"/>
    <cellStyle name="Input [yellow] 3 2 8 4 2" xfId="53912"/>
    <cellStyle name="Input [yellow] 3 2 8 4 3" xfId="53913"/>
    <cellStyle name="Input [yellow] 3 2 8 5" xfId="16556"/>
    <cellStyle name="Input [yellow] 3 2 8 5 2" xfId="53914"/>
    <cellStyle name="Input [yellow] 3 2 8 5 3" xfId="53915"/>
    <cellStyle name="Input [yellow] 3 2 8 6" xfId="16557"/>
    <cellStyle name="Input [yellow] 3 2 8 6 2" xfId="53916"/>
    <cellStyle name="Input [yellow] 3 2 8 6 3" xfId="53917"/>
    <cellStyle name="Input [yellow] 3 2 8 7" xfId="16558"/>
    <cellStyle name="Input [yellow] 3 2 8 8" xfId="53918"/>
    <cellStyle name="Input [yellow] 3 2 9" xfId="16559"/>
    <cellStyle name="Input [yellow] 3 2 9 2" xfId="16560"/>
    <cellStyle name="Input [yellow] 3 2 9 2 2" xfId="16561"/>
    <cellStyle name="Input [yellow] 3 2 9 2 3" xfId="16562"/>
    <cellStyle name="Input [yellow] 3 2 9 2 4" xfId="16563"/>
    <cellStyle name="Input [yellow] 3 2 9 2 5" xfId="16564"/>
    <cellStyle name="Input [yellow] 3 2 9 2 6" xfId="16565"/>
    <cellStyle name="Input [yellow] 3 2 9 3" xfId="16566"/>
    <cellStyle name="Input [yellow] 3 2 9 3 2" xfId="53919"/>
    <cellStyle name="Input [yellow] 3 2 9 3 3" xfId="53920"/>
    <cellStyle name="Input [yellow] 3 2 9 4" xfId="16567"/>
    <cellStyle name="Input [yellow] 3 2 9 4 2" xfId="53921"/>
    <cellStyle name="Input [yellow] 3 2 9 4 3" xfId="53922"/>
    <cellStyle name="Input [yellow] 3 2 9 5" xfId="16568"/>
    <cellStyle name="Input [yellow] 3 2 9 5 2" xfId="53923"/>
    <cellStyle name="Input [yellow] 3 2 9 5 3" xfId="53924"/>
    <cellStyle name="Input [yellow] 3 2 9 6" xfId="16569"/>
    <cellStyle name="Input [yellow] 3 2 9 6 2" xfId="53925"/>
    <cellStyle name="Input [yellow] 3 2 9 6 3" xfId="53926"/>
    <cellStyle name="Input [yellow] 3 2 9 7" xfId="16570"/>
    <cellStyle name="Input [yellow] 3 2 9 8" xfId="53927"/>
    <cellStyle name="Input [yellow] 3 20" xfId="16571"/>
    <cellStyle name="Input [yellow] 3 20 2" xfId="16572"/>
    <cellStyle name="Input [yellow] 3 20 2 2" xfId="16573"/>
    <cellStyle name="Input [yellow] 3 20 2 3" xfId="16574"/>
    <cellStyle name="Input [yellow] 3 20 2 4" xfId="16575"/>
    <cellStyle name="Input [yellow] 3 20 2 5" xfId="16576"/>
    <cellStyle name="Input [yellow] 3 20 2 6" xfId="16577"/>
    <cellStyle name="Input [yellow] 3 20 3" xfId="16578"/>
    <cellStyle name="Input [yellow] 3 20 3 2" xfId="53928"/>
    <cellStyle name="Input [yellow] 3 20 3 3" xfId="53929"/>
    <cellStyle name="Input [yellow] 3 20 4" xfId="16579"/>
    <cellStyle name="Input [yellow] 3 20 4 2" xfId="53930"/>
    <cellStyle name="Input [yellow] 3 20 4 3" xfId="53931"/>
    <cellStyle name="Input [yellow] 3 20 5" xfId="16580"/>
    <cellStyle name="Input [yellow] 3 20 5 2" xfId="53932"/>
    <cellStyle name="Input [yellow] 3 20 5 3" xfId="53933"/>
    <cellStyle name="Input [yellow] 3 20 6" xfId="16581"/>
    <cellStyle name="Input [yellow] 3 20 6 2" xfId="53934"/>
    <cellStyle name="Input [yellow] 3 20 6 3" xfId="53935"/>
    <cellStyle name="Input [yellow] 3 20 7" xfId="16582"/>
    <cellStyle name="Input [yellow] 3 20 8" xfId="53936"/>
    <cellStyle name="Input [yellow] 3 21" xfId="16583"/>
    <cellStyle name="Input [yellow] 3 21 2" xfId="16584"/>
    <cellStyle name="Input [yellow] 3 21 2 2" xfId="16585"/>
    <cellStyle name="Input [yellow] 3 21 2 3" xfId="16586"/>
    <cellStyle name="Input [yellow] 3 21 2 4" xfId="16587"/>
    <cellStyle name="Input [yellow] 3 21 2 5" xfId="16588"/>
    <cellStyle name="Input [yellow] 3 21 2 6" xfId="16589"/>
    <cellStyle name="Input [yellow] 3 21 3" xfId="16590"/>
    <cellStyle name="Input [yellow] 3 21 3 2" xfId="53937"/>
    <cellStyle name="Input [yellow] 3 21 3 3" xfId="53938"/>
    <cellStyle name="Input [yellow] 3 21 4" xfId="16591"/>
    <cellStyle name="Input [yellow] 3 21 4 2" xfId="53939"/>
    <cellStyle name="Input [yellow] 3 21 4 3" xfId="53940"/>
    <cellStyle name="Input [yellow] 3 21 5" xfId="16592"/>
    <cellStyle name="Input [yellow] 3 21 5 2" xfId="53941"/>
    <cellStyle name="Input [yellow] 3 21 5 3" xfId="53942"/>
    <cellStyle name="Input [yellow] 3 21 6" xfId="16593"/>
    <cellStyle name="Input [yellow] 3 21 6 2" xfId="53943"/>
    <cellStyle name="Input [yellow] 3 21 6 3" xfId="53944"/>
    <cellStyle name="Input [yellow] 3 21 7" xfId="16594"/>
    <cellStyle name="Input [yellow] 3 21 8" xfId="53945"/>
    <cellStyle name="Input [yellow] 3 22" xfId="16595"/>
    <cellStyle name="Input [yellow] 3 22 2" xfId="16596"/>
    <cellStyle name="Input [yellow] 3 22 2 2" xfId="16597"/>
    <cellStyle name="Input [yellow] 3 22 2 3" xfId="16598"/>
    <cellStyle name="Input [yellow] 3 22 2 4" xfId="16599"/>
    <cellStyle name="Input [yellow] 3 22 2 5" xfId="16600"/>
    <cellStyle name="Input [yellow] 3 22 2 6" xfId="16601"/>
    <cellStyle name="Input [yellow] 3 22 3" xfId="16602"/>
    <cellStyle name="Input [yellow] 3 22 3 2" xfId="53946"/>
    <cellStyle name="Input [yellow] 3 22 3 3" xfId="53947"/>
    <cellStyle name="Input [yellow] 3 22 4" xfId="16603"/>
    <cellStyle name="Input [yellow] 3 22 4 2" xfId="53948"/>
    <cellStyle name="Input [yellow] 3 22 4 3" xfId="53949"/>
    <cellStyle name="Input [yellow] 3 22 5" xfId="16604"/>
    <cellStyle name="Input [yellow] 3 22 5 2" xfId="53950"/>
    <cellStyle name="Input [yellow] 3 22 5 3" xfId="53951"/>
    <cellStyle name="Input [yellow] 3 22 6" xfId="16605"/>
    <cellStyle name="Input [yellow] 3 22 6 2" xfId="53952"/>
    <cellStyle name="Input [yellow] 3 22 6 3" xfId="53953"/>
    <cellStyle name="Input [yellow] 3 22 7" xfId="16606"/>
    <cellStyle name="Input [yellow] 3 22 8" xfId="53954"/>
    <cellStyle name="Input [yellow] 3 23" xfId="16607"/>
    <cellStyle name="Input [yellow] 3 23 2" xfId="16608"/>
    <cellStyle name="Input [yellow] 3 23 2 2" xfId="16609"/>
    <cellStyle name="Input [yellow] 3 23 2 3" xfId="16610"/>
    <cellStyle name="Input [yellow] 3 23 2 4" xfId="16611"/>
    <cellStyle name="Input [yellow] 3 23 2 5" xfId="16612"/>
    <cellStyle name="Input [yellow] 3 23 2 6" xfId="16613"/>
    <cellStyle name="Input [yellow] 3 23 3" xfId="16614"/>
    <cellStyle name="Input [yellow] 3 23 3 2" xfId="53955"/>
    <cellStyle name="Input [yellow] 3 23 3 3" xfId="53956"/>
    <cellStyle name="Input [yellow] 3 23 4" xfId="16615"/>
    <cellStyle name="Input [yellow] 3 23 4 2" xfId="53957"/>
    <cellStyle name="Input [yellow] 3 23 4 3" xfId="53958"/>
    <cellStyle name="Input [yellow] 3 23 5" xfId="16616"/>
    <cellStyle name="Input [yellow] 3 23 5 2" xfId="53959"/>
    <cellStyle name="Input [yellow] 3 23 5 3" xfId="53960"/>
    <cellStyle name="Input [yellow] 3 23 6" xfId="16617"/>
    <cellStyle name="Input [yellow] 3 23 6 2" xfId="53961"/>
    <cellStyle name="Input [yellow] 3 23 6 3" xfId="53962"/>
    <cellStyle name="Input [yellow] 3 23 7" xfId="16618"/>
    <cellStyle name="Input [yellow] 3 23 8" xfId="53963"/>
    <cellStyle name="Input [yellow] 3 24" xfId="16619"/>
    <cellStyle name="Input [yellow] 3 24 2" xfId="16620"/>
    <cellStyle name="Input [yellow] 3 24 2 2" xfId="16621"/>
    <cellStyle name="Input [yellow] 3 24 2 3" xfId="16622"/>
    <cellStyle name="Input [yellow] 3 24 2 4" xfId="16623"/>
    <cellStyle name="Input [yellow] 3 24 2 5" xfId="16624"/>
    <cellStyle name="Input [yellow] 3 24 2 6" xfId="16625"/>
    <cellStyle name="Input [yellow] 3 24 3" xfId="16626"/>
    <cellStyle name="Input [yellow] 3 24 3 2" xfId="53964"/>
    <cellStyle name="Input [yellow] 3 24 3 3" xfId="53965"/>
    <cellStyle name="Input [yellow] 3 24 4" xfId="16627"/>
    <cellStyle name="Input [yellow] 3 24 4 2" xfId="53966"/>
    <cellStyle name="Input [yellow] 3 24 4 3" xfId="53967"/>
    <cellStyle name="Input [yellow] 3 24 5" xfId="16628"/>
    <cellStyle name="Input [yellow] 3 24 5 2" xfId="53968"/>
    <cellStyle name="Input [yellow] 3 24 5 3" xfId="53969"/>
    <cellStyle name="Input [yellow] 3 24 6" xfId="16629"/>
    <cellStyle name="Input [yellow] 3 24 6 2" xfId="53970"/>
    <cellStyle name="Input [yellow] 3 24 6 3" xfId="53971"/>
    <cellStyle name="Input [yellow] 3 24 7" xfId="16630"/>
    <cellStyle name="Input [yellow] 3 24 8" xfId="53972"/>
    <cellStyle name="Input [yellow] 3 25" xfId="16631"/>
    <cellStyle name="Input [yellow] 3 25 2" xfId="16632"/>
    <cellStyle name="Input [yellow] 3 25 2 2" xfId="16633"/>
    <cellStyle name="Input [yellow] 3 25 2 3" xfId="16634"/>
    <cellStyle name="Input [yellow] 3 25 2 4" xfId="16635"/>
    <cellStyle name="Input [yellow] 3 25 2 5" xfId="16636"/>
    <cellStyle name="Input [yellow] 3 25 2 6" xfId="16637"/>
    <cellStyle name="Input [yellow] 3 25 3" xfId="16638"/>
    <cellStyle name="Input [yellow] 3 25 3 2" xfId="53973"/>
    <cellStyle name="Input [yellow] 3 25 3 3" xfId="53974"/>
    <cellStyle name="Input [yellow] 3 25 4" xfId="16639"/>
    <cellStyle name="Input [yellow] 3 25 4 2" xfId="53975"/>
    <cellStyle name="Input [yellow] 3 25 4 3" xfId="53976"/>
    <cellStyle name="Input [yellow] 3 25 5" xfId="16640"/>
    <cellStyle name="Input [yellow] 3 25 5 2" xfId="53977"/>
    <cellStyle name="Input [yellow] 3 25 5 3" xfId="53978"/>
    <cellStyle name="Input [yellow] 3 25 6" xfId="16641"/>
    <cellStyle name="Input [yellow] 3 25 6 2" xfId="53979"/>
    <cellStyle name="Input [yellow] 3 25 6 3" xfId="53980"/>
    <cellStyle name="Input [yellow] 3 25 7" xfId="16642"/>
    <cellStyle name="Input [yellow] 3 25 8" xfId="53981"/>
    <cellStyle name="Input [yellow] 3 26" xfId="16643"/>
    <cellStyle name="Input [yellow] 3 26 2" xfId="16644"/>
    <cellStyle name="Input [yellow] 3 26 2 2" xfId="16645"/>
    <cellStyle name="Input [yellow] 3 26 2 3" xfId="16646"/>
    <cellStyle name="Input [yellow] 3 26 2 4" xfId="16647"/>
    <cellStyle name="Input [yellow] 3 26 2 5" xfId="16648"/>
    <cellStyle name="Input [yellow] 3 26 2 6" xfId="16649"/>
    <cellStyle name="Input [yellow] 3 26 3" xfId="16650"/>
    <cellStyle name="Input [yellow] 3 26 3 2" xfId="53982"/>
    <cellStyle name="Input [yellow] 3 26 3 3" xfId="53983"/>
    <cellStyle name="Input [yellow] 3 26 4" xfId="16651"/>
    <cellStyle name="Input [yellow] 3 26 4 2" xfId="53984"/>
    <cellStyle name="Input [yellow] 3 26 4 3" xfId="53985"/>
    <cellStyle name="Input [yellow] 3 26 5" xfId="16652"/>
    <cellStyle name="Input [yellow] 3 26 5 2" xfId="53986"/>
    <cellStyle name="Input [yellow] 3 26 5 3" xfId="53987"/>
    <cellStyle name="Input [yellow] 3 26 6" xfId="16653"/>
    <cellStyle name="Input [yellow] 3 26 6 2" xfId="53988"/>
    <cellStyle name="Input [yellow] 3 26 6 3" xfId="53989"/>
    <cellStyle name="Input [yellow] 3 26 7" xfId="16654"/>
    <cellStyle name="Input [yellow] 3 26 8" xfId="53990"/>
    <cellStyle name="Input [yellow] 3 27" xfId="16655"/>
    <cellStyle name="Input [yellow] 3 27 2" xfId="16656"/>
    <cellStyle name="Input [yellow] 3 27 2 2" xfId="16657"/>
    <cellStyle name="Input [yellow] 3 27 2 3" xfId="16658"/>
    <cellStyle name="Input [yellow] 3 27 2 4" xfId="16659"/>
    <cellStyle name="Input [yellow] 3 27 2 5" xfId="16660"/>
    <cellStyle name="Input [yellow] 3 27 2 6" xfId="16661"/>
    <cellStyle name="Input [yellow] 3 27 3" xfId="16662"/>
    <cellStyle name="Input [yellow] 3 27 3 2" xfId="53991"/>
    <cellStyle name="Input [yellow] 3 27 3 3" xfId="53992"/>
    <cellStyle name="Input [yellow] 3 27 4" xfId="16663"/>
    <cellStyle name="Input [yellow] 3 27 4 2" xfId="53993"/>
    <cellStyle name="Input [yellow] 3 27 4 3" xfId="53994"/>
    <cellStyle name="Input [yellow] 3 27 5" xfId="16664"/>
    <cellStyle name="Input [yellow] 3 27 5 2" xfId="53995"/>
    <cellStyle name="Input [yellow] 3 27 5 3" xfId="53996"/>
    <cellStyle name="Input [yellow] 3 27 6" xfId="16665"/>
    <cellStyle name="Input [yellow] 3 27 6 2" xfId="53997"/>
    <cellStyle name="Input [yellow] 3 27 6 3" xfId="53998"/>
    <cellStyle name="Input [yellow] 3 27 7" xfId="16666"/>
    <cellStyle name="Input [yellow] 3 27 8" xfId="53999"/>
    <cellStyle name="Input [yellow] 3 28" xfId="16667"/>
    <cellStyle name="Input [yellow] 3 28 2" xfId="16668"/>
    <cellStyle name="Input [yellow] 3 28 2 2" xfId="16669"/>
    <cellStyle name="Input [yellow] 3 28 2 3" xfId="16670"/>
    <cellStyle name="Input [yellow] 3 28 2 4" xfId="16671"/>
    <cellStyle name="Input [yellow] 3 28 2 5" xfId="16672"/>
    <cellStyle name="Input [yellow] 3 28 2 6" xfId="16673"/>
    <cellStyle name="Input [yellow] 3 28 3" xfId="16674"/>
    <cellStyle name="Input [yellow] 3 28 3 2" xfId="54000"/>
    <cellStyle name="Input [yellow] 3 28 3 3" xfId="54001"/>
    <cellStyle name="Input [yellow] 3 28 4" xfId="16675"/>
    <cellStyle name="Input [yellow] 3 28 4 2" xfId="54002"/>
    <cellStyle name="Input [yellow] 3 28 4 3" xfId="54003"/>
    <cellStyle name="Input [yellow] 3 28 5" xfId="16676"/>
    <cellStyle name="Input [yellow] 3 28 5 2" xfId="54004"/>
    <cellStyle name="Input [yellow] 3 28 5 3" xfId="54005"/>
    <cellStyle name="Input [yellow] 3 28 6" xfId="16677"/>
    <cellStyle name="Input [yellow] 3 28 6 2" xfId="54006"/>
    <cellStyle name="Input [yellow] 3 28 6 3" xfId="54007"/>
    <cellStyle name="Input [yellow] 3 28 7" xfId="16678"/>
    <cellStyle name="Input [yellow] 3 28 8" xfId="54008"/>
    <cellStyle name="Input [yellow] 3 29" xfId="16679"/>
    <cellStyle name="Input [yellow] 3 29 2" xfId="16680"/>
    <cellStyle name="Input [yellow] 3 29 2 2" xfId="16681"/>
    <cellStyle name="Input [yellow] 3 29 2 3" xfId="16682"/>
    <cellStyle name="Input [yellow] 3 29 2 4" xfId="16683"/>
    <cellStyle name="Input [yellow] 3 29 2 5" xfId="16684"/>
    <cellStyle name="Input [yellow] 3 29 2 6" xfId="16685"/>
    <cellStyle name="Input [yellow] 3 29 3" xfId="16686"/>
    <cellStyle name="Input [yellow] 3 29 3 2" xfId="54009"/>
    <cellStyle name="Input [yellow] 3 29 3 3" xfId="54010"/>
    <cellStyle name="Input [yellow] 3 29 4" xfId="16687"/>
    <cellStyle name="Input [yellow] 3 29 4 2" xfId="54011"/>
    <cellStyle name="Input [yellow] 3 29 4 3" xfId="54012"/>
    <cellStyle name="Input [yellow] 3 29 5" xfId="16688"/>
    <cellStyle name="Input [yellow] 3 29 5 2" xfId="54013"/>
    <cellStyle name="Input [yellow] 3 29 5 3" xfId="54014"/>
    <cellStyle name="Input [yellow] 3 29 6" xfId="16689"/>
    <cellStyle name="Input [yellow] 3 29 6 2" xfId="54015"/>
    <cellStyle name="Input [yellow] 3 29 6 3" xfId="54016"/>
    <cellStyle name="Input [yellow] 3 29 7" xfId="16690"/>
    <cellStyle name="Input [yellow] 3 29 8" xfId="54017"/>
    <cellStyle name="Input [yellow] 3 3" xfId="16691"/>
    <cellStyle name="Input [yellow] 3 3 2" xfId="16692"/>
    <cellStyle name="Input [yellow] 3 3 2 2" xfId="16693"/>
    <cellStyle name="Input [yellow] 3 3 2 3" xfId="16694"/>
    <cellStyle name="Input [yellow] 3 3 2 4" xfId="16695"/>
    <cellStyle name="Input [yellow] 3 3 2 5" xfId="16696"/>
    <cellStyle name="Input [yellow] 3 3 2 6" xfId="16697"/>
    <cellStyle name="Input [yellow] 3 3 3" xfId="16698"/>
    <cellStyle name="Input [yellow] 3 3 3 2" xfId="54018"/>
    <cellStyle name="Input [yellow] 3 3 3 3" xfId="54019"/>
    <cellStyle name="Input [yellow] 3 3 4" xfId="16699"/>
    <cellStyle name="Input [yellow] 3 3 4 2" xfId="54020"/>
    <cellStyle name="Input [yellow] 3 3 4 3" xfId="54021"/>
    <cellStyle name="Input [yellow] 3 3 5" xfId="16700"/>
    <cellStyle name="Input [yellow] 3 3 5 2" xfId="54022"/>
    <cellStyle name="Input [yellow] 3 3 5 3" xfId="54023"/>
    <cellStyle name="Input [yellow] 3 3 6" xfId="16701"/>
    <cellStyle name="Input [yellow] 3 3 6 2" xfId="54024"/>
    <cellStyle name="Input [yellow] 3 3 6 3" xfId="54025"/>
    <cellStyle name="Input [yellow] 3 3 7" xfId="16702"/>
    <cellStyle name="Input [yellow] 3 3 8" xfId="54026"/>
    <cellStyle name="Input [yellow] 3 30" xfId="16703"/>
    <cellStyle name="Input [yellow] 3 30 2" xfId="16704"/>
    <cellStyle name="Input [yellow] 3 30 2 2" xfId="16705"/>
    <cellStyle name="Input [yellow] 3 30 2 3" xfId="16706"/>
    <cellStyle name="Input [yellow] 3 30 2 4" xfId="16707"/>
    <cellStyle name="Input [yellow] 3 30 2 5" xfId="16708"/>
    <cellStyle name="Input [yellow] 3 30 2 6" xfId="16709"/>
    <cellStyle name="Input [yellow] 3 30 3" xfId="16710"/>
    <cellStyle name="Input [yellow] 3 30 3 2" xfId="54027"/>
    <cellStyle name="Input [yellow] 3 30 3 3" xfId="54028"/>
    <cellStyle name="Input [yellow] 3 30 4" xfId="16711"/>
    <cellStyle name="Input [yellow] 3 30 4 2" xfId="54029"/>
    <cellStyle name="Input [yellow] 3 30 4 3" xfId="54030"/>
    <cellStyle name="Input [yellow] 3 30 5" xfId="16712"/>
    <cellStyle name="Input [yellow] 3 30 5 2" xfId="54031"/>
    <cellStyle name="Input [yellow] 3 30 5 3" xfId="54032"/>
    <cellStyle name="Input [yellow] 3 30 6" xfId="16713"/>
    <cellStyle name="Input [yellow] 3 30 6 2" xfId="54033"/>
    <cellStyle name="Input [yellow] 3 30 6 3" xfId="54034"/>
    <cellStyle name="Input [yellow] 3 30 7" xfId="16714"/>
    <cellStyle name="Input [yellow] 3 30 8" xfId="54035"/>
    <cellStyle name="Input [yellow] 3 31" xfId="16715"/>
    <cellStyle name="Input [yellow] 3 31 2" xfId="16716"/>
    <cellStyle name="Input [yellow] 3 31 2 2" xfId="16717"/>
    <cellStyle name="Input [yellow] 3 31 2 3" xfId="16718"/>
    <cellStyle name="Input [yellow] 3 31 2 4" xfId="16719"/>
    <cellStyle name="Input [yellow] 3 31 2 5" xfId="16720"/>
    <cellStyle name="Input [yellow] 3 31 2 6" xfId="16721"/>
    <cellStyle name="Input [yellow] 3 31 3" xfId="16722"/>
    <cellStyle name="Input [yellow] 3 31 3 2" xfId="54036"/>
    <cellStyle name="Input [yellow] 3 31 3 3" xfId="54037"/>
    <cellStyle name="Input [yellow] 3 31 4" xfId="16723"/>
    <cellStyle name="Input [yellow] 3 31 4 2" xfId="54038"/>
    <cellStyle name="Input [yellow] 3 31 4 3" xfId="54039"/>
    <cellStyle name="Input [yellow] 3 31 5" xfId="16724"/>
    <cellStyle name="Input [yellow] 3 31 5 2" xfId="54040"/>
    <cellStyle name="Input [yellow] 3 31 5 3" xfId="54041"/>
    <cellStyle name="Input [yellow] 3 31 6" xfId="16725"/>
    <cellStyle name="Input [yellow] 3 31 6 2" xfId="54042"/>
    <cellStyle name="Input [yellow] 3 31 6 3" xfId="54043"/>
    <cellStyle name="Input [yellow] 3 31 7" xfId="16726"/>
    <cellStyle name="Input [yellow] 3 31 8" xfId="54044"/>
    <cellStyle name="Input [yellow] 3 32" xfId="16727"/>
    <cellStyle name="Input [yellow] 3 32 2" xfId="16728"/>
    <cellStyle name="Input [yellow] 3 32 2 2" xfId="16729"/>
    <cellStyle name="Input [yellow] 3 32 2 3" xfId="16730"/>
    <cellStyle name="Input [yellow] 3 32 2 4" xfId="16731"/>
    <cellStyle name="Input [yellow] 3 32 2 5" xfId="16732"/>
    <cellStyle name="Input [yellow] 3 32 2 6" xfId="16733"/>
    <cellStyle name="Input [yellow] 3 32 3" xfId="16734"/>
    <cellStyle name="Input [yellow] 3 32 3 2" xfId="54045"/>
    <cellStyle name="Input [yellow] 3 32 3 3" xfId="54046"/>
    <cellStyle name="Input [yellow] 3 32 4" xfId="16735"/>
    <cellStyle name="Input [yellow] 3 32 4 2" xfId="54047"/>
    <cellStyle name="Input [yellow] 3 32 4 3" xfId="54048"/>
    <cellStyle name="Input [yellow] 3 32 5" xfId="16736"/>
    <cellStyle name="Input [yellow] 3 32 5 2" xfId="54049"/>
    <cellStyle name="Input [yellow] 3 32 5 3" xfId="54050"/>
    <cellStyle name="Input [yellow] 3 32 6" xfId="16737"/>
    <cellStyle name="Input [yellow] 3 32 6 2" xfId="54051"/>
    <cellStyle name="Input [yellow] 3 32 6 3" xfId="54052"/>
    <cellStyle name="Input [yellow] 3 32 7" xfId="16738"/>
    <cellStyle name="Input [yellow] 3 32 8" xfId="54053"/>
    <cellStyle name="Input [yellow] 3 33" xfId="16739"/>
    <cellStyle name="Input [yellow] 3 33 2" xfId="16740"/>
    <cellStyle name="Input [yellow] 3 33 2 2" xfId="16741"/>
    <cellStyle name="Input [yellow] 3 33 2 3" xfId="16742"/>
    <cellStyle name="Input [yellow] 3 33 2 4" xfId="16743"/>
    <cellStyle name="Input [yellow] 3 33 2 5" xfId="16744"/>
    <cellStyle name="Input [yellow] 3 33 2 6" xfId="16745"/>
    <cellStyle name="Input [yellow] 3 33 3" xfId="16746"/>
    <cellStyle name="Input [yellow] 3 33 3 2" xfId="54054"/>
    <cellStyle name="Input [yellow] 3 33 3 3" xfId="54055"/>
    <cellStyle name="Input [yellow] 3 33 4" xfId="16747"/>
    <cellStyle name="Input [yellow] 3 33 4 2" xfId="54056"/>
    <cellStyle name="Input [yellow] 3 33 4 3" xfId="54057"/>
    <cellStyle name="Input [yellow] 3 33 5" xfId="16748"/>
    <cellStyle name="Input [yellow] 3 33 5 2" xfId="54058"/>
    <cellStyle name="Input [yellow] 3 33 5 3" xfId="54059"/>
    <cellStyle name="Input [yellow] 3 33 6" xfId="16749"/>
    <cellStyle name="Input [yellow] 3 33 6 2" xfId="54060"/>
    <cellStyle name="Input [yellow] 3 33 6 3" xfId="54061"/>
    <cellStyle name="Input [yellow] 3 33 7" xfId="16750"/>
    <cellStyle name="Input [yellow] 3 33 8" xfId="54062"/>
    <cellStyle name="Input [yellow] 3 34" xfId="16751"/>
    <cellStyle name="Input [yellow] 3 34 2" xfId="16752"/>
    <cellStyle name="Input [yellow] 3 34 2 2" xfId="16753"/>
    <cellStyle name="Input [yellow] 3 34 2 3" xfId="16754"/>
    <cellStyle name="Input [yellow] 3 34 2 4" xfId="16755"/>
    <cellStyle name="Input [yellow] 3 34 2 5" xfId="16756"/>
    <cellStyle name="Input [yellow] 3 34 2 6" xfId="16757"/>
    <cellStyle name="Input [yellow] 3 34 3" xfId="16758"/>
    <cellStyle name="Input [yellow] 3 34 3 2" xfId="54063"/>
    <cellStyle name="Input [yellow] 3 34 3 3" xfId="54064"/>
    <cellStyle name="Input [yellow] 3 34 4" xfId="16759"/>
    <cellStyle name="Input [yellow] 3 34 4 2" xfId="54065"/>
    <cellStyle name="Input [yellow] 3 34 4 3" xfId="54066"/>
    <cellStyle name="Input [yellow] 3 34 5" xfId="16760"/>
    <cellStyle name="Input [yellow] 3 34 5 2" xfId="54067"/>
    <cellStyle name="Input [yellow] 3 34 5 3" xfId="54068"/>
    <cellStyle name="Input [yellow] 3 34 6" xfId="16761"/>
    <cellStyle name="Input [yellow] 3 34 6 2" xfId="54069"/>
    <cellStyle name="Input [yellow] 3 34 6 3" xfId="54070"/>
    <cellStyle name="Input [yellow] 3 34 7" xfId="16762"/>
    <cellStyle name="Input [yellow] 3 34 8" xfId="54071"/>
    <cellStyle name="Input [yellow] 3 35" xfId="16763"/>
    <cellStyle name="Input [yellow] 3 35 2" xfId="16764"/>
    <cellStyle name="Input [yellow] 3 35 2 2" xfId="16765"/>
    <cellStyle name="Input [yellow] 3 35 2 3" xfId="16766"/>
    <cellStyle name="Input [yellow] 3 35 2 4" xfId="16767"/>
    <cellStyle name="Input [yellow] 3 35 2 5" xfId="16768"/>
    <cellStyle name="Input [yellow] 3 35 2 6" xfId="16769"/>
    <cellStyle name="Input [yellow] 3 35 3" xfId="16770"/>
    <cellStyle name="Input [yellow] 3 35 3 2" xfId="54072"/>
    <cellStyle name="Input [yellow] 3 35 3 3" xfId="54073"/>
    <cellStyle name="Input [yellow] 3 35 4" xfId="16771"/>
    <cellStyle name="Input [yellow] 3 35 4 2" xfId="54074"/>
    <cellStyle name="Input [yellow] 3 35 4 3" xfId="54075"/>
    <cellStyle name="Input [yellow] 3 35 5" xfId="16772"/>
    <cellStyle name="Input [yellow] 3 35 5 2" xfId="54076"/>
    <cellStyle name="Input [yellow] 3 35 5 3" xfId="54077"/>
    <cellStyle name="Input [yellow] 3 35 6" xfId="16773"/>
    <cellStyle name="Input [yellow] 3 35 6 2" xfId="54078"/>
    <cellStyle name="Input [yellow] 3 35 6 3" xfId="54079"/>
    <cellStyle name="Input [yellow] 3 35 7" xfId="16774"/>
    <cellStyle name="Input [yellow] 3 35 8" xfId="54080"/>
    <cellStyle name="Input [yellow] 3 36" xfId="16775"/>
    <cellStyle name="Input [yellow] 3 36 2" xfId="16776"/>
    <cellStyle name="Input [yellow] 3 36 3" xfId="16777"/>
    <cellStyle name="Input [yellow] 3 36 4" xfId="16778"/>
    <cellStyle name="Input [yellow] 3 36 5" xfId="16779"/>
    <cellStyle name="Input [yellow] 3 36 6" xfId="16780"/>
    <cellStyle name="Input [yellow] 3 37" xfId="16781"/>
    <cellStyle name="Input [yellow] 3 37 2" xfId="54081"/>
    <cellStyle name="Input [yellow] 3 37 3" xfId="54082"/>
    <cellStyle name="Input [yellow] 3 38" xfId="16782"/>
    <cellStyle name="Input [yellow] 3 38 2" xfId="54083"/>
    <cellStyle name="Input [yellow] 3 38 3" xfId="54084"/>
    <cellStyle name="Input [yellow] 3 39" xfId="16783"/>
    <cellStyle name="Input [yellow] 3 39 2" xfId="54085"/>
    <cellStyle name="Input [yellow] 3 39 3" xfId="54086"/>
    <cellStyle name="Input [yellow] 3 4" xfId="16784"/>
    <cellStyle name="Input [yellow] 3 4 2" xfId="16785"/>
    <cellStyle name="Input [yellow] 3 4 2 2" xfId="16786"/>
    <cellStyle name="Input [yellow] 3 4 2 3" xfId="16787"/>
    <cellStyle name="Input [yellow] 3 4 2 4" xfId="16788"/>
    <cellStyle name="Input [yellow] 3 4 2 5" xfId="16789"/>
    <cellStyle name="Input [yellow] 3 4 2 6" xfId="16790"/>
    <cellStyle name="Input [yellow] 3 4 3" xfId="16791"/>
    <cellStyle name="Input [yellow] 3 4 3 2" xfId="54087"/>
    <cellStyle name="Input [yellow] 3 4 3 3" xfId="54088"/>
    <cellStyle name="Input [yellow] 3 4 4" xfId="16792"/>
    <cellStyle name="Input [yellow] 3 4 4 2" xfId="54089"/>
    <cellStyle name="Input [yellow] 3 4 4 3" xfId="54090"/>
    <cellStyle name="Input [yellow] 3 4 5" xfId="16793"/>
    <cellStyle name="Input [yellow] 3 4 5 2" xfId="54091"/>
    <cellStyle name="Input [yellow] 3 4 5 3" xfId="54092"/>
    <cellStyle name="Input [yellow] 3 4 6" xfId="16794"/>
    <cellStyle name="Input [yellow] 3 4 6 2" xfId="54093"/>
    <cellStyle name="Input [yellow] 3 4 6 3" xfId="54094"/>
    <cellStyle name="Input [yellow] 3 4 7" xfId="16795"/>
    <cellStyle name="Input [yellow] 3 4 8" xfId="54095"/>
    <cellStyle name="Input [yellow] 3 40" xfId="16796"/>
    <cellStyle name="Input [yellow] 3 40 2" xfId="54096"/>
    <cellStyle name="Input [yellow] 3 40 3" xfId="54097"/>
    <cellStyle name="Input [yellow] 3 41" xfId="16797"/>
    <cellStyle name="Input [yellow] 3 42" xfId="54098"/>
    <cellStyle name="Input [yellow] 3 5" xfId="16798"/>
    <cellStyle name="Input [yellow] 3 5 2" xfId="16799"/>
    <cellStyle name="Input [yellow] 3 5 2 2" xfId="16800"/>
    <cellStyle name="Input [yellow] 3 5 2 3" xfId="16801"/>
    <cellStyle name="Input [yellow] 3 5 2 4" xfId="16802"/>
    <cellStyle name="Input [yellow] 3 5 2 5" xfId="16803"/>
    <cellStyle name="Input [yellow] 3 5 2 6" xfId="16804"/>
    <cellStyle name="Input [yellow] 3 5 3" xfId="16805"/>
    <cellStyle name="Input [yellow] 3 5 3 2" xfId="54099"/>
    <cellStyle name="Input [yellow] 3 5 3 3" xfId="54100"/>
    <cellStyle name="Input [yellow] 3 5 4" xfId="16806"/>
    <cellStyle name="Input [yellow] 3 5 4 2" xfId="54101"/>
    <cellStyle name="Input [yellow] 3 5 4 3" xfId="54102"/>
    <cellStyle name="Input [yellow] 3 5 5" xfId="16807"/>
    <cellStyle name="Input [yellow] 3 5 5 2" xfId="54103"/>
    <cellStyle name="Input [yellow] 3 5 5 3" xfId="54104"/>
    <cellStyle name="Input [yellow] 3 5 6" xfId="16808"/>
    <cellStyle name="Input [yellow] 3 5 6 2" xfId="54105"/>
    <cellStyle name="Input [yellow] 3 5 6 3" xfId="54106"/>
    <cellStyle name="Input [yellow] 3 5 7" xfId="16809"/>
    <cellStyle name="Input [yellow] 3 5 8" xfId="54107"/>
    <cellStyle name="Input [yellow] 3 6" xfId="16810"/>
    <cellStyle name="Input [yellow] 3 6 2" xfId="16811"/>
    <cellStyle name="Input [yellow] 3 6 2 2" xfId="16812"/>
    <cellStyle name="Input [yellow] 3 6 2 3" xfId="16813"/>
    <cellStyle name="Input [yellow] 3 6 2 4" xfId="16814"/>
    <cellStyle name="Input [yellow] 3 6 2 5" xfId="16815"/>
    <cellStyle name="Input [yellow] 3 6 2 6" xfId="16816"/>
    <cellStyle name="Input [yellow] 3 6 3" xfId="16817"/>
    <cellStyle name="Input [yellow] 3 6 3 2" xfId="54108"/>
    <cellStyle name="Input [yellow] 3 6 3 3" xfId="54109"/>
    <cellStyle name="Input [yellow] 3 6 4" xfId="16818"/>
    <cellStyle name="Input [yellow] 3 6 4 2" xfId="54110"/>
    <cellStyle name="Input [yellow] 3 6 4 3" xfId="54111"/>
    <cellStyle name="Input [yellow] 3 6 5" xfId="16819"/>
    <cellStyle name="Input [yellow] 3 6 5 2" xfId="54112"/>
    <cellStyle name="Input [yellow] 3 6 5 3" xfId="54113"/>
    <cellStyle name="Input [yellow] 3 6 6" xfId="16820"/>
    <cellStyle name="Input [yellow] 3 6 6 2" xfId="54114"/>
    <cellStyle name="Input [yellow] 3 6 6 3" xfId="54115"/>
    <cellStyle name="Input [yellow] 3 6 7" xfId="16821"/>
    <cellStyle name="Input [yellow] 3 6 8" xfId="54116"/>
    <cellStyle name="Input [yellow] 3 7" xfId="16822"/>
    <cellStyle name="Input [yellow] 3 7 2" xfId="16823"/>
    <cellStyle name="Input [yellow] 3 7 2 2" xfId="16824"/>
    <cellStyle name="Input [yellow] 3 7 2 3" xfId="16825"/>
    <cellStyle name="Input [yellow] 3 7 2 4" xfId="16826"/>
    <cellStyle name="Input [yellow] 3 7 2 5" xfId="16827"/>
    <cellStyle name="Input [yellow] 3 7 2 6" xfId="16828"/>
    <cellStyle name="Input [yellow] 3 7 3" xfId="16829"/>
    <cellStyle name="Input [yellow] 3 7 3 2" xfId="54117"/>
    <cellStyle name="Input [yellow] 3 7 3 3" xfId="54118"/>
    <cellStyle name="Input [yellow] 3 7 4" xfId="16830"/>
    <cellStyle name="Input [yellow] 3 7 4 2" xfId="54119"/>
    <cellStyle name="Input [yellow] 3 7 4 3" xfId="54120"/>
    <cellStyle name="Input [yellow] 3 7 5" xfId="16831"/>
    <cellStyle name="Input [yellow] 3 7 5 2" xfId="54121"/>
    <cellStyle name="Input [yellow] 3 7 5 3" xfId="54122"/>
    <cellStyle name="Input [yellow] 3 7 6" xfId="16832"/>
    <cellStyle name="Input [yellow] 3 7 6 2" xfId="54123"/>
    <cellStyle name="Input [yellow] 3 7 6 3" xfId="54124"/>
    <cellStyle name="Input [yellow] 3 7 7" xfId="16833"/>
    <cellStyle name="Input [yellow] 3 7 8" xfId="54125"/>
    <cellStyle name="Input [yellow] 3 8" xfId="16834"/>
    <cellStyle name="Input [yellow] 3 8 2" xfId="16835"/>
    <cellStyle name="Input [yellow] 3 8 2 2" xfId="16836"/>
    <cellStyle name="Input [yellow] 3 8 2 3" xfId="16837"/>
    <cellStyle name="Input [yellow] 3 8 2 4" xfId="16838"/>
    <cellStyle name="Input [yellow] 3 8 2 5" xfId="16839"/>
    <cellStyle name="Input [yellow] 3 8 2 6" xfId="16840"/>
    <cellStyle name="Input [yellow] 3 8 3" xfId="16841"/>
    <cellStyle name="Input [yellow] 3 8 3 2" xfId="54126"/>
    <cellStyle name="Input [yellow] 3 8 3 3" xfId="54127"/>
    <cellStyle name="Input [yellow] 3 8 4" xfId="16842"/>
    <cellStyle name="Input [yellow] 3 8 4 2" xfId="54128"/>
    <cellStyle name="Input [yellow] 3 8 4 3" xfId="54129"/>
    <cellStyle name="Input [yellow] 3 8 5" xfId="16843"/>
    <cellStyle name="Input [yellow] 3 8 5 2" xfId="54130"/>
    <cellStyle name="Input [yellow] 3 8 5 3" xfId="54131"/>
    <cellStyle name="Input [yellow] 3 8 6" xfId="16844"/>
    <cellStyle name="Input [yellow] 3 8 6 2" xfId="54132"/>
    <cellStyle name="Input [yellow] 3 8 6 3" xfId="54133"/>
    <cellStyle name="Input [yellow] 3 8 7" xfId="16845"/>
    <cellStyle name="Input [yellow] 3 8 8" xfId="54134"/>
    <cellStyle name="Input [yellow] 3 9" xfId="16846"/>
    <cellStyle name="Input [yellow] 3 9 2" xfId="16847"/>
    <cellStyle name="Input [yellow] 3 9 2 2" xfId="16848"/>
    <cellStyle name="Input [yellow] 3 9 2 3" xfId="16849"/>
    <cellStyle name="Input [yellow] 3 9 2 4" xfId="16850"/>
    <cellStyle name="Input [yellow] 3 9 2 5" xfId="16851"/>
    <cellStyle name="Input [yellow] 3 9 2 6" xfId="16852"/>
    <cellStyle name="Input [yellow] 3 9 3" xfId="16853"/>
    <cellStyle name="Input [yellow] 3 9 3 2" xfId="54135"/>
    <cellStyle name="Input [yellow] 3 9 3 3" xfId="54136"/>
    <cellStyle name="Input [yellow] 3 9 4" xfId="16854"/>
    <cellStyle name="Input [yellow] 3 9 4 2" xfId="54137"/>
    <cellStyle name="Input [yellow] 3 9 4 3" xfId="54138"/>
    <cellStyle name="Input [yellow] 3 9 5" xfId="16855"/>
    <cellStyle name="Input [yellow] 3 9 5 2" xfId="54139"/>
    <cellStyle name="Input [yellow] 3 9 5 3" xfId="54140"/>
    <cellStyle name="Input [yellow] 3 9 6" xfId="16856"/>
    <cellStyle name="Input [yellow] 3 9 6 2" xfId="54141"/>
    <cellStyle name="Input [yellow] 3 9 6 3" xfId="54142"/>
    <cellStyle name="Input [yellow] 3 9 7" xfId="16857"/>
    <cellStyle name="Input [yellow] 3 9 8" xfId="54143"/>
    <cellStyle name="Input [yellow] 30" xfId="16858"/>
    <cellStyle name="Input [yellow] 30 2" xfId="16859"/>
    <cellStyle name="Input [yellow] 30 2 2" xfId="16860"/>
    <cellStyle name="Input [yellow] 30 2 3" xfId="16861"/>
    <cellStyle name="Input [yellow] 30 2 4" xfId="16862"/>
    <cellStyle name="Input [yellow] 30 2 5" xfId="16863"/>
    <cellStyle name="Input [yellow] 30 2 6" xfId="16864"/>
    <cellStyle name="Input [yellow] 30 3" xfId="16865"/>
    <cellStyle name="Input [yellow] 30 3 2" xfId="54144"/>
    <cellStyle name="Input [yellow] 30 3 3" xfId="54145"/>
    <cellStyle name="Input [yellow] 30 4" xfId="16866"/>
    <cellStyle name="Input [yellow] 30 4 2" xfId="54146"/>
    <cellStyle name="Input [yellow] 30 4 3" xfId="54147"/>
    <cellStyle name="Input [yellow] 30 5" xfId="16867"/>
    <cellStyle name="Input [yellow] 30 5 2" xfId="54148"/>
    <cellStyle name="Input [yellow] 30 5 3" xfId="54149"/>
    <cellStyle name="Input [yellow] 30 6" xfId="16868"/>
    <cellStyle name="Input [yellow] 30 6 2" xfId="54150"/>
    <cellStyle name="Input [yellow] 30 6 3" xfId="54151"/>
    <cellStyle name="Input [yellow] 30 7" xfId="16869"/>
    <cellStyle name="Input [yellow] 30 8" xfId="54152"/>
    <cellStyle name="Input [yellow] 31" xfId="16870"/>
    <cellStyle name="Input [yellow] 31 2" xfId="16871"/>
    <cellStyle name="Input [yellow] 31 2 2" xfId="16872"/>
    <cellStyle name="Input [yellow] 31 2 3" xfId="16873"/>
    <cellStyle name="Input [yellow] 31 2 4" xfId="16874"/>
    <cellStyle name="Input [yellow] 31 2 5" xfId="16875"/>
    <cellStyle name="Input [yellow] 31 2 6" xfId="16876"/>
    <cellStyle name="Input [yellow] 31 3" xfId="16877"/>
    <cellStyle name="Input [yellow] 31 3 2" xfId="54153"/>
    <cellStyle name="Input [yellow] 31 3 3" xfId="54154"/>
    <cellStyle name="Input [yellow] 31 4" xfId="16878"/>
    <cellStyle name="Input [yellow] 31 4 2" xfId="54155"/>
    <cellStyle name="Input [yellow] 31 4 3" xfId="54156"/>
    <cellStyle name="Input [yellow] 31 5" xfId="16879"/>
    <cellStyle name="Input [yellow] 31 5 2" xfId="54157"/>
    <cellStyle name="Input [yellow] 31 5 3" xfId="54158"/>
    <cellStyle name="Input [yellow] 31 6" xfId="16880"/>
    <cellStyle name="Input [yellow] 31 6 2" xfId="54159"/>
    <cellStyle name="Input [yellow] 31 6 3" xfId="54160"/>
    <cellStyle name="Input [yellow] 31 7" xfId="16881"/>
    <cellStyle name="Input [yellow] 31 8" xfId="54161"/>
    <cellStyle name="Input [yellow] 32" xfId="16882"/>
    <cellStyle name="Input [yellow] 32 2" xfId="16883"/>
    <cellStyle name="Input [yellow] 32 2 2" xfId="16884"/>
    <cellStyle name="Input [yellow] 32 2 3" xfId="16885"/>
    <cellStyle name="Input [yellow] 32 2 4" xfId="16886"/>
    <cellStyle name="Input [yellow] 32 2 5" xfId="16887"/>
    <cellStyle name="Input [yellow] 32 2 6" xfId="16888"/>
    <cellStyle name="Input [yellow] 32 3" xfId="16889"/>
    <cellStyle name="Input [yellow] 32 3 2" xfId="54162"/>
    <cellStyle name="Input [yellow] 32 3 3" xfId="54163"/>
    <cellStyle name="Input [yellow] 32 4" xfId="16890"/>
    <cellStyle name="Input [yellow] 32 4 2" xfId="54164"/>
    <cellStyle name="Input [yellow] 32 4 3" xfId="54165"/>
    <cellStyle name="Input [yellow] 32 5" xfId="16891"/>
    <cellStyle name="Input [yellow] 32 5 2" xfId="54166"/>
    <cellStyle name="Input [yellow] 32 5 3" xfId="54167"/>
    <cellStyle name="Input [yellow] 32 6" xfId="16892"/>
    <cellStyle name="Input [yellow] 32 6 2" xfId="54168"/>
    <cellStyle name="Input [yellow] 32 6 3" xfId="54169"/>
    <cellStyle name="Input [yellow] 32 7" xfId="16893"/>
    <cellStyle name="Input [yellow] 32 8" xfId="54170"/>
    <cellStyle name="Input [yellow] 33" xfId="16894"/>
    <cellStyle name="Input [yellow] 33 2" xfId="16895"/>
    <cellStyle name="Input [yellow] 33 2 2" xfId="16896"/>
    <cellStyle name="Input [yellow] 33 2 3" xfId="16897"/>
    <cellStyle name="Input [yellow] 33 2 4" xfId="16898"/>
    <cellStyle name="Input [yellow] 33 2 5" xfId="16899"/>
    <cellStyle name="Input [yellow] 33 2 6" xfId="16900"/>
    <cellStyle name="Input [yellow] 33 3" xfId="16901"/>
    <cellStyle name="Input [yellow] 33 3 2" xfId="54171"/>
    <cellStyle name="Input [yellow] 33 3 3" xfId="54172"/>
    <cellStyle name="Input [yellow] 33 4" xfId="16902"/>
    <cellStyle name="Input [yellow] 33 4 2" xfId="54173"/>
    <cellStyle name="Input [yellow] 33 4 3" xfId="54174"/>
    <cellStyle name="Input [yellow] 33 5" xfId="16903"/>
    <cellStyle name="Input [yellow] 33 5 2" xfId="54175"/>
    <cellStyle name="Input [yellow] 33 5 3" xfId="54176"/>
    <cellStyle name="Input [yellow] 33 6" xfId="16904"/>
    <cellStyle name="Input [yellow] 33 6 2" xfId="54177"/>
    <cellStyle name="Input [yellow] 33 6 3" xfId="54178"/>
    <cellStyle name="Input [yellow] 33 7" xfId="16905"/>
    <cellStyle name="Input [yellow] 33 8" xfId="54179"/>
    <cellStyle name="Input [yellow] 34" xfId="16906"/>
    <cellStyle name="Input [yellow] 34 2" xfId="16907"/>
    <cellStyle name="Input [yellow] 34 2 2" xfId="16908"/>
    <cellStyle name="Input [yellow] 34 2 3" xfId="16909"/>
    <cellStyle name="Input [yellow] 34 2 4" xfId="16910"/>
    <cellStyle name="Input [yellow] 34 2 5" xfId="16911"/>
    <cellStyle name="Input [yellow] 34 2 6" xfId="16912"/>
    <cellStyle name="Input [yellow] 34 3" xfId="16913"/>
    <cellStyle name="Input [yellow] 34 3 2" xfId="54180"/>
    <cellStyle name="Input [yellow] 34 3 3" xfId="54181"/>
    <cellStyle name="Input [yellow] 34 4" xfId="16914"/>
    <cellStyle name="Input [yellow] 34 4 2" xfId="54182"/>
    <cellStyle name="Input [yellow] 34 4 3" xfId="54183"/>
    <cellStyle name="Input [yellow] 34 5" xfId="16915"/>
    <cellStyle name="Input [yellow] 34 5 2" xfId="54184"/>
    <cellStyle name="Input [yellow] 34 5 3" xfId="54185"/>
    <cellStyle name="Input [yellow] 34 6" xfId="16916"/>
    <cellStyle name="Input [yellow] 34 6 2" xfId="54186"/>
    <cellStyle name="Input [yellow] 34 6 3" xfId="54187"/>
    <cellStyle name="Input [yellow] 34 7" xfId="16917"/>
    <cellStyle name="Input [yellow] 34 8" xfId="54188"/>
    <cellStyle name="Input [yellow] 35" xfId="16918"/>
    <cellStyle name="Input [yellow] 35 2" xfId="16919"/>
    <cellStyle name="Input [yellow] 35 2 2" xfId="16920"/>
    <cellStyle name="Input [yellow] 35 2 3" xfId="16921"/>
    <cellStyle name="Input [yellow] 35 2 4" xfId="16922"/>
    <cellStyle name="Input [yellow] 35 2 5" xfId="16923"/>
    <cellStyle name="Input [yellow] 35 2 6" xfId="16924"/>
    <cellStyle name="Input [yellow] 35 3" xfId="16925"/>
    <cellStyle name="Input [yellow] 35 3 2" xfId="54189"/>
    <cellStyle name="Input [yellow] 35 3 3" xfId="54190"/>
    <cellStyle name="Input [yellow] 35 4" xfId="16926"/>
    <cellStyle name="Input [yellow] 35 4 2" xfId="54191"/>
    <cellStyle name="Input [yellow] 35 4 3" xfId="54192"/>
    <cellStyle name="Input [yellow] 35 5" xfId="16927"/>
    <cellStyle name="Input [yellow] 35 5 2" xfId="54193"/>
    <cellStyle name="Input [yellow] 35 5 3" xfId="54194"/>
    <cellStyle name="Input [yellow] 35 6" xfId="16928"/>
    <cellStyle name="Input [yellow] 35 6 2" xfId="54195"/>
    <cellStyle name="Input [yellow] 35 6 3" xfId="54196"/>
    <cellStyle name="Input [yellow] 35 7" xfId="16929"/>
    <cellStyle name="Input [yellow] 35 8" xfId="54197"/>
    <cellStyle name="Input [yellow] 36" xfId="16930"/>
    <cellStyle name="Input [yellow] 36 2" xfId="16931"/>
    <cellStyle name="Input [yellow] 36 2 2" xfId="16932"/>
    <cellStyle name="Input [yellow] 36 2 3" xfId="16933"/>
    <cellStyle name="Input [yellow] 36 2 4" xfId="16934"/>
    <cellStyle name="Input [yellow] 36 2 5" xfId="16935"/>
    <cellStyle name="Input [yellow] 36 2 6" xfId="16936"/>
    <cellStyle name="Input [yellow] 36 3" xfId="16937"/>
    <cellStyle name="Input [yellow] 36 3 2" xfId="54198"/>
    <cellStyle name="Input [yellow] 36 3 3" xfId="54199"/>
    <cellStyle name="Input [yellow] 36 4" xfId="16938"/>
    <cellStyle name="Input [yellow] 36 4 2" xfId="54200"/>
    <cellStyle name="Input [yellow] 36 4 3" xfId="54201"/>
    <cellStyle name="Input [yellow] 36 5" xfId="16939"/>
    <cellStyle name="Input [yellow] 36 5 2" xfId="54202"/>
    <cellStyle name="Input [yellow] 36 5 3" xfId="54203"/>
    <cellStyle name="Input [yellow] 36 6" xfId="16940"/>
    <cellStyle name="Input [yellow] 36 6 2" xfId="54204"/>
    <cellStyle name="Input [yellow] 36 6 3" xfId="54205"/>
    <cellStyle name="Input [yellow] 36 7" xfId="16941"/>
    <cellStyle name="Input [yellow] 36 8" xfId="54206"/>
    <cellStyle name="Input [yellow] 37" xfId="16942"/>
    <cellStyle name="Input [yellow] 37 2" xfId="16943"/>
    <cellStyle name="Input [yellow] 37 2 2" xfId="16944"/>
    <cellStyle name="Input [yellow] 37 2 3" xfId="16945"/>
    <cellStyle name="Input [yellow] 37 2 4" xfId="16946"/>
    <cellStyle name="Input [yellow] 37 2 5" xfId="16947"/>
    <cellStyle name="Input [yellow] 37 2 6" xfId="16948"/>
    <cellStyle name="Input [yellow] 37 3" xfId="16949"/>
    <cellStyle name="Input [yellow] 37 3 2" xfId="54207"/>
    <cellStyle name="Input [yellow] 37 3 3" xfId="54208"/>
    <cellStyle name="Input [yellow] 37 4" xfId="16950"/>
    <cellStyle name="Input [yellow] 37 4 2" xfId="54209"/>
    <cellStyle name="Input [yellow] 37 4 3" xfId="54210"/>
    <cellStyle name="Input [yellow] 37 5" xfId="16951"/>
    <cellStyle name="Input [yellow] 37 5 2" xfId="54211"/>
    <cellStyle name="Input [yellow] 37 5 3" xfId="54212"/>
    <cellStyle name="Input [yellow] 37 6" xfId="16952"/>
    <cellStyle name="Input [yellow] 37 6 2" xfId="54213"/>
    <cellStyle name="Input [yellow] 37 6 3" xfId="54214"/>
    <cellStyle name="Input [yellow] 37 7" xfId="16953"/>
    <cellStyle name="Input [yellow] 37 8" xfId="54215"/>
    <cellStyle name="Input [yellow] 38" xfId="16954"/>
    <cellStyle name="Input [yellow] 38 2" xfId="16955"/>
    <cellStyle name="Input [yellow] 38 2 2" xfId="16956"/>
    <cellStyle name="Input [yellow] 38 2 3" xfId="16957"/>
    <cellStyle name="Input [yellow] 38 2 4" xfId="16958"/>
    <cellStyle name="Input [yellow] 38 2 5" xfId="16959"/>
    <cellStyle name="Input [yellow] 38 2 6" xfId="16960"/>
    <cellStyle name="Input [yellow] 38 3" xfId="16961"/>
    <cellStyle name="Input [yellow] 38 3 2" xfId="54216"/>
    <cellStyle name="Input [yellow] 38 3 3" xfId="54217"/>
    <cellStyle name="Input [yellow] 38 4" xfId="16962"/>
    <cellStyle name="Input [yellow] 38 4 2" xfId="54218"/>
    <cellStyle name="Input [yellow] 38 4 3" xfId="54219"/>
    <cellStyle name="Input [yellow] 38 5" xfId="16963"/>
    <cellStyle name="Input [yellow] 38 5 2" xfId="54220"/>
    <cellStyle name="Input [yellow] 38 5 3" xfId="54221"/>
    <cellStyle name="Input [yellow] 38 6" xfId="16964"/>
    <cellStyle name="Input [yellow] 38 6 2" xfId="54222"/>
    <cellStyle name="Input [yellow] 38 6 3" xfId="54223"/>
    <cellStyle name="Input [yellow] 38 7" xfId="16965"/>
    <cellStyle name="Input [yellow] 38 8" xfId="54224"/>
    <cellStyle name="Input [yellow] 39" xfId="16966"/>
    <cellStyle name="Input [yellow] 39 2" xfId="16967"/>
    <cellStyle name="Input [yellow] 39 3" xfId="16968"/>
    <cellStyle name="Input [yellow] 39 4" xfId="16969"/>
    <cellStyle name="Input [yellow] 39 5" xfId="16970"/>
    <cellStyle name="Input [yellow] 39 6" xfId="16971"/>
    <cellStyle name="Input [yellow] 4" xfId="16972"/>
    <cellStyle name="Input [yellow] 4 10" xfId="16973"/>
    <cellStyle name="Input [yellow] 4 10 2" xfId="16974"/>
    <cellStyle name="Input [yellow] 4 10 2 2" xfId="16975"/>
    <cellStyle name="Input [yellow] 4 10 2 3" xfId="16976"/>
    <cellStyle name="Input [yellow] 4 10 2 4" xfId="16977"/>
    <cellStyle name="Input [yellow] 4 10 2 5" xfId="16978"/>
    <cellStyle name="Input [yellow] 4 10 2 6" xfId="16979"/>
    <cellStyle name="Input [yellow] 4 10 3" xfId="16980"/>
    <cellStyle name="Input [yellow] 4 10 3 2" xfId="54225"/>
    <cellStyle name="Input [yellow] 4 10 3 3" xfId="54226"/>
    <cellStyle name="Input [yellow] 4 10 4" xfId="16981"/>
    <cellStyle name="Input [yellow] 4 10 4 2" xfId="54227"/>
    <cellStyle name="Input [yellow] 4 10 4 3" xfId="54228"/>
    <cellStyle name="Input [yellow] 4 10 5" xfId="16982"/>
    <cellStyle name="Input [yellow] 4 10 5 2" xfId="54229"/>
    <cellStyle name="Input [yellow] 4 10 5 3" xfId="54230"/>
    <cellStyle name="Input [yellow] 4 10 6" xfId="16983"/>
    <cellStyle name="Input [yellow] 4 10 6 2" xfId="54231"/>
    <cellStyle name="Input [yellow] 4 10 6 3" xfId="54232"/>
    <cellStyle name="Input [yellow] 4 10 7" xfId="16984"/>
    <cellStyle name="Input [yellow] 4 10 8" xfId="54233"/>
    <cellStyle name="Input [yellow] 4 11" xfId="16985"/>
    <cellStyle name="Input [yellow] 4 11 2" xfId="16986"/>
    <cellStyle name="Input [yellow] 4 11 2 2" xfId="16987"/>
    <cellStyle name="Input [yellow] 4 11 2 3" xfId="16988"/>
    <cellStyle name="Input [yellow] 4 11 2 4" xfId="16989"/>
    <cellStyle name="Input [yellow] 4 11 2 5" xfId="16990"/>
    <cellStyle name="Input [yellow] 4 11 2 6" xfId="16991"/>
    <cellStyle name="Input [yellow] 4 11 3" xfId="16992"/>
    <cellStyle name="Input [yellow] 4 11 3 2" xfId="54234"/>
    <cellStyle name="Input [yellow] 4 11 3 3" xfId="54235"/>
    <cellStyle name="Input [yellow] 4 11 4" xfId="16993"/>
    <cellStyle name="Input [yellow] 4 11 4 2" xfId="54236"/>
    <cellStyle name="Input [yellow] 4 11 4 3" xfId="54237"/>
    <cellStyle name="Input [yellow] 4 11 5" xfId="16994"/>
    <cellStyle name="Input [yellow] 4 11 5 2" xfId="54238"/>
    <cellStyle name="Input [yellow] 4 11 5 3" xfId="54239"/>
    <cellStyle name="Input [yellow] 4 11 6" xfId="16995"/>
    <cellStyle name="Input [yellow] 4 11 6 2" xfId="54240"/>
    <cellStyle name="Input [yellow] 4 11 6 3" xfId="54241"/>
    <cellStyle name="Input [yellow] 4 11 7" xfId="16996"/>
    <cellStyle name="Input [yellow] 4 11 8" xfId="54242"/>
    <cellStyle name="Input [yellow] 4 12" xfId="16997"/>
    <cellStyle name="Input [yellow] 4 12 2" xfId="16998"/>
    <cellStyle name="Input [yellow] 4 12 2 2" xfId="16999"/>
    <cellStyle name="Input [yellow] 4 12 2 3" xfId="17000"/>
    <cellStyle name="Input [yellow] 4 12 2 4" xfId="17001"/>
    <cellStyle name="Input [yellow] 4 12 2 5" xfId="17002"/>
    <cellStyle name="Input [yellow] 4 12 2 6" xfId="17003"/>
    <cellStyle name="Input [yellow] 4 12 3" xfId="17004"/>
    <cellStyle name="Input [yellow] 4 12 3 2" xfId="54243"/>
    <cellStyle name="Input [yellow] 4 12 3 3" xfId="54244"/>
    <cellStyle name="Input [yellow] 4 12 4" xfId="17005"/>
    <cellStyle name="Input [yellow] 4 12 4 2" xfId="54245"/>
    <cellStyle name="Input [yellow] 4 12 4 3" xfId="54246"/>
    <cellStyle name="Input [yellow] 4 12 5" xfId="17006"/>
    <cellStyle name="Input [yellow] 4 12 5 2" xfId="54247"/>
    <cellStyle name="Input [yellow] 4 12 5 3" xfId="54248"/>
    <cellStyle name="Input [yellow] 4 12 6" xfId="17007"/>
    <cellStyle name="Input [yellow] 4 12 6 2" xfId="54249"/>
    <cellStyle name="Input [yellow] 4 12 6 3" xfId="54250"/>
    <cellStyle name="Input [yellow] 4 12 7" xfId="17008"/>
    <cellStyle name="Input [yellow] 4 12 8" xfId="54251"/>
    <cellStyle name="Input [yellow] 4 13" xfId="17009"/>
    <cellStyle name="Input [yellow] 4 13 2" xfId="17010"/>
    <cellStyle name="Input [yellow] 4 13 2 2" xfId="17011"/>
    <cellStyle name="Input [yellow] 4 13 2 3" xfId="17012"/>
    <cellStyle name="Input [yellow] 4 13 2 4" xfId="17013"/>
    <cellStyle name="Input [yellow] 4 13 2 5" xfId="17014"/>
    <cellStyle name="Input [yellow] 4 13 2 6" xfId="17015"/>
    <cellStyle name="Input [yellow] 4 13 3" xfId="17016"/>
    <cellStyle name="Input [yellow] 4 13 3 2" xfId="54252"/>
    <cellStyle name="Input [yellow] 4 13 3 3" xfId="54253"/>
    <cellStyle name="Input [yellow] 4 13 4" xfId="17017"/>
    <cellStyle name="Input [yellow] 4 13 4 2" xfId="54254"/>
    <cellStyle name="Input [yellow] 4 13 4 3" xfId="54255"/>
    <cellStyle name="Input [yellow] 4 13 5" xfId="17018"/>
    <cellStyle name="Input [yellow] 4 13 5 2" xfId="54256"/>
    <cellStyle name="Input [yellow] 4 13 5 3" xfId="54257"/>
    <cellStyle name="Input [yellow] 4 13 6" xfId="17019"/>
    <cellStyle name="Input [yellow] 4 13 6 2" xfId="54258"/>
    <cellStyle name="Input [yellow] 4 13 6 3" xfId="54259"/>
    <cellStyle name="Input [yellow] 4 13 7" xfId="17020"/>
    <cellStyle name="Input [yellow] 4 13 8" xfId="54260"/>
    <cellStyle name="Input [yellow] 4 14" xfId="17021"/>
    <cellStyle name="Input [yellow] 4 14 2" xfId="17022"/>
    <cellStyle name="Input [yellow] 4 14 2 2" xfId="17023"/>
    <cellStyle name="Input [yellow] 4 14 2 3" xfId="17024"/>
    <cellStyle name="Input [yellow] 4 14 2 4" xfId="17025"/>
    <cellStyle name="Input [yellow] 4 14 2 5" xfId="17026"/>
    <cellStyle name="Input [yellow] 4 14 2 6" xfId="17027"/>
    <cellStyle name="Input [yellow] 4 14 3" xfId="17028"/>
    <cellStyle name="Input [yellow] 4 14 3 2" xfId="54261"/>
    <cellStyle name="Input [yellow] 4 14 3 3" xfId="54262"/>
    <cellStyle name="Input [yellow] 4 14 4" xfId="17029"/>
    <cellStyle name="Input [yellow] 4 14 4 2" xfId="54263"/>
    <cellStyle name="Input [yellow] 4 14 4 3" xfId="54264"/>
    <cellStyle name="Input [yellow] 4 14 5" xfId="17030"/>
    <cellStyle name="Input [yellow] 4 14 5 2" xfId="54265"/>
    <cellStyle name="Input [yellow] 4 14 5 3" xfId="54266"/>
    <cellStyle name="Input [yellow] 4 14 6" xfId="17031"/>
    <cellStyle name="Input [yellow] 4 14 6 2" xfId="54267"/>
    <cellStyle name="Input [yellow] 4 14 6 3" xfId="54268"/>
    <cellStyle name="Input [yellow] 4 14 7" xfId="17032"/>
    <cellStyle name="Input [yellow] 4 14 8" xfId="54269"/>
    <cellStyle name="Input [yellow] 4 15" xfId="17033"/>
    <cellStyle name="Input [yellow] 4 15 2" xfId="17034"/>
    <cellStyle name="Input [yellow] 4 15 2 2" xfId="17035"/>
    <cellStyle name="Input [yellow] 4 15 2 3" xfId="17036"/>
    <cellStyle name="Input [yellow] 4 15 2 4" xfId="17037"/>
    <cellStyle name="Input [yellow] 4 15 2 5" xfId="17038"/>
    <cellStyle name="Input [yellow] 4 15 2 6" xfId="17039"/>
    <cellStyle name="Input [yellow] 4 15 3" xfId="17040"/>
    <cellStyle name="Input [yellow] 4 15 3 2" xfId="54270"/>
    <cellStyle name="Input [yellow] 4 15 3 3" xfId="54271"/>
    <cellStyle name="Input [yellow] 4 15 4" xfId="17041"/>
    <cellStyle name="Input [yellow] 4 15 4 2" xfId="54272"/>
    <cellStyle name="Input [yellow] 4 15 4 3" xfId="54273"/>
    <cellStyle name="Input [yellow] 4 15 5" xfId="17042"/>
    <cellStyle name="Input [yellow] 4 15 5 2" xfId="54274"/>
    <cellStyle name="Input [yellow] 4 15 5 3" xfId="54275"/>
    <cellStyle name="Input [yellow] 4 15 6" xfId="17043"/>
    <cellStyle name="Input [yellow] 4 15 6 2" xfId="54276"/>
    <cellStyle name="Input [yellow] 4 15 6 3" xfId="54277"/>
    <cellStyle name="Input [yellow] 4 15 7" xfId="17044"/>
    <cellStyle name="Input [yellow] 4 15 8" xfId="54278"/>
    <cellStyle name="Input [yellow] 4 16" xfId="17045"/>
    <cellStyle name="Input [yellow] 4 16 2" xfId="17046"/>
    <cellStyle name="Input [yellow] 4 16 2 2" xfId="17047"/>
    <cellStyle name="Input [yellow] 4 16 2 3" xfId="17048"/>
    <cellStyle name="Input [yellow] 4 16 2 4" xfId="17049"/>
    <cellStyle name="Input [yellow] 4 16 2 5" xfId="17050"/>
    <cellStyle name="Input [yellow] 4 16 2 6" xfId="17051"/>
    <cellStyle name="Input [yellow] 4 16 3" xfId="17052"/>
    <cellStyle name="Input [yellow] 4 16 3 2" xfId="54279"/>
    <cellStyle name="Input [yellow] 4 16 3 3" xfId="54280"/>
    <cellStyle name="Input [yellow] 4 16 4" xfId="17053"/>
    <cellStyle name="Input [yellow] 4 16 4 2" xfId="54281"/>
    <cellStyle name="Input [yellow] 4 16 4 3" xfId="54282"/>
    <cellStyle name="Input [yellow] 4 16 5" xfId="17054"/>
    <cellStyle name="Input [yellow] 4 16 5 2" xfId="54283"/>
    <cellStyle name="Input [yellow] 4 16 5 3" xfId="54284"/>
    <cellStyle name="Input [yellow] 4 16 6" xfId="17055"/>
    <cellStyle name="Input [yellow] 4 16 6 2" xfId="54285"/>
    <cellStyle name="Input [yellow] 4 16 6 3" xfId="54286"/>
    <cellStyle name="Input [yellow] 4 16 7" xfId="17056"/>
    <cellStyle name="Input [yellow] 4 16 8" xfId="54287"/>
    <cellStyle name="Input [yellow] 4 17" xfId="17057"/>
    <cellStyle name="Input [yellow] 4 17 2" xfId="17058"/>
    <cellStyle name="Input [yellow] 4 17 2 2" xfId="17059"/>
    <cellStyle name="Input [yellow] 4 17 2 3" xfId="17060"/>
    <cellStyle name="Input [yellow] 4 17 2 4" xfId="17061"/>
    <cellStyle name="Input [yellow] 4 17 2 5" xfId="17062"/>
    <cellStyle name="Input [yellow] 4 17 2 6" xfId="17063"/>
    <cellStyle name="Input [yellow] 4 17 3" xfId="17064"/>
    <cellStyle name="Input [yellow] 4 17 3 2" xfId="54288"/>
    <cellStyle name="Input [yellow] 4 17 3 3" xfId="54289"/>
    <cellStyle name="Input [yellow] 4 17 4" xfId="17065"/>
    <cellStyle name="Input [yellow] 4 17 4 2" xfId="54290"/>
    <cellStyle name="Input [yellow] 4 17 4 3" xfId="54291"/>
    <cellStyle name="Input [yellow] 4 17 5" xfId="17066"/>
    <cellStyle name="Input [yellow] 4 17 5 2" xfId="54292"/>
    <cellStyle name="Input [yellow] 4 17 5 3" xfId="54293"/>
    <cellStyle name="Input [yellow] 4 17 6" xfId="17067"/>
    <cellStyle name="Input [yellow] 4 17 6 2" xfId="54294"/>
    <cellStyle name="Input [yellow] 4 17 6 3" xfId="54295"/>
    <cellStyle name="Input [yellow] 4 17 7" xfId="17068"/>
    <cellStyle name="Input [yellow] 4 17 8" xfId="54296"/>
    <cellStyle name="Input [yellow] 4 18" xfId="17069"/>
    <cellStyle name="Input [yellow] 4 18 2" xfId="17070"/>
    <cellStyle name="Input [yellow] 4 18 2 2" xfId="17071"/>
    <cellStyle name="Input [yellow] 4 18 2 3" xfId="17072"/>
    <cellStyle name="Input [yellow] 4 18 2 4" xfId="17073"/>
    <cellStyle name="Input [yellow] 4 18 2 5" xfId="17074"/>
    <cellStyle name="Input [yellow] 4 18 2 6" xfId="17075"/>
    <cellStyle name="Input [yellow] 4 18 3" xfId="17076"/>
    <cellStyle name="Input [yellow] 4 18 3 2" xfId="54297"/>
    <cellStyle name="Input [yellow] 4 18 3 3" xfId="54298"/>
    <cellStyle name="Input [yellow] 4 18 4" xfId="17077"/>
    <cellStyle name="Input [yellow] 4 18 4 2" xfId="54299"/>
    <cellStyle name="Input [yellow] 4 18 4 3" xfId="54300"/>
    <cellStyle name="Input [yellow] 4 18 5" xfId="17078"/>
    <cellStyle name="Input [yellow] 4 18 5 2" xfId="54301"/>
    <cellStyle name="Input [yellow] 4 18 5 3" xfId="54302"/>
    <cellStyle name="Input [yellow] 4 18 6" xfId="17079"/>
    <cellStyle name="Input [yellow] 4 18 6 2" xfId="54303"/>
    <cellStyle name="Input [yellow] 4 18 6 3" xfId="54304"/>
    <cellStyle name="Input [yellow] 4 18 7" xfId="17080"/>
    <cellStyle name="Input [yellow] 4 18 8" xfId="54305"/>
    <cellStyle name="Input [yellow] 4 19" xfId="17081"/>
    <cellStyle name="Input [yellow] 4 19 2" xfId="17082"/>
    <cellStyle name="Input [yellow] 4 19 2 2" xfId="17083"/>
    <cellStyle name="Input [yellow] 4 19 2 3" xfId="17084"/>
    <cellStyle name="Input [yellow] 4 19 2 4" xfId="17085"/>
    <cellStyle name="Input [yellow] 4 19 2 5" xfId="17086"/>
    <cellStyle name="Input [yellow] 4 19 2 6" xfId="17087"/>
    <cellStyle name="Input [yellow] 4 19 3" xfId="17088"/>
    <cellStyle name="Input [yellow] 4 19 3 2" xfId="54306"/>
    <cellStyle name="Input [yellow] 4 19 3 3" xfId="54307"/>
    <cellStyle name="Input [yellow] 4 19 4" xfId="17089"/>
    <cellStyle name="Input [yellow] 4 19 4 2" xfId="54308"/>
    <cellStyle name="Input [yellow] 4 19 4 3" xfId="54309"/>
    <cellStyle name="Input [yellow] 4 19 5" xfId="17090"/>
    <cellStyle name="Input [yellow] 4 19 5 2" xfId="54310"/>
    <cellStyle name="Input [yellow] 4 19 5 3" xfId="54311"/>
    <cellStyle name="Input [yellow] 4 19 6" xfId="17091"/>
    <cellStyle name="Input [yellow] 4 19 6 2" xfId="54312"/>
    <cellStyle name="Input [yellow] 4 19 6 3" xfId="54313"/>
    <cellStyle name="Input [yellow] 4 19 7" xfId="17092"/>
    <cellStyle name="Input [yellow] 4 19 8" xfId="54314"/>
    <cellStyle name="Input [yellow] 4 2" xfId="17093"/>
    <cellStyle name="Input [yellow] 4 2 2" xfId="17094"/>
    <cellStyle name="Input [yellow] 4 2 2 2" xfId="17095"/>
    <cellStyle name="Input [yellow] 4 2 2 3" xfId="17096"/>
    <cellStyle name="Input [yellow] 4 2 2 4" xfId="17097"/>
    <cellStyle name="Input [yellow] 4 2 2 5" xfId="17098"/>
    <cellStyle name="Input [yellow] 4 2 2 6" xfId="17099"/>
    <cellStyle name="Input [yellow] 4 2 3" xfId="17100"/>
    <cellStyle name="Input [yellow] 4 2 3 2" xfId="54315"/>
    <cellStyle name="Input [yellow] 4 2 3 3" xfId="54316"/>
    <cellStyle name="Input [yellow] 4 2 4" xfId="17101"/>
    <cellStyle name="Input [yellow] 4 2 4 2" xfId="54317"/>
    <cellStyle name="Input [yellow] 4 2 4 3" xfId="54318"/>
    <cellStyle name="Input [yellow] 4 2 5" xfId="17102"/>
    <cellStyle name="Input [yellow] 4 2 5 2" xfId="54319"/>
    <cellStyle name="Input [yellow] 4 2 5 3" xfId="54320"/>
    <cellStyle name="Input [yellow] 4 2 6" xfId="17103"/>
    <cellStyle name="Input [yellow] 4 2 6 2" xfId="54321"/>
    <cellStyle name="Input [yellow] 4 2 6 3" xfId="54322"/>
    <cellStyle name="Input [yellow] 4 2 7" xfId="17104"/>
    <cellStyle name="Input [yellow] 4 2 8" xfId="54323"/>
    <cellStyle name="Input [yellow] 4 20" xfId="17105"/>
    <cellStyle name="Input [yellow] 4 20 2" xfId="17106"/>
    <cellStyle name="Input [yellow] 4 20 2 2" xfId="17107"/>
    <cellStyle name="Input [yellow] 4 20 2 3" xfId="17108"/>
    <cellStyle name="Input [yellow] 4 20 2 4" xfId="17109"/>
    <cellStyle name="Input [yellow] 4 20 2 5" xfId="17110"/>
    <cellStyle name="Input [yellow] 4 20 2 6" xfId="17111"/>
    <cellStyle name="Input [yellow] 4 20 3" xfId="17112"/>
    <cellStyle name="Input [yellow] 4 20 3 2" xfId="54324"/>
    <cellStyle name="Input [yellow] 4 20 3 3" xfId="54325"/>
    <cellStyle name="Input [yellow] 4 20 4" xfId="17113"/>
    <cellStyle name="Input [yellow] 4 20 4 2" xfId="54326"/>
    <cellStyle name="Input [yellow] 4 20 4 3" xfId="54327"/>
    <cellStyle name="Input [yellow] 4 20 5" xfId="17114"/>
    <cellStyle name="Input [yellow] 4 20 5 2" xfId="54328"/>
    <cellStyle name="Input [yellow] 4 20 5 3" xfId="54329"/>
    <cellStyle name="Input [yellow] 4 20 6" xfId="17115"/>
    <cellStyle name="Input [yellow] 4 20 6 2" xfId="54330"/>
    <cellStyle name="Input [yellow] 4 20 6 3" xfId="54331"/>
    <cellStyle name="Input [yellow] 4 20 7" xfId="17116"/>
    <cellStyle name="Input [yellow] 4 20 8" xfId="54332"/>
    <cellStyle name="Input [yellow] 4 21" xfId="17117"/>
    <cellStyle name="Input [yellow] 4 21 2" xfId="17118"/>
    <cellStyle name="Input [yellow] 4 21 2 2" xfId="17119"/>
    <cellStyle name="Input [yellow] 4 21 2 3" xfId="17120"/>
    <cellStyle name="Input [yellow] 4 21 2 4" xfId="17121"/>
    <cellStyle name="Input [yellow] 4 21 2 5" xfId="17122"/>
    <cellStyle name="Input [yellow] 4 21 2 6" xfId="17123"/>
    <cellStyle name="Input [yellow] 4 21 3" xfId="17124"/>
    <cellStyle name="Input [yellow] 4 21 3 2" xfId="54333"/>
    <cellStyle name="Input [yellow] 4 21 3 3" xfId="54334"/>
    <cellStyle name="Input [yellow] 4 21 4" xfId="17125"/>
    <cellStyle name="Input [yellow] 4 21 4 2" xfId="54335"/>
    <cellStyle name="Input [yellow] 4 21 4 3" xfId="54336"/>
    <cellStyle name="Input [yellow] 4 21 5" xfId="17126"/>
    <cellStyle name="Input [yellow] 4 21 5 2" xfId="54337"/>
    <cellStyle name="Input [yellow] 4 21 5 3" xfId="54338"/>
    <cellStyle name="Input [yellow] 4 21 6" xfId="17127"/>
    <cellStyle name="Input [yellow] 4 21 6 2" xfId="54339"/>
    <cellStyle name="Input [yellow] 4 21 6 3" xfId="54340"/>
    <cellStyle name="Input [yellow] 4 21 7" xfId="17128"/>
    <cellStyle name="Input [yellow] 4 21 8" xfId="54341"/>
    <cellStyle name="Input [yellow] 4 22" xfId="17129"/>
    <cellStyle name="Input [yellow] 4 22 2" xfId="17130"/>
    <cellStyle name="Input [yellow] 4 22 2 2" xfId="17131"/>
    <cellStyle name="Input [yellow] 4 22 2 3" xfId="17132"/>
    <cellStyle name="Input [yellow] 4 22 2 4" xfId="17133"/>
    <cellStyle name="Input [yellow] 4 22 2 5" xfId="17134"/>
    <cellStyle name="Input [yellow] 4 22 2 6" xfId="17135"/>
    <cellStyle name="Input [yellow] 4 22 3" xfId="17136"/>
    <cellStyle name="Input [yellow] 4 22 3 2" xfId="54342"/>
    <cellStyle name="Input [yellow] 4 22 3 3" xfId="54343"/>
    <cellStyle name="Input [yellow] 4 22 4" xfId="17137"/>
    <cellStyle name="Input [yellow] 4 22 4 2" xfId="54344"/>
    <cellStyle name="Input [yellow] 4 22 4 3" xfId="54345"/>
    <cellStyle name="Input [yellow] 4 22 5" xfId="17138"/>
    <cellStyle name="Input [yellow] 4 22 5 2" xfId="54346"/>
    <cellStyle name="Input [yellow] 4 22 5 3" xfId="54347"/>
    <cellStyle name="Input [yellow] 4 22 6" xfId="17139"/>
    <cellStyle name="Input [yellow] 4 22 6 2" xfId="54348"/>
    <cellStyle name="Input [yellow] 4 22 6 3" xfId="54349"/>
    <cellStyle name="Input [yellow] 4 22 7" xfId="17140"/>
    <cellStyle name="Input [yellow] 4 22 8" xfId="54350"/>
    <cellStyle name="Input [yellow] 4 23" xfId="17141"/>
    <cellStyle name="Input [yellow] 4 23 2" xfId="17142"/>
    <cellStyle name="Input [yellow] 4 23 2 2" xfId="17143"/>
    <cellStyle name="Input [yellow] 4 23 2 3" xfId="17144"/>
    <cellStyle name="Input [yellow] 4 23 2 4" xfId="17145"/>
    <cellStyle name="Input [yellow] 4 23 2 5" xfId="17146"/>
    <cellStyle name="Input [yellow] 4 23 2 6" xfId="17147"/>
    <cellStyle name="Input [yellow] 4 23 3" xfId="17148"/>
    <cellStyle name="Input [yellow] 4 23 3 2" xfId="54351"/>
    <cellStyle name="Input [yellow] 4 23 3 3" xfId="54352"/>
    <cellStyle name="Input [yellow] 4 23 4" xfId="17149"/>
    <cellStyle name="Input [yellow] 4 23 4 2" xfId="54353"/>
    <cellStyle name="Input [yellow] 4 23 4 3" xfId="54354"/>
    <cellStyle name="Input [yellow] 4 23 5" xfId="17150"/>
    <cellStyle name="Input [yellow] 4 23 5 2" xfId="54355"/>
    <cellStyle name="Input [yellow] 4 23 5 3" xfId="54356"/>
    <cellStyle name="Input [yellow] 4 23 6" xfId="17151"/>
    <cellStyle name="Input [yellow] 4 23 6 2" xfId="54357"/>
    <cellStyle name="Input [yellow] 4 23 6 3" xfId="54358"/>
    <cellStyle name="Input [yellow] 4 23 7" xfId="17152"/>
    <cellStyle name="Input [yellow] 4 23 8" xfId="54359"/>
    <cellStyle name="Input [yellow] 4 24" xfId="17153"/>
    <cellStyle name="Input [yellow] 4 24 2" xfId="17154"/>
    <cellStyle name="Input [yellow] 4 24 2 2" xfId="17155"/>
    <cellStyle name="Input [yellow] 4 24 2 3" xfId="17156"/>
    <cellStyle name="Input [yellow] 4 24 2 4" xfId="17157"/>
    <cellStyle name="Input [yellow] 4 24 2 5" xfId="17158"/>
    <cellStyle name="Input [yellow] 4 24 2 6" xfId="17159"/>
    <cellStyle name="Input [yellow] 4 24 3" xfId="17160"/>
    <cellStyle name="Input [yellow] 4 24 3 2" xfId="54360"/>
    <cellStyle name="Input [yellow] 4 24 3 3" xfId="54361"/>
    <cellStyle name="Input [yellow] 4 24 4" xfId="17161"/>
    <cellStyle name="Input [yellow] 4 24 4 2" xfId="54362"/>
    <cellStyle name="Input [yellow] 4 24 4 3" xfId="54363"/>
    <cellStyle name="Input [yellow] 4 24 5" xfId="17162"/>
    <cellStyle name="Input [yellow] 4 24 5 2" xfId="54364"/>
    <cellStyle name="Input [yellow] 4 24 5 3" xfId="54365"/>
    <cellStyle name="Input [yellow] 4 24 6" xfId="17163"/>
    <cellStyle name="Input [yellow] 4 24 6 2" xfId="54366"/>
    <cellStyle name="Input [yellow] 4 24 6 3" xfId="54367"/>
    <cellStyle name="Input [yellow] 4 24 7" xfId="17164"/>
    <cellStyle name="Input [yellow] 4 24 8" xfId="54368"/>
    <cellStyle name="Input [yellow] 4 25" xfId="17165"/>
    <cellStyle name="Input [yellow] 4 25 2" xfId="17166"/>
    <cellStyle name="Input [yellow] 4 25 2 2" xfId="17167"/>
    <cellStyle name="Input [yellow] 4 25 2 3" xfId="17168"/>
    <cellStyle name="Input [yellow] 4 25 2 4" xfId="17169"/>
    <cellStyle name="Input [yellow] 4 25 2 5" xfId="17170"/>
    <cellStyle name="Input [yellow] 4 25 2 6" xfId="17171"/>
    <cellStyle name="Input [yellow] 4 25 3" xfId="17172"/>
    <cellStyle name="Input [yellow] 4 25 3 2" xfId="54369"/>
    <cellStyle name="Input [yellow] 4 25 3 3" xfId="54370"/>
    <cellStyle name="Input [yellow] 4 25 4" xfId="17173"/>
    <cellStyle name="Input [yellow] 4 25 4 2" xfId="54371"/>
    <cellStyle name="Input [yellow] 4 25 4 3" xfId="54372"/>
    <cellStyle name="Input [yellow] 4 25 5" xfId="17174"/>
    <cellStyle name="Input [yellow] 4 25 5 2" xfId="54373"/>
    <cellStyle name="Input [yellow] 4 25 5 3" xfId="54374"/>
    <cellStyle name="Input [yellow] 4 25 6" xfId="17175"/>
    <cellStyle name="Input [yellow] 4 25 6 2" xfId="54375"/>
    <cellStyle name="Input [yellow] 4 25 6 3" xfId="54376"/>
    <cellStyle name="Input [yellow] 4 25 7" xfId="17176"/>
    <cellStyle name="Input [yellow] 4 25 8" xfId="54377"/>
    <cellStyle name="Input [yellow] 4 26" xfId="17177"/>
    <cellStyle name="Input [yellow] 4 26 2" xfId="17178"/>
    <cellStyle name="Input [yellow] 4 26 2 2" xfId="17179"/>
    <cellStyle name="Input [yellow] 4 26 2 3" xfId="17180"/>
    <cellStyle name="Input [yellow] 4 26 2 4" xfId="17181"/>
    <cellStyle name="Input [yellow] 4 26 2 5" xfId="17182"/>
    <cellStyle name="Input [yellow] 4 26 2 6" xfId="17183"/>
    <cellStyle name="Input [yellow] 4 26 3" xfId="17184"/>
    <cellStyle name="Input [yellow] 4 26 3 2" xfId="54378"/>
    <cellStyle name="Input [yellow] 4 26 3 3" xfId="54379"/>
    <cellStyle name="Input [yellow] 4 26 4" xfId="17185"/>
    <cellStyle name="Input [yellow] 4 26 4 2" xfId="54380"/>
    <cellStyle name="Input [yellow] 4 26 4 3" xfId="54381"/>
    <cellStyle name="Input [yellow] 4 26 5" xfId="17186"/>
    <cellStyle name="Input [yellow] 4 26 5 2" xfId="54382"/>
    <cellStyle name="Input [yellow] 4 26 5 3" xfId="54383"/>
    <cellStyle name="Input [yellow] 4 26 6" xfId="17187"/>
    <cellStyle name="Input [yellow] 4 26 6 2" xfId="54384"/>
    <cellStyle name="Input [yellow] 4 26 6 3" xfId="54385"/>
    <cellStyle name="Input [yellow] 4 26 7" xfId="17188"/>
    <cellStyle name="Input [yellow] 4 26 8" xfId="54386"/>
    <cellStyle name="Input [yellow] 4 27" xfId="17189"/>
    <cellStyle name="Input [yellow] 4 27 2" xfId="17190"/>
    <cellStyle name="Input [yellow] 4 27 2 2" xfId="17191"/>
    <cellStyle name="Input [yellow] 4 27 2 3" xfId="17192"/>
    <cellStyle name="Input [yellow] 4 27 2 4" xfId="17193"/>
    <cellStyle name="Input [yellow] 4 27 2 5" xfId="17194"/>
    <cellStyle name="Input [yellow] 4 27 2 6" xfId="17195"/>
    <cellStyle name="Input [yellow] 4 27 3" xfId="17196"/>
    <cellStyle name="Input [yellow] 4 27 3 2" xfId="54387"/>
    <cellStyle name="Input [yellow] 4 27 3 3" xfId="54388"/>
    <cellStyle name="Input [yellow] 4 27 4" xfId="17197"/>
    <cellStyle name="Input [yellow] 4 27 4 2" xfId="54389"/>
    <cellStyle name="Input [yellow] 4 27 4 3" xfId="54390"/>
    <cellStyle name="Input [yellow] 4 27 5" xfId="17198"/>
    <cellStyle name="Input [yellow] 4 27 5 2" xfId="54391"/>
    <cellStyle name="Input [yellow] 4 27 5 3" xfId="54392"/>
    <cellStyle name="Input [yellow] 4 27 6" xfId="17199"/>
    <cellStyle name="Input [yellow] 4 27 6 2" xfId="54393"/>
    <cellStyle name="Input [yellow] 4 27 6 3" xfId="54394"/>
    <cellStyle name="Input [yellow] 4 27 7" xfId="17200"/>
    <cellStyle name="Input [yellow] 4 27 8" xfId="54395"/>
    <cellStyle name="Input [yellow] 4 28" xfId="17201"/>
    <cellStyle name="Input [yellow] 4 28 2" xfId="17202"/>
    <cellStyle name="Input [yellow] 4 28 2 2" xfId="17203"/>
    <cellStyle name="Input [yellow] 4 28 2 3" xfId="17204"/>
    <cellStyle name="Input [yellow] 4 28 2 4" xfId="17205"/>
    <cellStyle name="Input [yellow] 4 28 2 5" xfId="17206"/>
    <cellStyle name="Input [yellow] 4 28 2 6" xfId="17207"/>
    <cellStyle name="Input [yellow] 4 28 3" xfId="17208"/>
    <cellStyle name="Input [yellow] 4 28 3 2" xfId="54396"/>
    <cellStyle name="Input [yellow] 4 28 3 3" xfId="54397"/>
    <cellStyle name="Input [yellow] 4 28 4" xfId="17209"/>
    <cellStyle name="Input [yellow] 4 28 4 2" xfId="54398"/>
    <cellStyle name="Input [yellow] 4 28 4 3" xfId="54399"/>
    <cellStyle name="Input [yellow] 4 28 5" xfId="17210"/>
    <cellStyle name="Input [yellow] 4 28 5 2" xfId="54400"/>
    <cellStyle name="Input [yellow] 4 28 5 3" xfId="54401"/>
    <cellStyle name="Input [yellow] 4 28 6" xfId="17211"/>
    <cellStyle name="Input [yellow] 4 28 6 2" xfId="54402"/>
    <cellStyle name="Input [yellow] 4 28 6 3" xfId="54403"/>
    <cellStyle name="Input [yellow] 4 28 7" xfId="17212"/>
    <cellStyle name="Input [yellow] 4 28 8" xfId="54404"/>
    <cellStyle name="Input [yellow] 4 29" xfId="17213"/>
    <cellStyle name="Input [yellow] 4 29 2" xfId="17214"/>
    <cellStyle name="Input [yellow] 4 29 2 2" xfId="17215"/>
    <cellStyle name="Input [yellow] 4 29 2 3" xfId="17216"/>
    <cellStyle name="Input [yellow] 4 29 2 4" xfId="17217"/>
    <cellStyle name="Input [yellow] 4 29 2 5" xfId="17218"/>
    <cellStyle name="Input [yellow] 4 29 2 6" xfId="17219"/>
    <cellStyle name="Input [yellow] 4 29 3" xfId="17220"/>
    <cellStyle name="Input [yellow] 4 29 3 2" xfId="54405"/>
    <cellStyle name="Input [yellow] 4 29 3 3" xfId="54406"/>
    <cellStyle name="Input [yellow] 4 29 4" xfId="17221"/>
    <cellStyle name="Input [yellow] 4 29 4 2" xfId="54407"/>
    <cellStyle name="Input [yellow] 4 29 4 3" xfId="54408"/>
    <cellStyle name="Input [yellow] 4 29 5" xfId="17222"/>
    <cellStyle name="Input [yellow] 4 29 5 2" xfId="54409"/>
    <cellStyle name="Input [yellow] 4 29 5 3" xfId="54410"/>
    <cellStyle name="Input [yellow] 4 29 6" xfId="17223"/>
    <cellStyle name="Input [yellow] 4 29 6 2" xfId="54411"/>
    <cellStyle name="Input [yellow] 4 29 6 3" xfId="54412"/>
    <cellStyle name="Input [yellow] 4 29 7" xfId="17224"/>
    <cellStyle name="Input [yellow] 4 29 8" xfId="54413"/>
    <cellStyle name="Input [yellow] 4 3" xfId="17225"/>
    <cellStyle name="Input [yellow] 4 3 2" xfId="17226"/>
    <cellStyle name="Input [yellow] 4 3 2 2" xfId="17227"/>
    <cellStyle name="Input [yellow] 4 3 2 3" xfId="17228"/>
    <cellStyle name="Input [yellow] 4 3 2 4" xfId="17229"/>
    <cellStyle name="Input [yellow] 4 3 2 5" xfId="17230"/>
    <cellStyle name="Input [yellow] 4 3 2 6" xfId="17231"/>
    <cellStyle name="Input [yellow] 4 3 3" xfId="17232"/>
    <cellStyle name="Input [yellow] 4 3 3 2" xfId="54414"/>
    <cellStyle name="Input [yellow] 4 3 3 3" xfId="54415"/>
    <cellStyle name="Input [yellow] 4 3 4" xfId="17233"/>
    <cellStyle name="Input [yellow] 4 3 4 2" xfId="54416"/>
    <cellStyle name="Input [yellow] 4 3 4 3" xfId="54417"/>
    <cellStyle name="Input [yellow] 4 3 5" xfId="17234"/>
    <cellStyle name="Input [yellow] 4 3 5 2" xfId="54418"/>
    <cellStyle name="Input [yellow] 4 3 5 3" xfId="54419"/>
    <cellStyle name="Input [yellow] 4 3 6" xfId="17235"/>
    <cellStyle name="Input [yellow] 4 3 6 2" xfId="54420"/>
    <cellStyle name="Input [yellow] 4 3 6 3" xfId="54421"/>
    <cellStyle name="Input [yellow] 4 3 7" xfId="17236"/>
    <cellStyle name="Input [yellow] 4 3 8" xfId="54422"/>
    <cellStyle name="Input [yellow] 4 30" xfId="17237"/>
    <cellStyle name="Input [yellow] 4 30 2" xfId="17238"/>
    <cellStyle name="Input [yellow] 4 30 2 2" xfId="17239"/>
    <cellStyle name="Input [yellow] 4 30 2 3" xfId="17240"/>
    <cellStyle name="Input [yellow] 4 30 2 4" xfId="17241"/>
    <cellStyle name="Input [yellow] 4 30 2 5" xfId="17242"/>
    <cellStyle name="Input [yellow] 4 30 2 6" xfId="17243"/>
    <cellStyle name="Input [yellow] 4 30 3" xfId="17244"/>
    <cellStyle name="Input [yellow] 4 30 3 2" xfId="54423"/>
    <cellStyle name="Input [yellow] 4 30 3 3" xfId="54424"/>
    <cellStyle name="Input [yellow] 4 30 4" xfId="17245"/>
    <cellStyle name="Input [yellow] 4 30 4 2" xfId="54425"/>
    <cellStyle name="Input [yellow] 4 30 4 3" xfId="54426"/>
    <cellStyle name="Input [yellow] 4 30 5" xfId="17246"/>
    <cellStyle name="Input [yellow] 4 30 5 2" xfId="54427"/>
    <cellStyle name="Input [yellow] 4 30 5 3" xfId="54428"/>
    <cellStyle name="Input [yellow] 4 30 6" xfId="17247"/>
    <cellStyle name="Input [yellow] 4 30 6 2" xfId="54429"/>
    <cellStyle name="Input [yellow] 4 30 6 3" xfId="54430"/>
    <cellStyle name="Input [yellow] 4 30 7" xfId="17248"/>
    <cellStyle name="Input [yellow] 4 30 8" xfId="54431"/>
    <cellStyle name="Input [yellow] 4 31" xfId="17249"/>
    <cellStyle name="Input [yellow] 4 31 2" xfId="17250"/>
    <cellStyle name="Input [yellow] 4 31 2 2" xfId="17251"/>
    <cellStyle name="Input [yellow] 4 31 2 3" xfId="17252"/>
    <cellStyle name="Input [yellow] 4 31 2 4" xfId="17253"/>
    <cellStyle name="Input [yellow] 4 31 2 5" xfId="17254"/>
    <cellStyle name="Input [yellow] 4 31 2 6" xfId="17255"/>
    <cellStyle name="Input [yellow] 4 31 3" xfId="17256"/>
    <cellStyle name="Input [yellow] 4 31 3 2" xfId="54432"/>
    <cellStyle name="Input [yellow] 4 31 3 3" xfId="54433"/>
    <cellStyle name="Input [yellow] 4 31 4" xfId="17257"/>
    <cellStyle name="Input [yellow] 4 31 4 2" xfId="54434"/>
    <cellStyle name="Input [yellow] 4 31 4 3" xfId="54435"/>
    <cellStyle name="Input [yellow] 4 31 5" xfId="17258"/>
    <cellStyle name="Input [yellow] 4 31 5 2" xfId="54436"/>
    <cellStyle name="Input [yellow] 4 31 5 3" xfId="54437"/>
    <cellStyle name="Input [yellow] 4 31 6" xfId="17259"/>
    <cellStyle name="Input [yellow] 4 31 6 2" xfId="54438"/>
    <cellStyle name="Input [yellow] 4 31 6 3" xfId="54439"/>
    <cellStyle name="Input [yellow] 4 31 7" xfId="17260"/>
    <cellStyle name="Input [yellow] 4 31 8" xfId="54440"/>
    <cellStyle name="Input [yellow] 4 32" xfId="17261"/>
    <cellStyle name="Input [yellow] 4 32 2" xfId="17262"/>
    <cellStyle name="Input [yellow] 4 32 2 2" xfId="17263"/>
    <cellStyle name="Input [yellow] 4 32 2 3" xfId="17264"/>
    <cellStyle name="Input [yellow] 4 32 2 4" xfId="17265"/>
    <cellStyle name="Input [yellow] 4 32 2 5" xfId="17266"/>
    <cellStyle name="Input [yellow] 4 32 2 6" xfId="17267"/>
    <cellStyle name="Input [yellow] 4 32 3" xfId="17268"/>
    <cellStyle name="Input [yellow] 4 32 3 2" xfId="54441"/>
    <cellStyle name="Input [yellow] 4 32 3 3" xfId="54442"/>
    <cellStyle name="Input [yellow] 4 32 4" xfId="17269"/>
    <cellStyle name="Input [yellow] 4 32 4 2" xfId="54443"/>
    <cellStyle name="Input [yellow] 4 32 4 3" xfId="54444"/>
    <cellStyle name="Input [yellow] 4 32 5" xfId="17270"/>
    <cellStyle name="Input [yellow] 4 32 5 2" xfId="54445"/>
    <cellStyle name="Input [yellow] 4 32 5 3" xfId="54446"/>
    <cellStyle name="Input [yellow] 4 32 6" xfId="17271"/>
    <cellStyle name="Input [yellow] 4 32 6 2" xfId="54447"/>
    <cellStyle name="Input [yellow] 4 32 6 3" xfId="54448"/>
    <cellStyle name="Input [yellow] 4 32 7" xfId="17272"/>
    <cellStyle name="Input [yellow] 4 32 8" xfId="54449"/>
    <cellStyle name="Input [yellow] 4 33" xfId="17273"/>
    <cellStyle name="Input [yellow] 4 33 2" xfId="17274"/>
    <cellStyle name="Input [yellow] 4 33 2 2" xfId="17275"/>
    <cellStyle name="Input [yellow] 4 33 2 3" xfId="17276"/>
    <cellStyle name="Input [yellow] 4 33 2 4" xfId="17277"/>
    <cellStyle name="Input [yellow] 4 33 2 5" xfId="17278"/>
    <cellStyle name="Input [yellow] 4 33 2 6" xfId="17279"/>
    <cellStyle name="Input [yellow] 4 33 3" xfId="17280"/>
    <cellStyle name="Input [yellow] 4 33 3 2" xfId="54450"/>
    <cellStyle name="Input [yellow] 4 33 3 3" xfId="54451"/>
    <cellStyle name="Input [yellow] 4 33 4" xfId="17281"/>
    <cellStyle name="Input [yellow] 4 33 4 2" xfId="54452"/>
    <cellStyle name="Input [yellow] 4 33 4 3" xfId="54453"/>
    <cellStyle name="Input [yellow] 4 33 5" xfId="17282"/>
    <cellStyle name="Input [yellow] 4 33 5 2" xfId="54454"/>
    <cellStyle name="Input [yellow] 4 33 5 3" xfId="54455"/>
    <cellStyle name="Input [yellow] 4 33 6" xfId="17283"/>
    <cellStyle name="Input [yellow] 4 33 6 2" xfId="54456"/>
    <cellStyle name="Input [yellow] 4 33 6 3" xfId="54457"/>
    <cellStyle name="Input [yellow] 4 33 7" xfId="17284"/>
    <cellStyle name="Input [yellow] 4 33 8" xfId="54458"/>
    <cellStyle name="Input [yellow] 4 34" xfId="17285"/>
    <cellStyle name="Input [yellow] 4 34 2" xfId="17286"/>
    <cellStyle name="Input [yellow] 4 34 2 2" xfId="17287"/>
    <cellStyle name="Input [yellow] 4 34 2 3" xfId="17288"/>
    <cellStyle name="Input [yellow] 4 34 2 4" xfId="17289"/>
    <cellStyle name="Input [yellow] 4 34 2 5" xfId="17290"/>
    <cellStyle name="Input [yellow] 4 34 2 6" xfId="17291"/>
    <cellStyle name="Input [yellow] 4 34 3" xfId="17292"/>
    <cellStyle name="Input [yellow] 4 34 3 2" xfId="54459"/>
    <cellStyle name="Input [yellow] 4 34 3 3" xfId="54460"/>
    <cellStyle name="Input [yellow] 4 34 4" xfId="17293"/>
    <cellStyle name="Input [yellow] 4 34 4 2" xfId="54461"/>
    <cellStyle name="Input [yellow] 4 34 4 3" xfId="54462"/>
    <cellStyle name="Input [yellow] 4 34 5" xfId="17294"/>
    <cellStyle name="Input [yellow] 4 34 5 2" xfId="54463"/>
    <cellStyle name="Input [yellow] 4 34 5 3" xfId="54464"/>
    <cellStyle name="Input [yellow] 4 34 6" xfId="17295"/>
    <cellStyle name="Input [yellow] 4 34 6 2" xfId="54465"/>
    <cellStyle name="Input [yellow] 4 34 6 3" xfId="54466"/>
    <cellStyle name="Input [yellow] 4 34 7" xfId="17296"/>
    <cellStyle name="Input [yellow] 4 34 8" xfId="54467"/>
    <cellStyle name="Input [yellow] 4 35" xfId="17297"/>
    <cellStyle name="Input [yellow] 4 35 2" xfId="17298"/>
    <cellStyle name="Input [yellow] 4 35 3" xfId="17299"/>
    <cellStyle name="Input [yellow] 4 35 4" xfId="17300"/>
    <cellStyle name="Input [yellow] 4 35 5" xfId="17301"/>
    <cellStyle name="Input [yellow] 4 35 6" xfId="17302"/>
    <cellStyle name="Input [yellow] 4 36" xfId="17303"/>
    <cellStyle name="Input [yellow] 4 36 2" xfId="54468"/>
    <cellStyle name="Input [yellow] 4 36 3" xfId="54469"/>
    <cellStyle name="Input [yellow] 4 37" xfId="17304"/>
    <cellStyle name="Input [yellow] 4 37 2" xfId="54470"/>
    <cellStyle name="Input [yellow] 4 37 3" xfId="54471"/>
    <cellStyle name="Input [yellow] 4 38" xfId="17305"/>
    <cellStyle name="Input [yellow] 4 38 2" xfId="54472"/>
    <cellStyle name="Input [yellow] 4 38 3" xfId="54473"/>
    <cellStyle name="Input [yellow] 4 39" xfId="17306"/>
    <cellStyle name="Input [yellow] 4 39 2" xfId="54474"/>
    <cellStyle name="Input [yellow] 4 39 3" xfId="54475"/>
    <cellStyle name="Input [yellow] 4 4" xfId="17307"/>
    <cellStyle name="Input [yellow] 4 4 2" xfId="17308"/>
    <cellStyle name="Input [yellow] 4 4 2 2" xfId="17309"/>
    <cellStyle name="Input [yellow] 4 4 2 3" xfId="17310"/>
    <cellStyle name="Input [yellow] 4 4 2 4" xfId="17311"/>
    <cellStyle name="Input [yellow] 4 4 2 5" xfId="17312"/>
    <cellStyle name="Input [yellow] 4 4 2 6" xfId="17313"/>
    <cellStyle name="Input [yellow] 4 4 3" xfId="17314"/>
    <cellStyle name="Input [yellow] 4 4 3 2" xfId="54476"/>
    <cellStyle name="Input [yellow] 4 4 3 3" xfId="54477"/>
    <cellStyle name="Input [yellow] 4 4 4" xfId="17315"/>
    <cellStyle name="Input [yellow] 4 4 4 2" xfId="54478"/>
    <cellStyle name="Input [yellow] 4 4 4 3" xfId="54479"/>
    <cellStyle name="Input [yellow] 4 4 5" xfId="17316"/>
    <cellStyle name="Input [yellow] 4 4 5 2" xfId="54480"/>
    <cellStyle name="Input [yellow] 4 4 5 3" xfId="54481"/>
    <cellStyle name="Input [yellow] 4 4 6" xfId="17317"/>
    <cellStyle name="Input [yellow] 4 4 6 2" xfId="54482"/>
    <cellStyle name="Input [yellow] 4 4 6 3" xfId="54483"/>
    <cellStyle name="Input [yellow] 4 4 7" xfId="17318"/>
    <cellStyle name="Input [yellow] 4 4 8" xfId="54484"/>
    <cellStyle name="Input [yellow] 4 40" xfId="17319"/>
    <cellStyle name="Input [yellow] 4 41" xfId="54485"/>
    <cellStyle name="Input [yellow] 4 5" xfId="17320"/>
    <cellStyle name="Input [yellow] 4 5 2" xfId="17321"/>
    <cellStyle name="Input [yellow] 4 5 2 2" xfId="17322"/>
    <cellStyle name="Input [yellow] 4 5 2 3" xfId="17323"/>
    <cellStyle name="Input [yellow] 4 5 2 4" xfId="17324"/>
    <cellStyle name="Input [yellow] 4 5 2 5" xfId="17325"/>
    <cellStyle name="Input [yellow] 4 5 2 6" xfId="17326"/>
    <cellStyle name="Input [yellow] 4 5 3" xfId="17327"/>
    <cellStyle name="Input [yellow] 4 5 3 2" xfId="54486"/>
    <cellStyle name="Input [yellow] 4 5 3 3" xfId="54487"/>
    <cellStyle name="Input [yellow] 4 5 4" xfId="17328"/>
    <cellStyle name="Input [yellow] 4 5 4 2" xfId="54488"/>
    <cellStyle name="Input [yellow] 4 5 4 3" xfId="54489"/>
    <cellStyle name="Input [yellow] 4 5 5" xfId="17329"/>
    <cellStyle name="Input [yellow] 4 5 5 2" xfId="54490"/>
    <cellStyle name="Input [yellow] 4 5 5 3" xfId="54491"/>
    <cellStyle name="Input [yellow] 4 5 6" xfId="17330"/>
    <cellStyle name="Input [yellow] 4 5 6 2" xfId="54492"/>
    <cellStyle name="Input [yellow] 4 5 6 3" xfId="54493"/>
    <cellStyle name="Input [yellow] 4 5 7" xfId="17331"/>
    <cellStyle name="Input [yellow] 4 5 8" xfId="54494"/>
    <cellStyle name="Input [yellow] 4 6" xfId="17332"/>
    <cellStyle name="Input [yellow] 4 6 2" xfId="17333"/>
    <cellStyle name="Input [yellow] 4 6 2 2" xfId="17334"/>
    <cellStyle name="Input [yellow] 4 6 2 3" xfId="17335"/>
    <cellStyle name="Input [yellow] 4 6 2 4" xfId="17336"/>
    <cellStyle name="Input [yellow] 4 6 2 5" xfId="17337"/>
    <cellStyle name="Input [yellow] 4 6 2 6" xfId="17338"/>
    <cellStyle name="Input [yellow] 4 6 3" xfId="17339"/>
    <cellStyle name="Input [yellow] 4 6 3 2" xfId="54495"/>
    <cellStyle name="Input [yellow] 4 6 3 3" xfId="54496"/>
    <cellStyle name="Input [yellow] 4 6 4" xfId="17340"/>
    <cellStyle name="Input [yellow] 4 6 4 2" xfId="54497"/>
    <cellStyle name="Input [yellow] 4 6 4 3" xfId="54498"/>
    <cellStyle name="Input [yellow] 4 6 5" xfId="17341"/>
    <cellStyle name="Input [yellow] 4 6 5 2" xfId="54499"/>
    <cellStyle name="Input [yellow] 4 6 5 3" xfId="54500"/>
    <cellStyle name="Input [yellow] 4 6 6" xfId="17342"/>
    <cellStyle name="Input [yellow] 4 6 6 2" xfId="54501"/>
    <cellStyle name="Input [yellow] 4 6 6 3" xfId="54502"/>
    <cellStyle name="Input [yellow] 4 6 7" xfId="17343"/>
    <cellStyle name="Input [yellow] 4 6 8" xfId="54503"/>
    <cellStyle name="Input [yellow] 4 7" xfId="17344"/>
    <cellStyle name="Input [yellow] 4 7 2" xfId="17345"/>
    <cellStyle name="Input [yellow] 4 7 2 2" xfId="17346"/>
    <cellStyle name="Input [yellow] 4 7 2 3" xfId="17347"/>
    <cellStyle name="Input [yellow] 4 7 2 4" xfId="17348"/>
    <cellStyle name="Input [yellow] 4 7 2 5" xfId="17349"/>
    <cellStyle name="Input [yellow] 4 7 2 6" xfId="17350"/>
    <cellStyle name="Input [yellow] 4 7 3" xfId="17351"/>
    <cellStyle name="Input [yellow] 4 7 3 2" xfId="54504"/>
    <cellStyle name="Input [yellow] 4 7 3 3" xfId="54505"/>
    <cellStyle name="Input [yellow] 4 7 4" xfId="17352"/>
    <cellStyle name="Input [yellow] 4 7 4 2" xfId="54506"/>
    <cellStyle name="Input [yellow] 4 7 4 3" xfId="54507"/>
    <cellStyle name="Input [yellow] 4 7 5" xfId="17353"/>
    <cellStyle name="Input [yellow] 4 7 5 2" xfId="54508"/>
    <cellStyle name="Input [yellow] 4 7 5 3" xfId="54509"/>
    <cellStyle name="Input [yellow] 4 7 6" xfId="17354"/>
    <cellStyle name="Input [yellow] 4 7 6 2" xfId="54510"/>
    <cellStyle name="Input [yellow] 4 7 6 3" xfId="54511"/>
    <cellStyle name="Input [yellow] 4 7 7" xfId="17355"/>
    <cellStyle name="Input [yellow] 4 7 8" xfId="54512"/>
    <cellStyle name="Input [yellow] 4 8" xfId="17356"/>
    <cellStyle name="Input [yellow] 4 8 2" xfId="17357"/>
    <cellStyle name="Input [yellow] 4 8 2 2" xfId="17358"/>
    <cellStyle name="Input [yellow] 4 8 2 3" xfId="17359"/>
    <cellStyle name="Input [yellow] 4 8 2 4" xfId="17360"/>
    <cellStyle name="Input [yellow] 4 8 2 5" xfId="17361"/>
    <cellStyle name="Input [yellow] 4 8 2 6" xfId="17362"/>
    <cellStyle name="Input [yellow] 4 8 3" xfId="17363"/>
    <cellStyle name="Input [yellow] 4 8 3 2" xfId="54513"/>
    <cellStyle name="Input [yellow] 4 8 3 3" xfId="54514"/>
    <cellStyle name="Input [yellow] 4 8 4" xfId="17364"/>
    <cellStyle name="Input [yellow] 4 8 4 2" xfId="54515"/>
    <cellStyle name="Input [yellow] 4 8 4 3" xfId="54516"/>
    <cellStyle name="Input [yellow] 4 8 5" xfId="17365"/>
    <cellStyle name="Input [yellow] 4 8 5 2" xfId="54517"/>
    <cellStyle name="Input [yellow] 4 8 5 3" xfId="54518"/>
    <cellStyle name="Input [yellow] 4 8 6" xfId="17366"/>
    <cellStyle name="Input [yellow] 4 8 6 2" xfId="54519"/>
    <cellStyle name="Input [yellow] 4 8 6 3" xfId="54520"/>
    <cellStyle name="Input [yellow] 4 8 7" xfId="17367"/>
    <cellStyle name="Input [yellow] 4 8 8" xfId="54521"/>
    <cellStyle name="Input [yellow] 4 9" xfId="17368"/>
    <cellStyle name="Input [yellow] 4 9 2" xfId="17369"/>
    <cellStyle name="Input [yellow] 4 9 2 2" xfId="17370"/>
    <cellStyle name="Input [yellow] 4 9 2 3" xfId="17371"/>
    <cellStyle name="Input [yellow] 4 9 2 4" xfId="17372"/>
    <cellStyle name="Input [yellow] 4 9 2 5" xfId="17373"/>
    <cellStyle name="Input [yellow] 4 9 2 6" xfId="17374"/>
    <cellStyle name="Input [yellow] 4 9 3" xfId="17375"/>
    <cellStyle name="Input [yellow] 4 9 3 2" xfId="54522"/>
    <cellStyle name="Input [yellow] 4 9 3 3" xfId="54523"/>
    <cellStyle name="Input [yellow] 4 9 4" xfId="17376"/>
    <cellStyle name="Input [yellow] 4 9 4 2" xfId="54524"/>
    <cellStyle name="Input [yellow] 4 9 4 3" xfId="54525"/>
    <cellStyle name="Input [yellow] 4 9 5" xfId="17377"/>
    <cellStyle name="Input [yellow] 4 9 5 2" xfId="54526"/>
    <cellStyle name="Input [yellow] 4 9 5 3" xfId="54527"/>
    <cellStyle name="Input [yellow] 4 9 6" xfId="17378"/>
    <cellStyle name="Input [yellow] 4 9 6 2" xfId="54528"/>
    <cellStyle name="Input [yellow] 4 9 6 3" xfId="54529"/>
    <cellStyle name="Input [yellow] 4 9 7" xfId="17379"/>
    <cellStyle name="Input [yellow] 4 9 8" xfId="54530"/>
    <cellStyle name="Input [yellow] 40" xfId="54531"/>
    <cellStyle name="Input [yellow] 40 2" xfId="54532"/>
    <cellStyle name="Input [yellow] 40 3" xfId="54533"/>
    <cellStyle name="Input [yellow] 41" xfId="54534"/>
    <cellStyle name="Input [yellow] 5" xfId="17380"/>
    <cellStyle name="Input [yellow] 5 10" xfId="17381"/>
    <cellStyle name="Input [yellow] 5 10 2" xfId="17382"/>
    <cellStyle name="Input [yellow] 5 10 2 2" xfId="17383"/>
    <cellStyle name="Input [yellow] 5 10 2 3" xfId="17384"/>
    <cellStyle name="Input [yellow] 5 10 2 4" xfId="17385"/>
    <cellStyle name="Input [yellow] 5 10 2 5" xfId="17386"/>
    <cellStyle name="Input [yellow] 5 10 2 6" xfId="17387"/>
    <cellStyle name="Input [yellow] 5 10 3" xfId="17388"/>
    <cellStyle name="Input [yellow] 5 10 3 2" xfId="54535"/>
    <cellStyle name="Input [yellow] 5 10 3 3" xfId="54536"/>
    <cellStyle name="Input [yellow] 5 10 4" xfId="17389"/>
    <cellStyle name="Input [yellow] 5 10 4 2" xfId="54537"/>
    <cellStyle name="Input [yellow] 5 10 4 3" xfId="54538"/>
    <cellStyle name="Input [yellow] 5 10 5" xfId="17390"/>
    <cellStyle name="Input [yellow] 5 10 5 2" xfId="54539"/>
    <cellStyle name="Input [yellow] 5 10 5 3" xfId="54540"/>
    <cellStyle name="Input [yellow] 5 10 6" xfId="17391"/>
    <cellStyle name="Input [yellow] 5 10 6 2" xfId="54541"/>
    <cellStyle name="Input [yellow] 5 10 6 3" xfId="54542"/>
    <cellStyle name="Input [yellow] 5 10 7" xfId="17392"/>
    <cellStyle name="Input [yellow] 5 10 8" xfId="54543"/>
    <cellStyle name="Input [yellow] 5 11" xfId="17393"/>
    <cellStyle name="Input [yellow] 5 11 2" xfId="17394"/>
    <cellStyle name="Input [yellow] 5 11 2 2" xfId="17395"/>
    <cellStyle name="Input [yellow] 5 11 2 3" xfId="17396"/>
    <cellStyle name="Input [yellow] 5 11 2 4" xfId="17397"/>
    <cellStyle name="Input [yellow] 5 11 2 5" xfId="17398"/>
    <cellStyle name="Input [yellow] 5 11 2 6" xfId="17399"/>
    <cellStyle name="Input [yellow] 5 11 3" xfId="17400"/>
    <cellStyle name="Input [yellow] 5 11 3 2" xfId="54544"/>
    <cellStyle name="Input [yellow] 5 11 3 3" xfId="54545"/>
    <cellStyle name="Input [yellow] 5 11 4" xfId="17401"/>
    <cellStyle name="Input [yellow] 5 11 4 2" xfId="54546"/>
    <cellStyle name="Input [yellow] 5 11 4 3" xfId="54547"/>
    <cellStyle name="Input [yellow] 5 11 5" xfId="17402"/>
    <cellStyle name="Input [yellow] 5 11 5 2" xfId="54548"/>
    <cellStyle name="Input [yellow] 5 11 5 3" xfId="54549"/>
    <cellStyle name="Input [yellow] 5 11 6" xfId="17403"/>
    <cellStyle name="Input [yellow] 5 11 6 2" xfId="54550"/>
    <cellStyle name="Input [yellow] 5 11 6 3" xfId="54551"/>
    <cellStyle name="Input [yellow] 5 11 7" xfId="17404"/>
    <cellStyle name="Input [yellow] 5 11 8" xfId="54552"/>
    <cellStyle name="Input [yellow] 5 12" xfId="17405"/>
    <cellStyle name="Input [yellow] 5 12 2" xfId="17406"/>
    <cellStyle name="Input [yellow] 5 12 2 2" xfId="17407"/>
    <cellStyle name="Input [yellow] 5 12 2 3" xfId="17408"/>
    <cellStyle name="Input [yellow] 5 12 2 4" xfId="17409"/>
    <cellStyle name="Input [yellow] 5 12 2 5" xfId="17410"/>
    <cellStyle name="Input [yellow] 5 12 2 6" xfId="17411"/>
    <cellStyle name="Input [yellow] 5 12 3" xfId="17412"/>
    <cellStyle name="Input [yellow] 5 12 3 2" xfId="54553"/>
    <cellStyle name="Input [yellow] 5 12 3 3" xfId="54554"/>
    <cellStyle name="Input [yellow] 5 12 4" xfId="17413"/>
    <cellStyle name="Input [yellow] 5 12 4 2" xfId="54555"/>
    <cellStyle name="Input [yellow] 5 12 4 3" xfId="54556"/>
    <cellStyle name="Input [yellow] 5 12 5" xfId="17414"/>
    <cellStyle name="Input [yellow] 5 12 5 2" xfId="54557"/>
    <cellStyle name="Input [yellow] 5 12 5 3" xfId="54558"/>
    <cellStyle name="Input [yellow] 5 12 6" xfId="17415"/>
    <cellStyle name="Input [yellow] 5 12 6 2" xfId="54559"/>
    <cellStyle name="Input [yellow] 5 12 6 3" xfId="54560"/>
    <cellStyle name="Input [yellow] 5 12 7" xfId="17416"/>
    <cellStyle name="Input [yellow] 5 12 8" xfId="54561"/>
    <cellStyle name="Input [yellow] 5 13" xfId="17417"/>
    <cellStyle name="Input [yellow] 5 13 2" xfId="17418"/>
    <cellStyle name="Input [yellow] 5 13 2 2" xfId="17419"/>
    <cellStyle name="Input [yellow] 5 13 2 3" xfId="17420"/>
    <cellStyle name="Input [yellow] 5 13 2 4" xfId="17421"/>
    <cellStyle name="Input [yellow] 5 13 2 5" xfId="17422"/>
    <cellStyle name="Input [yellow] 5 13 2 6" xfId="17423"/>
    <cellStyle name="Input [yellow] 5 13 3" xfId="17424"/>
    <cellStyle name="Input [yellow] 5 13 3 2" xfId="54562"/>
    <cellStyle name="Input [yellow] 5 13 3 3" xfId="54563"/>
    <cellStyle name="Input [yellow] 5 13 4" xfId="17425"/>
    <cellStyle name="Input [yellow] 5 13 4 2" xfId="54564"/>
    <cellStyle name="Input [yellow] 5 13 4 3" xfId="54565"/>
    <cellStyle name="Input [yellow] 5 13 5" xfId="17426"/>
    <cellStyle name="Input [yellow] 5 13 5 2" xfId="54566"/>
    <cellStyle name="Input [yellow] 5 13 5 3" xfId="54567"/>
    <cellStyle name="Input [yellow] 5 13 6" xfId="17427"/>
    <cellStyle name="Input [yellow] 5 13 6 2" xfId="54568"/>
    <cellStyle name="Input [yellow] 5 13 6 3" xfId="54569"/>
    <cellStyle name="Input [yellow] 5 13 7" xfId="17428"/>
    <cellStyle name="Input [yellow] 5 13 8" xfId="54570"/>
    <cellStyle name="Input [yellow] 5 14" xfId="17429"/>
    <cellStyle name="Input [yellow] 5 14 2" xfId="17430"/>
    <cellStyle name="Input [yellow] 5 14 2 2" xfId="17431"/>
    <cellStyle name="Input [yellow] 5 14 2 3" xfId="17432"/>
    <cellStyle name="Input [yellow] 5 14 2 4" xfId="17433"/>
    <cellStyle name="Input [yellow] 5 14 2 5" xfId="17434"/>
    <cellStyle name="Input [yellow] 5 14 2 6" xfId="17435"/>
    <cellStyle name="Input [yellow] 5 14 3" xfId="17436"/>
    <cellStyle name="Input [yellow] 5 14 3 2" xfId="54571"/>
    <cellStyle name="Input [yellow] 5 14 3 3" xfId="54572"/>
    <cellStyle name="Input [yellow] 5 14 4" xfId="17437"/>
    <cellStyle name="Input [yellow] 5 14 4 2" xfId="54573"/>
    <cellStyle name="Input [yellow] 5 14 4 3" xfId="54574"/>
    <cellStyle name="Input [yellow] 5 14 5" xfId="17438"/>
    <cellStyle name="Input [yellow] 5 14 5 2" xfId="54575"/>
    <cellStyle name="Input [yellow] 5 14 5 3" xfId="54576"/>
    <cellStyle name="Input [yellow] 5 14 6" xfId="17439"/>
    <cellStyle name="Input [yellow] 5 14 6 2" xfId="54577"/>
    <cellStyle name="Input [yellow] 5 14 6 3" xfId="54578"/>
    <cellStyle name="Input [yellow] 5 14 7" xfId="17440"/>
    <cellStyle name="Input [yellow] 5 14 8" xfId="54579"/>
    <cellStyle name="Input [yellow] 5 15" xfId="17441"/>
    <cellStyle name="Input [yellow] 5 15 2" xfId="17442"/>
    <cellStyle name="Input [yellow] 5 15 2 2" xfId="17443"/>
    <cellStyle name="Input [yellow] 5 15 2 3" xfId="17444"/>
    <cellStyle name="Input [yellow] 5 15 2 4" xfId="17445"/>
    <cellStyle name="Input [yellow] 5 15 2 5" xfId="17446"/>
    <cellStyle name="Input [yellow] 5 15 2 6" xfId="17447"/>
    <cellStyle name="Input [yellow] 5 15 3" xfId="17448"/>
    <cellStyle name="Input [yellow] 5 15 3 2" xfId="54580"/>
    <cellStyle name="Input [yellow] 5 15 3 3" xfId="54581"/>
    <cellStyle name="Input [yellow] 5 15 4" xfId="17449"/>
    <cellStyle name="Input [yellow] 5 15 4 2" xfId="54582"/>
    <cellStyle name="Input [yellow] 5 15 4 3" xfId="54583"/>
    <cellStyle name="Input [yellow] 5 15 5" xfId="17450"/>
    <cellStyle name="Input [yellow] 5 15 5 2" xfId="54584"/>
    <cellStyle name="Input [yellow] 5 15 5 3" xfId="54585"/>
    <cellStyle name="Input [yellow] 5 15 6" xfId="17451"/>
    <cellStyle name="Input [yellow] 5 15 6 2" xfId="54586"/>
    <cellStyle name="Input [yellow] 5 15 6 3" xfId="54587"/>
    <cellStyle name="Input [yellow] 5 15 7" xfId="17452"/>
    <cellStyle name="Input [yellow] 5 15 8" xfId="54588"/>
    <cellStyle name="Input [yellow] 5 16" xfId="17453"/>
    <cellStyle name="Input [yellow] 5 16 2" xfId="17454"/>
    <cellStyle name="Input [yellow] 5 16 2 2" xfId="17455"/>
    <cellStyle name="Input [yellow] 5 16 2 3" xfId="17456"/>
    <cellStyle name="Input [yellow] 5 16 2 4" xfId="17457"/>
    <cellStyle name="Input [yellow] 5 16 2 5" xfId="17458"/>
    <cellStyle name="Input [yellow] 5 16 2 6" xfId="17459"/>
    <cellStyle name="Input [yellow] 5 16 3" xfId="17460"/>
    <cellStyle name="Input [yellow] 5 16 3 2" xfId="54589"/>
    <cellStyle name="Input [yellow] 5 16 3 3" xfId="54590"/>
    <cellStyle name="Input [yellow] 5 16 4" xfId="17461"/>
    <cellStyle name="Input [yellow] 5 16 4 2" xfId="54591"/>
    <cellStyle name="Input [yellow] 5 16 4 3" xfId="54592"/>
    <cellStyle name="Input [yellow] 5 16 5" xfId="17462"/>
    <cellStyle name="Input [yellow] 5 16 5 2" xfId="54593"/>
    <cellStyle name="Input [yellow] 5 16 5 3" xfId="54594"/>
    <cellStyle name="Input [yellow] 5 16 6" xfId="17463"/>
    <cellStyle name="Input [yellow] 5 16 6 2" xfId="54595"/>
    <cellStyle name="Input [yellow] 5 16 6 3" xfId="54596"/>
    <cellStyle name="Input [yellow] 5 16 7" xfId="17464"/>
    <cellStyle name="Input [yellow] 5 16 8" xfId="54597"/>
    <cellStyle name="Input [yellow] 5 17" xfId="17465"/>
    <cellStyle name="Input [yellow] 5 17 2" xfId="17466"/>
    <cellStyle name="Input [yellow] 5 17 2 2" xfId="17467"/>
    <cellStyle name="Input [yellow] 5 17 2 3" xfId="17468"/>
    <cellStyle name="Input [yellow] 5 17 2 4" xfId="17469"/>
    <cellStyle name="Input [yellow] 5 17 2 5" xfId="17470"/>
    <cellStyle name="Input [yellow] 5 17 2 6" xfId="17471"/>
    <cellStyle name="Input [yellow] 5 17 3" xfId="17472"/>
    <cellStyle name="Input [yellow] 5 17 3 2" xfId="54598"/>
    <cellStyle name="Input [yellow] 5 17 3 3" xfId="54599"/>
    <cellStyle name="Input [yellow] 5 17 4" xfId="17473"/>
    <cellStyle name="Input [yellow] 5 17 4 2" xfId="54600"/>
    <cellStyle name="Input [yellow] 5 17 4 3" xfId="54601"/>
    <cellStyle name="Input [yellow] 5 17 5" xfId="17474"/>
    <cellStyle name="Input [yellow] 5 17 5 2" xfId="54602"/>
    <cellStyle name="Input [yellow] 5 17 5 3" xfId="54603"/>
    <cellStyle name="Input [yellow] 5 17 6" xfId="17475"/>
    <cellStyle name="Input [yellow] 5 17 6 2" xfId="54604"/>
    <cellStyle name="Input [yellow] 5 17 6 3" xfId="54605"/>
    <cellStyle name="Input [yellow] 5 17 7" xfId="17476"/>
    <cellStyle name="Input [yellow] 5 17 8" xfId="54606"/>
    <cellStyle name="Input [yellow] 5 18" xfId="17477"/>
    <cellStyle name="Input [yellow] 5 18 2" xfId="17478"/>
    <cellStyle name="Input [yellow] 5 18 2 2" xfId="17479"/>
    <cellStyle name="Input [yellow] 5 18 2 3" xfId="17480"/>
    <cellStyle name="Input [yellow] 5 18 2 4" xfId="17481"/>
    <cellStyle name="Input [yellow] 5 18 2 5" xfId="17482"/>
    <cellStyle name="Input [yellow] 5 18 2 6" xfId="17483"/>
    <cellStyle name="Input [yellow] 5 18 3" xfId="17484"/>
    <cellStyle name="Input [yellow] 5 18 3 2" xfId="54607"/>
    <cellStyle name="Input [yellow] 5 18 3 3" xfId="54608"/>
    <cellStyle name="Input [yellow] 5 18 4" xfId="17485"/>
    <cellStyle name="Input [yellow] 5 18 4 2" xfId="54609"/>
    <cellStyle name="Input [yellow] 5 18 4 3" xfId="54610"/>
    <cellStyle name="Input [yellow] 5 18 5" xfId="17486"/>
    <cellStyle name="Input [yellow] 5 18 5 2" xfId="54611"/>
    <cellStyle name="Input [yellow] 5 18 5 3" xfId="54612"/>
    <cellStyle name="Input [yellow] 5 18 6" xfId="17487"/>
    <cellStyle name="Input [yellow] 5 18 6 2" xfId="54613"/>
    <cellStyle name="Input [yellow] 5 18 6 3" xfId="54614"/>
    <cellStyle name="Input [yellow] 5 18 7" xfId="17488"/>
    <cellStyle name="Input [yellow] 5 18 8" xfId="54615"/>
    <cellStyle name="Input [yellow] 5 19" xfId="17489"/>
    <cellStyle name="Input [yellow] 5 19 2" xfId="17490"/>
    <cellStyle name="Input [yellow] 5 19 2 2" xfId="17491"/>
    <cellStyle name="Input [yellow] 5 19 2 3" xfId="17492"/>
    <cellStyle name="Input [yellow] 5 19 2 4" xfId="17493"/>
    <cellStyle name="Input [yellow] 5 19 2 5" xfId="17494"/>
    <cellStyle name="Input [yellow] 5 19 2 6" xfId="17495"/>
    <cellStyle name="Input [yellow] 5 19 3" xfId="17496"/>
    <cellStyle name="Input [yellow] 5 19 3 2" xfId="54616"/>
    <cellStyle name="Input [yellow] 5 19 3 3" xfId="54617"/>
    <cellStyle name="Input [yellow] 5 19 4" xfId="17497"/>
    <cellStyle name="Input [yellow] 5 19 4 2" xfId="54618"/>
    <cellStyle name="Input [yellow] 5 19 4 3" xfId="54619"/>
    <cellStyle name="Input [yellow] 5 19 5" xfId="17498"/>
    <cellStyle name="Input [yellow] 5 19 5 2" xfId="54620"/>
    <cellStyle name="Input [yellow] 5 19 5 3" xfId="54621"/>
    <cellStyle name="Input [yellow] 5 19 6" xfId="17499"/>
    <cellStyle name="Input [yellow] 5 19 6 2" xfId="54622"/>
    <cellStyle name="Input [yellow] 5 19 6 3" xfId="54623"/>
    <cellStyle name="Input [yellow] 5 19 7" xfId="17500"/>
    <cellStyle name="Input [yellow] 5 19 8" xfId="54624"/>
    <cellStyle name="Input [yellow] 5 2" xfId="17501"/>
    <cellStyle name="Input [yellow] 5 2 2" xfId="17502"/>
    <cellStyle name="Input [yellow] 5 2 2 2" xfId="17503"/>
    <cellStyle name="Input [yellow] 5 2 2 3" xfId="17504"/>
    <cellStyle name="Input [yellow] 5 2 2 4" xfId="17505"/>
    <cellStyle name="Input [yellow] 5 2 2 5" xfId="17506"/>
    <cellStyle name="Input [yellow] 5 2 2 6" xfId="17507"/>
    <cellStyle name="Input [yellow] 5 2 3" xfId="17508"/>
    <cellStyle name="Input [yellow] 5 2 3 2" xfId="54625"/>
    <cellStyle name="Input [yellow] 5 2 3 3" xfId="54626"/>
    <cellStyle name="Input [yellow] 5 2 4" xfId="17509"/>
    <cellStyle name="Input [yellow] 5 2 4 2" xfId="54627"/>
    <cellStyle name="Input [yellow] 5 2 4 3" xfId="54628"/>
    <cellStyle name="Input [yellow] 5 2 5" xfId="17510"/>
    <cellStyle name="Input [yellow] 5 2 5 2" xfId="54629"/>
    <cellStyle name="Input [yellow] 5 2 5 3" xfId="54630"/>
    <cellStyle name="Input [yellow] 5 2 6" xfId="17511"/>
    <cellStyle name="Input [yellow] 5 2 6 2" xfId="54631"/>
    <cellStyle name="Input [yellow] 5 2 6 3" xfId="54632"/>
    <cellStyle name="Input [yellow] 5 2 7" xfId="17512"/>
    <cellStyle name="Input [yellow] 5 2 8" xfId="54633"/>
    <cellStyle name="Input [yellow] 5 20" xfId="17513"/>
    <cellStyle name="Input [yellow] 5 20 2" xfId="17514"/>
    <cellStyle name="Input [yellow] 5 20 2 2" xfId="17515"/>
    <cellStyle name="Input [yellow] 5 20 2 3" xfId="17516"/>
    <cellStyle name="Input [yellow] 5 20 2 4" xfId="17517"/>
    <cellStyle name="Input [yellow] 5 20 2 5" xfId="17518"/>
    <cellStyle name="Input [yellow] 5 20 2 6" xfId="17519"/>
    <cellStyle name="Input [yellow] 5 20 3" xfId="17520"/>
    <cellStyle name="Input [yellow] 5 20 3 2" xfId="54634"/>
    <cellStyle name="Input [yellow] 5 20 3 3" xfId="54635"/>
    <cellStyle name="Input [yellow] 5 20 4" xfId="17521"/>
    <cellStyle name="Input [yellow] 5 20 4 2" xfId="54636"/>
    <cellStyle name="Input [yellow] 5 20 4 3" xfId="54637"/>
    <cellStyle name="Input [yellow] 5 20 5" xfId="17522"/>
    <cellStyle name="Input [yellow] 5 20 5 2" xfId="54638"/>
    <cellStyle name="Input [yellow] 5 20 5 3" xfId="54639"/>
    <cellStyle name="Input [yellow] 5 20 6" xfId="17523"/>
    <cellStyle name="Input [yellow] 5 20 6 2" xfId="54640"/>
    <cellStyle name="Input [yellow] 5 20 6 3" xfId="54641"/>
    <cellStyle name="Input [yellow] 5 20 7" xfId="17524"/>
    <cellStyle name="Input [yellow] 5 20 8" xfId="54642"/>
    <cellStyle name="Input [yellow] 5 21" xfId="17525"/>
    <cellStyle name="Input [yellow] 5 21 2" xfId="17526"/>
    <cellStyle name="Input [yellow] 5 21 2 2" xfId="17527"/>
    <cellStyle name="Input [yellow] 5 21 2 3" xfId="17528"/>
    <cellStyle name="Input [yellow] 5 21 2 4" xfId="17529"/>
    <cellStyle name="Input [yellow] 5 21 2 5" xfId="17530"/>
    <cellStyle name="Input [yellow] 5 21 2 6" xfId="17531"/>
    <cellStyle name="Input [yellow] 5 21 3" xfId="17532"/>
    <cellStyle name="Input [yellow] 5 21 3 2" xfId="54643"/>
    <cellStyle name="Input [yellow] 5 21 3 3" xfId="54644"/>
    <cellStyle name="Input [yellow] 5 21 4" xfId="17533"/>
    <cellStyle name="Input [yellow] 5 21 4 2" xfId="54645"/>
    <cellStyle name="Input [yellow] 5 21 4 3" xfId="54646"/>
    <cellStyle name="Input [yellow] 5 21 5" xfId="17534"/>
    <cellStyle name="Input [yellow] 5 21 5 2" xfId="54647"/>
    <cellStyle name="Input [yellow] 5 21 5 3" xfId="54648"/>
    <cellStyle name="Input [yellow] 5 21 6" xfId="17535"/>
    <cellStyle name="Input [yellow] 5 21 6 2" xfId="54649"/>
    <cellStyle name="Input [yellow] 5 21 6 3" xfId="54650"/>
    <cellStyle name="Input [yellow] 5 21 7" xfId="17536"/>
    <cellStyle name="Input [yellow] 5 21 8" xfId="54651"/>
    <cellStyle name="Input [yellow] 5 22" xfId="17537"/>
    <cellStyle name="Input [yellow] 5 22 2" xfId="17538"/>
    <cellStyle name="Input [yellow] 5 22 2 2" xfId="17539"/>
    <cellStyle name="Input [yellow] 5 22 2 3" xfId="17540"/>
    <cellStyle name="Input [yellow] 5 22 2 4" xfId="17541"/>
    <cellStyle name="Input [yellow] 5 22 2 5" xfId="17542"/>
    <cellStyle name="Input [yellow] 5 22 2 6" xfId="17543"/>
    <cellStyle name="Input [yellow] 5 22 3" xfId="17544"/>
    <cellStyle name="Input [yellow] 5 22 3 2" xfId="54652"/>
    <cellStyle name="Input [yellow] 5 22 3 3" xfId="54653"/>
    <cellStyle name="Input [yellow] 5 22 4" xfId="17545"/>
    <cellStyle name="Input [yellow] 5 22 4 2" xfId="54654"/>
    <cellStyle name="Input [yellow] 5 22 4 3" xfId="54655"/>
    <cellStyle name="Input [yellow] 5 22 5" xfId="17546"/>
    <cellStyle name="Input [yellow] 5 22 5 2" xfId="54656"/>
    <cellStyle name="Input [yellow] 5 22 5 3" xfId="54657"/>
    <cellStyle name="Input [yellow] 5 22 6" xfId="17547"/>
    <cellStyle name="Input [yellow] 5 22 6 2" xfId="54658"/>
    <cellStyle name="Input [yellow] 5 22 6 3" xfId="54659"/>
    <cellStyle name="Input [yellow] 5 22 7" xfId="17548"/>
    <cellStyle name="Input [yellow] 5 22 8" xfId="54660"/>
    <cellStyle name="Input [yellow] 5 23" xfId="17549"/>
    <cellStyle name="Input [yellow] 5 23 2" xfId="17550"/>
    <cellStyle name="Input [yellow] 5 23 2 2" xfId="17551"/>
    <cellStyle name="Input [yellow] 5 23 2 3" xfId="17552"/>
    <cellStyle name="Input [yellow] 5 23 2 4" xfId="17553"/>
    <cellStyle name="Input [yellow] 5 23 2 5" xfId="17554"/>
    <cellStyle name="Input [yellow] 5 23 2 6" xfId="17555"/>
    <cellStyle name="Input [yellow] 5 23 3" xfId="17556"/>
    <cellStyle name="Input [yellow] 5 23 3 2" xfId="54661"/>
    <cellStyle name="Input [yellow] 5 23 3 3" xfId="54662"/>
    <cellStyle name="Input [yellow] 5 23 4" xfId="17557"/>
    <cellStyle name="Input [yellow] 5 23 4 2" xfId="54663"/>
    <cellStyle name="Input [yellow] 5 23 4 3" xfId="54664"/>
    <cellStyle name="Input [yellow] 5 23 5" xfId="17558"/>
    <cellStyle name="Input [yellow] 5 23 5 2" xfId="54665"/>
    <cellStyle name="Input [yellow] 5 23 5 3" xfId="54666"/>
    <cellStyle name="Input [yellow] 5 23 6" xfId="17559"/>
    <cellStyle name="Input [yellow] 5 23 6 2" xfId="54667"/>
    <cellStyle name="Input [yellow] 5 23 6 3" xfId="54668"/>
    <cellStyle name="Input [yellow] 5 23 7" xfId="17560"/>
    <cellStyle name="Input [yellow] 5 23 8" xfId="54669"/>
    <cellStyle name="Input [yellow] 5 24" xfId="17561"/>
    <cellStyle name="Input [yellow] 5 24 2" xfId="17562"/>
    <cellStyle name="Input [yellow] 5 24 2 2" xfId="17563"/>
    <cellStyle name="Input [yellow] 5 24 2 3" xfId="17564"/>
    <cellStyle name="Input [yellow] 5 24 2 4" xfId="17565"/>
    <cellStyle name="Input [yellow] 5 24 2 5" xfId="17566"/>
    <cellStyle name="Input [yellow] 5 24 2 6" xfId="17567"/>
    <cellStyle name="Input [yellow] 5 24 3" xfId="17568"/>
    <cellStyle name="Input [yellow] 5 24 3 2" xfId="54670"/>
    <cellStyle name="Input [yellow] 5 24 3 3" xfId="54671"/>
    <cellStyle name="Input [yellow] 5 24 4" xfId="17569"/>
    <cellStyle name="Input [yellow] 5 24 4 2" xfId="54672"/>
    <cellStyle name="Input [yellow] 5 24 4 3" xfId="54673"/>
    <cellStyle name="Input [yellow] 5 24 5" xfId="17570"/>
    <cellStyle name="Input [yellow] 5 24 5 2" xfId="54674"/>
    <cellStyle name="Input [yellow] 5 24 5 3" xfId="54675"/>
    <cellStyle name="Input [yellow] 5 24 6" xfId="17571"/>
    <cellStyle name="Input [yellow] 5 24 6 2" xfId="54676"/>
    <cellStyle name="Input [yellow] 5 24 6 3" xfId="54677"/>
    <cellStyle name="Input [yellow] 5 24 7" xfId="17572"/>
    <cellStyle name="Input [yellow] 5 24 8" xfId="54678"/>
    <cellStyle name="Input [yellow] 5 25" xfId="17573"/>
    <cellStyle name="Input [yellow] 5 25 2" xfId="17574"/>
    <cellStyle name="Input [yellow] 5 25 2 2" xfId="17575"/>
    <cellStyle name="Input [yellow] 5 25 2 3" xfId="17576"/>
    <cellStyle name="Input [yellow] 5 25 2 4" xfId="17577"/>
    <cellStyle name="Input [yellow] 5 25 2 5" xfId="17578"/>
    <cellStyle name="Input [yellow] 5 25 2 6" xfId="17579"/>
    <cellStyle name="Input [yellow] 5 25 3" xfId="17580"/>
    <cellStyle name="Input [yellow] 5 25 3 2" xfId="54679"/>
    <cellStyle name="Input [yellow] 5 25 3 3" xfId="54680"/>
    <cellStyle name="Input [yellow] 5 25 4" xfId="17581"/>
    <cellStyle name="Input [yellow] 5 25 4 2" xfId="54681"/>
    <cellStyle name="Input [yellow] 5 25 4 3" xfId="54682"/>
    <cellStyle name="Input [yellow] 5 25 5" xfId="17582"/>
    <cellStyle name="Input [yellow] 5 25 5 2" xfId="54683"/>
    <cellStyle name="Input [yellow] 5 25 5 3" xfId="54684"/>
    <cellStyle name="Input [yellow] 5 25 6" xfId="17583"/>
    <cellStyle name="Input [yellow] 5 25 6 2" xfId="54685"/>
    <cellStyle name="Input [yellow] 5 25 6 3" xfId="54686"/>
    <cellStyle name="Input [yellow] 5 25 7" xfId="17584"/>
    <cellStyle name="Input [yellow] 5 25 8" xfId="54687"/>
    <cellStyle name="Input [yellow] 5 26" xfId="17585"/>
    <cellStyle name="Input [yellow] 5 26 2" xfId="17586"/>
    <cellStyle name="Input [yellow] 5 26 2 2" xfId="17587"/>
    <cellStyle name="Input [yellow] 5 26 2 3" xfId="17588"/>
    <cellStyle name="Input [yellow] 5 26 2 4" xfId="17589"/>
    <cellStyle name="Input [yellow] 5 26 2 5" xfId="17590"/>
    <cellStyle name="Input [yellow] 5 26 2 6" xfId="17591"/>
    <cellStyle name="Input [yellow] 5 26 3" xfId="17592"/>
    <cellStyle name="Input [yellow] 5 26 3 2" xfId="54688"/>
    <cellStyle name="Input [yellow] 5 26 3 3" xfId="54689"/>
    <cellStyle name="Input [yellow] 5 26 4" xfId="17593"/>
    <cellStyle name="Input [yellow] 5 26 4 2" xfId="54690"/>
    <cellStyle name="Input [yellow] 5 26 4 3" xfId="54691"/>
    <cellStyle name="Input [yellow] 5 26 5" xfId="17594"/>
    <cellStyle name="Input [yellow] 5 26 5 2" xfId="54692"/>
    <cellStyle name="Input [yellow] 5 26 5 3" xfId="54693"/>
    <cellStyle name="Input [yellow] 5 26 6" xfId="17595"/>
    <cellStyle name="Input [yellow] 5 26 6 2" xfId="54694"/>
    <cellStyle name="Input [yellow] 5 26 6 3" xfId="54695"/>
    <cellStyle name="Input [yellow] 5 26 7" xfId="17596"/>
    <cellStyle name="Input [yellow] 5 26 8" xfId="54696"/>
    <cellStyle name="Input [yellow] 5 27" xfId="17597"/>
    <cellStyle name="Input [yellow] 5 27 2" xfId="17598"/>
    <cellStyle name="Input [yellow] 5 27 2 2" xfId="17599"/>
    <cellStyle name="Input [yellow] 5 27 2 3" xfId="17600"/>
    <cellStyle name="Input [yellow] 5 27 2 4" xfId="17601"/>
    <cellStyle name="Input [yellow] 5 27 2 5" xfId="17602"/>
    <cellStyle name="Input [yellow] 5 27 2 6" xfId="17603"/>
    <cellStyle name="Input [yellow] 5 27 3" xfId="17604"/>
    <cellStyle name="Input [yellow] 5 27 3 2" xfId="54697"/>
    <cellStyle name="Input [yellow] 5 27 3 3" xfId="54698"/>
    <cellStyle name="Input [yellow] 5 27 4" xfId="17605"/>
    <cellStyle name="Input [yellow] 5 27 4 2" xfId="54699"/>
    <cellStyle name="Input [yellow] 5 27 4 3" xfId="54700"/>
    <cellStyle name="Input [yellow] 5 27 5" xfId="17606"/>
    <cellStyle name="Input [yellow] 5 27 5 2" xfId="54701"/>
    <cellStyle name="Input [yellow] 5 27 5 3" xfId="54702"/>
    <cellStyle name="Input [yellow] 5 27 6" xfId="17607"/>
    <cellStyle name="Input [yellow] 5 27 6 2" xfId="54703"/>
    <cellStyle name="Input [yellow] 5 27 6 3" xfId="54704"/>
    <cellStyle name="Input [yellow] 5 27 7" xfId="17608"/>
    <cellStyle name="Input [yellow] 5 27 8" xfId="54705"/>
    <cellStyle name="Input [yellow] 5 28" xfId="17609"/>
    <cellStyle name="Input [yellow] 5 28 2" xfId="17610"/>
    <cellStyle name="Input [yellow] 5 28 2 2" xfId="17611"/>
    <cellStyle name="Input [yellow] 5 28 2 3" xfId="17612"/>
    <cellStyle name="Input [yellow] 5 28 2 4" xfId="17613"/>
    <cellStyle name="Input [yellow] 5 28 2 5" xfId="17614"/>
    <cellStyle name="Input [yellow] 5 28 2 6" xfId="17615"/>
    <cellStyle name="Input [yellow] 5 28 3" xfId="17616"/>
    <cellStyle name="Input [yellow] 5 28 3 2" xfId="54706"/>
    <cellStyle name="Input [yellow] 5 28 3 3" xfId="54707"/>
    <cellStyle name="Input [yellow] 5 28 4" xfId="17617"/>
    <cellStyle name="Input [yellow] 5 28 4 2" xfId="54708"/>
    <cellStyle name="Input [yellow] 5 28 4 3" xfId="54709"/>
    <cellStyle name="Input [yellow] 5 28 5" xfId="17618"/>
    <cellStyle name="Input [yellow] 5 28 5 2" xfId="54710"/>
    <cellStyle name="Input [yellow] 5 28 5 3" xfId="54711"/>
    <cellStyle name="Input [yellow] 5 28 6" xfId="17619"/>
    <cellStyle name="Input [yellow] 5 28 6 2" xfId="54712"/>
    <cellStyle name="Input [yellow] 5 28 6 3" xfId="54713"/>
    <cellStyle name="Input [yellow] 5 28 7" xfId="17620"/>
    <cellStyle name="Input [yellow] 5 28 8" xfId="54714"/>
    <cellStyle name="Input [yellow] 5 29" xfId="17621"/>
    <cellStyle name="Input [yellow] 5 29 2" xfId="17622"/>
    <cellStyle name="Input [yellow] 5 29 2 2" xfId="17623"/>
    <cellStyle name="Input [yellow] 5 29 2 3" xfId="17624"/>
    <cellStyle name="Input [yellow] 5 29 2 4" xfId="17625"/>
    <cellStyle name="Input [yellow] 5 29 2 5" xfId="17626"/>
    <cellStyle name="Input [yellow] 5 29 2 6" xfId="17627"/>
    <cellStyle name="Input [yellow] 5 29 3" xfId="17628"/>
    <cellStyle name="Input [yellow] 5 29 3 2" xfId="54715"/>
    <cellStyle name="Input [yellow] 5 29 3 3" xfId="54716"/>
    <cellStyle name="Input [yellow] 5 29 4" xfId="17629"/>
    <cellStyle name="Input [yellow] 5 29 4 2" xfId="54717"/>
    <cellStyle name="Input [yellow] 5 29 4 3" xfId="54718"/>
    <cellStyle name="Input [yellow] 5 29 5" xfId="17630"/>
    <cellStyle name="Input [yellow] 5 29 5 2" xfId="54719"/>
    <cellStyle name="Input [yellow] 5 29 5 3" xfId="54720"/>
    <cellStyle name="Input [yellow] 5 29 6" xfId="17631"/>
    <cellStyle name="Input [yellow] 5 29 6 2" xfId="54721"/>
    <cellStyle name="Input [yellow] 5 29 6 3" xfId="54722"/>
    <cellStyle name="Input [yellow] 5 29 7" xfId="17632"/>
    <cellStyle name="Input [yellow] 5 29 8" xfId="54723"/>
    <cellStyle name="Input [yellow] 5 3" xfId="17633"/>
    <cellStyle name="Input [yellow] 5 3 2" xfId="17634"/>
    <cellStyle name="Input [yellow] 5 3 2 2" xfId="17635"/>
    <cellStyle name="Input [yellow] 5 3 2 3" xfId="17636"/>
    <cellStyle name="Input [yellow] 5 3 2 4" xfId="17637"/>
    <cellStyle name="Input [yellow] 5 3 2 5" xfId="17638"/>
    <cellStyle name="Input [yellow] 5 3 2 6" xfId="17639"/>
    <cellStyle name="Input [yellow] 5 3 3" xfId="17640"/>
    <cellStyle name="Input [yellow] 5 3 3 2" xfId="54724"/>
    <cellStyle name="Input [yellow] 5 3 3 3" xfId="54725"/>
    <cellStyle name="Input [yellow] 5 3 4" xfId="17641"/>
    <cellStyle name="Input [yellow] 5 3 4 2" xfId="54726"/>
    <cellStyle name="Input [yellow] 5 3 4 3" xfId="54727"/>
    <cellStyle name="Input [yellow] 5 3 5" xfId="17642"/>
    <cellStyle name="Input [yellow] 5 3 5 2" xfId="54728"/>
    <cellStyle name="Input [yellow] 5 3 5 3" xfId="54729"/>
    <cellStyle name="Input [yellow] 5 3 6" xfId="17643"/>
    <cellStyle name="Input [yellow] 5 3 6 2" xfId="54730"/>
    <cellStyle name="Input [yellow] 5 3 6 3" xfId="54731"/>
    <cellStyle name="Input [yellow] 5 3 7" xfId="17644"/>
    <cellStyle name="Input [yellow] 5 3 8" xfId="54732"/>
    <cellStyle name="Input [yellow] 5 30" xfId="17645"/>
    <cellStyle name="Input [yellow] 5 30 2" xfId="17646"/>
    <cellStyle name="Input [yellow] 5 30 2 2" xfId="17647"/>
    <cellStyle name="Input [yellow] 5 30 2 3" xfId="17648"/>
    <cellStyle name="Input [yellow] 5 30 2 4" xfId="17649"/>
    <cellStyle name="Input [yellow] 5 30 2 5" xfId="17650"/>
    <cellStyle name="Input [yellow] 5 30 2 6" xfId="17651"/>
    <cellStyle name="Input [yellow] 5 30 3" xfId="17652"/>
    <cellStyle name="Input [yellow] 5 30 3 2" xfId="54733"/>
    <cellStyle name="Input [yellow] 5 30 3 3" xfId="54734"/>
    <cellStyle name="Input [yellow] 5 30 4" xfId="17653"/>
    <cellStyle name="Input [yellow] 5 30 4 2" xfId="54735"/>
    <cellStyle name="Input [yellow] 5 30 4 3" xfId="54736"/>
    <cellStyle name="Input [yellow] 5 30 5" xfId="17654"/>
    <cellStyle name="Input [yellow] 5 30 5 2" xfId="54737"/>
    <cellStyle name="Input [yellow] 5 30 5 3" xfId="54738"/>
    <cellStyle name="Input [yellow] 5 30 6" xfId="17655"/>
    <cellStyle name="Input [yellow] 5 30 6 2" xfId="54739"/>
    <cellStyle name="Input [yellow] 5 30 6 3" xfId="54740"/>
    <cellStyle name="Input [yellow] 5 30 7" xfId="17656"/>
    <cellStyle name="Input [yellow] 5 30 8" xfId="54741"/>
    <cellStyle name="Input [yellow] 5 31" xfId="17657"/>
    <cellStyle name="Input [yellow] 5 31 2" xfId="17658"/>
    <cellStyle name="Input [yellow] 5 31 2 2" xfId="17659"/>
    <cellStyle name="Input [yellow] 5 31 2 3" xfId="17660"/>
    <cellStyle name="Input [yellow] 5 31 2 4" xfId="17661"/>
    <cellStyle name="Input [yellow] 5 31 2 5" xfId="17662"/>
    <cellStyle name="Input [yellow] 5 31 2 6" xfId="17663"/>
    <cellStyle name="Input [yellow] 5 31 3" xfId="17664"/>
    <cellStyle name="Input [yellow] 5 31 3 2" xfId="54742"/>
    <cellStyle name="Input [yellow] 5 31 3 3" xfId="54743"/>
    <cellStyle name="Input [yellow] 5 31 4" xfId="17665"/>
    <cellStyle name="Input [yellow] 5 31 4 2" xfId="54744"/>
    <cellStyle name="Input [yellow] 5 31 4 3" xfId="54745"/>
    <cellStyle name="Input [yellow] 5 31 5" xfId="17666"/>
    <cellStyle name="Input [yellow] 5 31 5 2" xfId="54746"/>
    <cellStyle name="Input [yellow] 5 31 5 3" xfId="54747"/>
    <cellStyle name="Input [yellow] 5 31 6" xfId="17667"/>
    <cellStyle name="Input [yellow] 5 31 6 2" xfId="54748"/>
    <cellStyle name="Input [yellow] 5 31 6 3" xfId="54749"/>
    <cellStyle name="Input [yellow] 5 31 7" xfId="17668"/>
    <cellStyle name="Input [yellow] 5 31 8" xfId="54750"/>
    <cellStyle name="Input [yellow] 5 32" xfId="17669"/>
    <cellStyle name="Input [yellow] 5 32 2" xfId="17670"/>
    <cellStyle name="Input [yellow] 5 32 2 2" xfId="17671"/>
    <cellStyle name="Input [yellow] 5 32 2 3" xfId="17672"/>
    <cellStyle name="Input [yellow] 5 32 2 4" xfId="17673"/>
    <cellStyle name="Input [yellow] 5 32 2 5" xfId="17674"/>
    <cellStyle name="Input [yellow] 5 32 2 6" xfId="17675"/>
    <cellStyle name="Input [yellow] 5 32 3" xfId="17676"/>
    <cellStyle name="Input [yellow] 5 32 3 2" xfId="54751"/>
    <cellStyle name="Input [yellow] 5 32 3 3" xfId="54752"/>
    <cellStyle name="Input [yellow] 5 32 4" xfId="17677"/>
    <cellStyle name="Input [yellow] 5 32 4 2" xfId="54753"/>
    <cellStyle name="Input [yellow] 5 32 4 3" xfId="54754"/>
    <cellStyle name="Input [yellow] 5 32 5" xfId="17678"/>
    <cellStyle name="Input [yellow] 5 32 5 2" xfId="54755"/>
    <cellStyle name="Input [yellow] 5 32 5 3" xfId="54756"/>
    <cellStyle name="Input [yellow] 5 32 6" xfId="17679"/>
    <cellStyle name="Input [yellow] 5 32 6 2" xfId="54757"/>
    <cellStyle name="Input [yellow] 5 32 6 3" xfId="54758"/>
    <cellStyle name="Input [yellow] 5 32 7" xfId="17680"/>
    <cellStyle name="Input [yellow] 5 32 8" xfId="54759"/>
    <cellStyle name="Input [yellow] 5 33" xfId="17681"/>
    <cellStyle name="Input [yellow] 5 33 2" xfId="17682"/>
    <cellStyle name="Input [yellow] 5 33 2 2" xfId="17683"/>
    <cellStyle name="Input [yellow] 5 33 2 3" xfId="17684"/>
    <cellStyle name="Input [yellow] 5 33 2 4" xfId="17685"/>
    <cellStyle name="Input [yellow] 5 33 2 5" xfId="17686"/>
    <cellStyle name="Input [yellow] 5 33 2 6" xfId="17687"/>
    <cellStyle name="Input [yellow] 5 33 3" xfId="17688"/>
    <cellStyle name="Input [yellow] 5 33 3 2" xfId="54760"/>
    <cellStyle name="Input [yellow] 5 33 3 3" xfId="54761"/>
    <cellStyle name="Input [yellow] 5 33 4" xfId="17689"/>
    <cellStyle name="Input [yellow] 5 33 4 2" xfId="54762"/>
    <cellStyle name="Input [yellow] 5 33 4 3" xfId="54763"/>
    <cellStyle name="Input [yellow] 5 33 5" xfId="17690"/>
    <cellStyle name="Input [yellow] 5 33 5 2" xfId="54764"/>
    <cellStyle name="Input [yellow] 5 33 5 3" xfId="54765"/>
    <cellStyle name="Input [yellow] 5 33 6" xfId="17691"/>
    <cellStyle name="Input [yellow] 5 33 6 2" xfId="54766"/>
    <cellStyle name="Input [yellow] 5 33 6 3" xfId="54767"/>
    <cellStyle name="Input [yellow] 5 33 7" xfId="17692"/>
    <cellStyle name="Input [yellow] 5 33 8" xfId="54768"/>
    <cellStyle name="Input [yellow] 5 34" xfId="17693"/>
    <cellStyle name="Input [yellow] 5 34 2" xfId="17694"/>
    <cellStyle name="Input [yellow] 5 34 2 2" xfId="17695"/>
    <cellStyle name="Input [yellow] 5 34 2 3" xfId="17696"/>
    <cellStyle name="Input [yellow] 5 34 2 4" xfId="17697"/>
    <cellStyle name="Input [yellow] 5 34 2 5" xfId="17698"/>
    <cellStyle name="Input [yellow] 5 34 2 6" xfId="17699"/>
    <cellStyle name="Input [yellow] 5 34 3" xfId="17700"/>
    <cellStyle name="Input [yellow] 5 34 3 2" xfId="54769"/>
    <cellStyle name="Input [yellow] 5 34 3 3" xfId="54770"/>
    <cellStyle name="Input [yellow] 5 34 4" xfId="17701"/>
    <cellStyle name="Input [yellow] 5 34 4 2" xfId="54771"/>
    <cellStyle name="Input [yellow] 5 34 4 3" xfId="54772"/>
    <cellStyle name="Input [yellow] 5 34 5" xfId="17702"/>
    <cellStyle name="Input [yellow] 5 34 5 2" xfId="54773"/>
    <cellStyle name="Input [yellow] 5 34 5 3" xfId="54774"/>
    <cellStyle name="Input [yellow] 5 34 6" xfId="17703"/>
    <cellStyle name="Input [yellow] 5 34 6 2" xfId="54775"/>
    <cellStyle name="Input [yellow] 5 34 6 3" xfId="54776"/>
    <cellStyle name="Input [yellow] 5 34 7" xfId="17704"/>
    <cellStyle name="Input [yellow] 5 34 8" xfId="54777"/>
    <cellStyle name="Input [yellow] 5 35" xfId="17705"/>
    <cellStyle name="Input [yellow] 5 35 2" xfId="17706"/>
    <cellStyle name="Input [yellow] 5 35 3" xfId="17707"/>
    <cellStyle name="Input [yellow] 5 35 4" xfId="17708"/>
    <cellStyle name="Input [yellow] 5 35 5" xfId="17709"/>
    <cellStyle name="Input [yellow] 5 35 6" xfId="17710"/>
    <cellStyle name="Input [yellow] 5 36" xfId="17711"/>
    <cellStyle name="Input [yellow] 5 36 2" xfId="54778"/>
    <cellStyle name="Input [yellow] 5 36 3" xfId="54779"/>
    <cellStyle name="Input [yellow] 5 37" xfId="17712"/>
    <cellStyle name="Input [yellow] 5 37 2" xfId="54780"/>
    <cellStyle name="Input [yellow] 5 37 3" xfId="54781"/>
    <cellStyle name="Input [yellow] 5 38" xfId="17713"/>
    <cellStyle name="Input [yellow] 5 38 2" xfId="54782"/>
    <cellStyle name="Input [yellow] 5 38 3" xfId="54783"/>
    <cellStyle name="Input [yellow] 5 39" xfId="17714"/>
    <cellStyle name="Input [yellow] 5 39 2" xfId="54784"/>
    <cellStyle name="Input [yellow] 5 39 3" xfId="54785"/>
    <cellStyle name="Input [yellow] 5 4" xfId="17715"/>
    <cellStyle name="Input [yellow] 5 4 2" xfId="17716"/>
    <cellStyle name="Input [yellow] 5 4 2 2" xfId="17717"/>
    <cellStyle name="Input [yellow] 5 4 2 3" xfId="17718"/>
    <cellStyle name="Input [yellow] 5 4 2 4" xfId="17719"/>
    <cellStyle name="Input [yellow] 5 4 2 5" xfId="17720"/>
    <cellStyle name="Input [yellow] 5 4 2 6" xfId="17721"/>
    <cellStyle name="Input [yellow] 5 4 3" xfId="17722"/>
    <cellStyle name="Input [yellow] 5 4 3 2" xfId="54786"/>
    <cellStyle name="Input [yellow] 5 4 3 3" xfId="54787"/>
    <cellStyle name="Input [yellow] 5 4 4" xfId="17723"/>
    <cellStyle name="Input [yellow] 5 4 4 2" xfId="54788"/>
    <cellStyle name="Input [yellow] 5 4 4 3" xfId="54789"/>
    <cellStyle name="Input [yellow] 5 4 5" xfId="17724"/>
    <cellStyle name="Input [yellow] 5 4 5 2" xfId="54790"/>
    <cellStyle name="Input [yellow] 5 4 5 3" xfId="54791"/>
    <cellStyle name="Input [yellow] 5 4 6" xfId="17725"/>
    <cellStyle name="Input [yellow] 5 4 6 2" xfId="54792"/>
    <cellStyle name="Input [yellow] 5 4 6 3" xfId="54793"/>
    <cellStyle name="Input [yellow] 5 4 7" xfId="17726"/>
    <cellStyle name="Input [yellow] 5 4 8" xfId="54794"/>
    <cellStyle name="Input [yellow] 5 40" xfId="17727"/>
    <cellStyle name="Input [yellow] 5 41" xfId="54795"/>
    <cellStyle name="Input [yellow] 5 5" xfId="17728"/>
    <cellStyle name="Input [yellow] 5 5 2" xfId="17729"/>
    <cellStyle name="Input [yellow] 5 5 2 2" xfId="17730"/>
    <cellStyle name="Input [yellow] 5 5 2 3" xfId="17731"/>
    <cellStyle name="Input [yellow] 5 5 2 4" xfId="17732"/>
    <cellStyle name="Input [yellow] 5 5 2 5" xfId="17733"/>
    <cellStyle name="Input [yellow] 5 5 2 6" xfId="17734"/>
    <cellStyle name="Input [yellow] 5 5 3" xfId="17735"/>
    <cellStyle name="Input [yellow] 5 5 3 2" xfId="54796"/>
    <cellStyle name="Input [yellow] 5 5 3 3" xfId="54797"/>
    <cellStyle name="Input [yellow] 5 5 4" xfId="17736"/>
    <cellStyle name="Input [yellow] 5 5 4 2" xfId="54798"/>
    <cellStyle name="Input [yellow] 5 5 4 3" xfId="54799"/>
    <cellStyle name="Input [yellow] 5 5 5" xfId="17737"/>
    <cellStyle name="Input [yellow] 5 5 5 2" xfId="54800"/>
    <cellStyle name="Input [yellow] 5 5 5 3" xfId="54801"/>
    <cellStyle name="Input [yellow] 5 5 6" xfId="17738"/>
    <cellStyle name="Input [yellow] 5 5 6 2" xfId="54802"/>
    <cellStyle name="Input [yellow] 5 5 6 3" xfId="54803"/>
    <cellStyle name="Input [yellow] 5 5 7" xfId="17739"/>
    <cellStyle name="Input [yellow] 5 5 8" xfId="54804"/>
    <cellStyle name="Input [yellow] 5 6" xfId="17740"/>
    <cellStyle name="Input [yellow] 5 6 2" xfId="17741"/>
    <cellStyle name="Input [yellow] 5 6 2 2" xfId="17742"/>
    <cellStyle name="Input [yellow] 5 6 2 3" xfId="17743"/>
    <cellStyle name="Input [yellow] 5 6 2 4" xfId="17744"/>
    <cellStyle name="Input [yellow] 5 6 2 5" xfId="17745"/>
    <cellStyle name="Input [yellow] 5 6 2 6" xfId="17746"/>
    <cellStyle name="Input [yellow] 5 6 3" xfId="17747"/>
    <cellStyle name="Input [yellow] 5 6 3 2" xfId="54805"/>
    <cellStyle name="Input [yellow] 5 6 3 3" xfId="54806"/>
    <cellStyle name="Input [yellow] 5 6 4" xfId="17748"/>
    <cellStyle name="Input [yellow] 5 6 4 2" xfId="54807"/>
    <cellStyle name="Input [yellow] 5 6 4 3" xfId="54808"/>
    <cellStyle name="Input [yellow] 5 6 5" xfId="17749"/>
    <cellStyle name="Input [yellow] 5 6 5 2" xfId="54809"/>
    <cellStyle name="Input [yellow] 5 6 5 3" xfId="54810"/>
    <cellStyle name="Input [yellow] 5 6 6" xfId="17750"/>
    <cellStyle name="Input [yellow] 5 6 6 2" xfId="54811"/>
    <cellStyle name="Input [yellow] 5 6 6 3" xfId="54812"/>
    <cellStyle name="Input [yellow] 5 6 7" xfId="17751"/>
    <cellStyle name="Input [yellow] 5 6 8" xfId="54813"/>
    <cellStyle name="Input [yellow] 5 7" xfId="17752"/>
    <cellStyle name="Input [yellow] 5 7 2" xfId="17753"/>
    <cellStyle name="Input [yellow] 5 7 2 2" xfId="17754"/>
    <cellStyle name="Input [yellow] 5 7 2 3" xfId="17755"/>
    <cellStyle name="Input [yellow] 5 7 2 4" xfId="17756"/>
    <cellStyle name="Input [yellow] 5 7 2 5" xfId="17757"/>
    <cellStyle name="Input [yellow] 5 7 2 6" xfId="17758"/>
    <cellStyle name="Input [yellow] 5 7 3" xfId="17759"/>
    <cellStyle name="Input [yellow] 5 7 3 2" xfId="54814"/>
    <cellStyle name="Input [yellow] 5 7 3 3" xfId="54815"/>
    <cellStyle name="Input [yellow] 5 7 4" xfId="17760"/>
    <cellStyle name="Input [yellow] 5 7 4 2" xfId="54816"/>
    <cellStyle name="Input [yellow] 5 7 4 3" xfId="54817"/>
    <cellStyle name="Input [yellow] 5 7 5" xfId="17761"/>
    <cellStyle name="Input [yellow] 5 7 5 2" xfId="54818"/>
    <cellStyle name="Input [yellow] 5 7 5 3" xfId="54819"/>
    <cellStyle name="Input [yellow] 5 7 6" xfId="17762"/>
    <cellStyle name="Input [yellow] 5 7 6 2" xfId="54820"/>
    <cellStyle name="Input [yellow] 5 7 6 3" xfId="54821"/>
    <cellStyle name="Input [yellow] 5 7 7" xfId="17763"/>
    <cellStyle name="Input [yellow] 5 7 8" xfId="54822"/>
    <cellStyle name="Input [yellow] 5 8" xfId="17764"/>
    <cellStyle name="Input [yellow] 5 8 2" xfId="17765"/>
    <cellStyle name="Input [yellow] 5 8 2 2" xfId="17766"/>
    <cellStyle name="Input [yellow] 5 8 2 3" xfId="17767"/>
    <cellStyle name="Input [yellow] 5 8 2 4" xfId="17768"/>
    <cellStyle name="Input [yellow] 5 8 2 5" xfId="17769"/>
    <cellStyle name="Input [yellow] 5 8 2 6" xfId="17770"/>
    <cellStyle name="Input [yellow] 5 8 3" xfId="17771"/>
    <cellStyle name="Input [yellow] 5 8 3 2" xfId="54823"/>
    <cellStyle name="Input [yellow] 5 8 3 3" xfId="54824"/>
    <cellStyle name="Input [yellow] 5 8 4" xfId="17772"/>
    <cellStyle name="Input [yellow] 5 8 4 2" xfId="54825"/>
    <cellStyle name="Input [yellow] 5 8 4 3" xfId="54826"/>
    <cellStyle name="Input [yellow] 5 8 5" xfId="17773"/>
    <cellStyle name="Input [yellow] 5 8 5 2" xfId="54827"/>
    <cellStyle name="Input [yellow] 5 8 5 3" xfId="54828"/>
    <cellStyle name="Input [yellow] 5 8 6" xfId="17774"/>
    <cellStyle name="Input [yellow] 5 8 6 2" xfId="54829"/>
    <cellStyle name="Input [yellow] 5 8 6 3" xfId="54830"/>
    <cellStyle name="Input [yellow] 5 8 7" xfId="17775"/>
    <cellStyle name="Input [yellow] 5 8 8" xfId="54831"/>
    <cellStyle name="Input [yellow] 5 9" xfId="17776"/>
    <cellStyle name="Input [yellow] 5 9 2" xfId="17777"/>
    <cellStyle name="Input [yellow] 5 9 2 2" xfId="17778"/>
    <cellStyle name="Input [yellow] 5 9 2 3" xfId="17779"/>
    <cellStyle name="Input [yellow] 5 9 2 4" xfId="17780"/>
    <cellStyle name="Input [yellow] 5 9 2 5" xfId="17781"/>
    <cellStyle name="Input [yellow] 5 9 2 6" xfId="17782"/>
    <cellStyle name="Input [yellow] 5 9 3" xfId="17783"/>
    <cellStyle name="Input [yellow] 5 9 3 2" xfId="54832"/>
    <cellStyle name="Input [yellow] 5 9 3 3" xfId="54833"/>
    <cellStyle name="Input [yellow] 5 9 4" xfId="17784"/>
    <cellStyle name="Input [yellow] 5 9 4 2" xfId="54834"/>
    <cellStyle name="Input [yellow] 5 9 4 3" xfId="54835"/>
    <cellStyle name="Input [yellow] 5 9 5" xfId="17785"/>
    <cellStyle name="Input [yellow] 5 9 5 2" xfId="54836"/>
    <cellStyle name="Input [yellow] 5 9 5 3" xfId="54837"/>
    <cellStyle name="Input [yellow] 5 9 6" xfId="17786"/>
    <cellStyle name="Input [yellow] 5 9 6 2" xfId="54838"/>
    <cellStyle name="Input [yellow] 5 9 6 3" xfId="54839"/>
    <cellStyle name="Input [yellow] 5 9 7" xfId="17787"/>
    <cellStyle name="Input [yellow] 5 9 8" xfId="54840"/>
    <cellStyle name="Input [yellow] 6" xfId="17788"/>
    <cellStyle name="Input [yellow] 6 2" xfId="17789"/>
    <cellStyle name="Input [yellow] 6 2 2" xfId="17790"/>
    <cellStyle name="Input [yellow] 6 2 3" xfId="17791"/>
    <cellStyle name="Input [yellow] 6 2 4" xfId="17792"/>
    <cellStyle name="Input [yellow] 6 2 5" xfId="17793"/>
    <cellStyle name="Input [yellow] 6 2 6" xfId="17794"/>
    <cellStyle name="Input [yellow] 6 3" xfId="17795"/>
    <cellStyle name="Input [yellow] 6 3 2" xfId="54841"/>
    <cellStyle name="Input [yellow] 6 3 3" xfId="54842"/>
    <cellStyle name="Input [yellow] 6 4" xfId="17796"/>
    <cellStyle name="Input [yellow] 6 4 2" xfId="54843"/>
    <cellStyle name="Input [yellow] 6 4 3" xfId="54844"/>
    <cellStyle name="Input [yellow] 6 5" xfId="17797"/>
    <cellStyle name="Input [yellow] 6 5 2" xfId="54845"/>
    <cellStyle name="Input [yellow] 6 5 3" xfId="54846"/>
    <cellStyle name="Input [yellow] 6 6" xfId="17798"/>
    <cellStyle name="Input [yellow] 6 6 2" xfId="54847"/>
    <cellStyle name="Input [yellow] 6 6 3" xfId="54848"/>
    <cellStyle name="Input [yellow] 6 7" xfId="17799"/>
    <cellStyle name="Input [yellow] 6 8" xfId="54849"/>
    <cellStyle name="Input [yellow] 7" xfId="17800"/>
    <cellStyle name="Input [yellow] 7 2" xfId="17801"/>
    <cellStyle name="Input [yellow] 7 2 2" xfId="17802"/>
    <cellStyle name="Input [yellow] 7 2 3" xfId="17803"/>
    <cellStyle name="Input [yellow] 7 2 4" xfId="17804"/>
    <cellStyle name="Input [yellow] 7 2 5" xfId="17805"/>
    <cellStyle name="Input [yellow] 7 2 6" xfId="17806"/>
    <cellStyle name="Input [yellow] 7 3" xfId="17807"/>
    <cellStyle name="Input [yellow] 7 3 2" xfId="54850"/>
    <cellStyle name="Input [yellow] 7 3 3" xfId="54851"/>
    <cellStyle name="Input [yellow] 7 4" xfId="17808"/>
    <cellStyle name="Input [yellow] 7 4 2" xfId="54852"/>
    <cellStyle name="Input [yellow] 7 4 3" xfId="54853"/>
    <cellStyle name="Input [yellow] 7 5" xfId="17809"/>
    <cellStyle name="Input [yellow] 7 5 2" xfId="54854"/>
    <cellStyle name="Input [yellow] 7 5 3" xfId="54855"/>
    <cellStyle name="Input [yellow] 7 6" xfId="17810"/>
    <cellStyle name="Input [yellow] 7 6 2" xfId="54856"/>
    <cellStyle name="Input [yellow] 7 6 3" xfId="54857"/>
    <cellStyle name="Input [yellow] 7 7" xfId="17811"/>
    <cellStyle name="Input [yellow] 7 8" xfId="54858"/>
    <cellStyle name="Input [yellow] 8" xfId="17812"/>
    <cellStyle name="Input [yellow] 8 2" xfId="17813"/>
    <cellStyle name="Input [yellow] 8 2 2" xfId="17814"/>
    <cellStyle name="Input [yellow] 8 2 3" xfId="17815"/>
    <cellStyle name="Input [yellow] 8 2 4" xfId="17816"/>
    <cellStyle name="Input [yellow] 8 2 5" xfId="17817"/>
    <cellStyle name="Input [yellow] 8 2 6" xfId="17818"/>
    <cellStyle name="Input [yellow] 8 3" xfId="17819"/>
    <cellStyle name="Input [yellow] 8 3 2" xfId="54859"/>
    <cellStyle name="Input [yellow] 8 3 3" xfId="54860"/>
    <cellStyle name="Input [yellow] 8 4" xfId="17820"/>
    <cellStyle name="Input [yellow] 8 4 2" xfId="54861"/>
    <cellStyle name="Input [yellow] 8 4 3" xfId="54862"/>
    <cellStyle name="Input [yellow] 8 5" xfId="17821"/>
    <cellStyle name="Input [yellow] 8 5 2" xfId="54863"/>
    <cellStyle name="Input [yellow] 8 5 3" xfId="54864"/>
    <cellStyle name="Input [yellow] 8 6" xfId="17822"/>
    <cellStyle name="Input [yellow] 8 6 2" xfId="54865"/>
    <cellStyle name="Input [yellow] 8 6 3" xfId="54866"/>
    <cellStyle name="Input [yellow] 8 7" xfId="17823"/>
    <cellStyle name="Input [yellow] 8 8" xfId="54867"/>
    <cellStyle name="Input [yellow] 9" xfId="17824"/>
    <cellStyle name="Input [yellow] 9 2" xfId="17825"/>
    <cellStyle name="Input [yellow] 9 2 2" xfId="17826"/>
    <cellStyle name="Input [yellow] 9 2 3" xfId="17827"/>
    <cellStyle name="Input [yellow] 9 2 4" xfId="17828"/>
    <cellStyle name="Input [yellow] 9 2 5" xfId="17829"/>
    <cellStyle name="Input [yellow] 9 2 6" xfId="17830"/>
    <cellStyle name="Input [yellow] 9 3" xfId="17831"/>
    <cellStyle name="Input [yellow] 9 3 2" xfId="54868"/>
    <cellStyle name="Input [yellow] 9 3 3" xfId="54869"/>
    <cellStyle name="Input [yellow] 9 4" xfId="17832"/>
    <cellStyle name="Input [yellow] 9 4 2" xfId="54870"/>
    <cellStyle name="Input [yellow] 9 4 3" xfId="54871"/>
    <cellStyle name="Input [yellow] 9 5" xfId="17833"/>
    <cellStyle name="Input [yellow] 9 5 2" xfId="54872"/>
    <cellStyle name="Input [yellow] 9 5 3" xfId="54873"/>
    <cellStyle name="Input [yellow] 9 6" xfId="17834"/>
    <cellStyle name="Input [yellow] 9 6 2" xfId="54874"/>
    <cellStyle name="Input [yellow] 9 6 3" xfId="54875"/>
    <cellStyle name="Input [yellow] 9 7" xfId="17835"/>
    <cellStyle name="Input [yellow] 9 8" xfId="54876"/>
    <cellStyle name="Input 2" xfId="17836"/>
    <cellStyle name="Input 2 10" xfId="17837"/>
    <cellStyle name="Input 2 10 2" xfId="17838"/>
    <cellStyle name="Input 2 10 2 2" xfId="17839"/>
    <cellStyle name="Input 2 10 2 3" xfId="17840"/>
    <cellStyle name="Input 2 10 2 4" xfId="17841"/>
    <cellStyle name="Input 2 10 2 5" xfId="17842"/>
    <cellStyle name="Input 2 10 2 6" xfId="17843"/>
    <cellStyle name="Input 2 10 3" xfId="17844"/>
    <cellStyle name="Input 2 10 3 2" xfId="54877"/>
    <cellStyle name="Input 2 10 3 3" xfId="54878"/>
    <cellStyle name="Input 2 10 4" xfId="17845"/>
    <cellStyle name="Input 2 10 4 2" xfId="54879"/>
    <cellStyle name="Input 2 10 4 3" xfId="54880"/>
    <cellStyle name="Input 2 10 5" xfId="17846"/>
    <cellStyle name="Input 2 10 5 2" xfId="54881"/>
    <cellStyle name="Input 2 10 5 3" xfId="54882"/>
    <cellStyle name="Input 2 10 6" xfId="17847"/>
    <cellStyle name="Input 2 10 6 2" xfId="54883"/>
    <cellStyle name="Input 2 10 6 3" xfId="54884"/>
    <cellStyle name="Input 2 10 7" xfId="17848"/>
    <cellStyle name="Input 2 10 8" xfId="54885"/>
    <cellStyle name="Input 2 11" xfId="17849"/>
    <cellStyle name="Input 2 11 2" xfId="17850"/>
    <cellStyle name="Input 2 11 2 2" xfId="17851"/>
    <cellStyle name="Input 2 11 2 3" xfId="17852"/>
    <cellStyle name="Input 2 11 2 4" xfId="17853"/>
    <cellStyle name="Input 2 11 2 5" xfId="17854"/>
    <cellStyle name="Input 2 11 2 6" xfId="17855"/>
    <cellStyle name="Input 2 11 3" xfId="17856"/>
    <cellStyle name="Input 2 11 3 2" xfId="54886"/>
    <cellStyle name="Input 2 11 3 3" xfId="54887"/>
    <cellStyle name="Input 2 11 4" xfId="17857"/>
    <cellStyle name="Input 2 11 4 2" xfId="54888"/>
    <cellStyle name="Input 2 11 4 3" xfId="54889"/>
    <cellStyle name="Input 2 11 5" xfId="17858"/>
    <cellStyle name="Input 2 11 5 2" xfId="54890"/>
    <cellStyle name="Input 2 11 5 3" xfId="54891"/>
    <cellStyle name="Input 2 11 6" xfId="17859"/>
    <cellStyle name="Input 2 11 6 2" xfId="54892"/>
    <cellStyle name="Input 2 11 6 3" xfId="54893"/>
    <cellStyle name="Input 2 11 7" xfId="17860"/>
    <cellStyle name="Input 2 11 8" xfId="54894"/>
    <cellStyle name="Input 2 12" xfId="17861"/>
    <cellStyle name="Input 2 12 2" xfId="17862"/>
    <cellStyle name="Input 2 12 2 2" xfId="17863"/>
    <cellStyle name="Input 2 12 2 3" xfId="17864"/>
    <cellStyle name="Input 2 12 2 4" xfId="17865"/>
    <cellStyle name="Input 2 12 2 5" xfId="17866"/>
    <cellStyle name="Input 2 12 2 6" xfId="17867"/>
    <cellStyle name="Input 2 12 3" xfId="17868"/>
    <cellStyle name="Input 2 12 3 2" xfId="54895"/>
    <cellStyle name="Input 2 12 3 3" xfId="54896"/>
    <cellStyle name="Input 2 12 4" xfId="17869"/>
    <cellStyle name="Input 2 12 4 2" xfId="54897"/>
    <cellStyle name="Input 2 12 4 3" xfId="54898"/>
    <cellStyle name="Input 2 12 5" xfId="17870"/>
    <cellStyle name="Input 2 12 5 2" xfId="54899"/>
    <cellStyle name="Input 2 12 5 3" xfId="54900"/>
    <cellStyle name="Input 2 12 6" xfId="17871"/>
    <cellStyle name="Input 2 12 6 2" xfId="54901"/>
    <cellStyle name="Input 2 12 6 3" xfId="54902"/>
    <cellStyle name="Input 2 12 7" xfId="17872"/>
    <cellStyle name="Input 2 12 8" xfId="54903"/>
    <cellStyle name="Input 2 13" xfId="17873"/>
    <cellStyle name="Input 2 13 2" xfId="17874"/>
    <cellStyle name="Input 2 13 2 2" xfId="17875"/>
    <cellStyle name="Input 2 13 2 3" xfId="17876"/>
    <cellStyle name="Input 2 13 2 4" xfId="17877"/>
    <cellStyle name="Input 2 13 2 5" xfId="17878"/>
    <cellStyle name="Input 2 13 2 6" xfId="17879"/>
    <cellStyle name="Input 2 13 3" xfId="17880"/>
    <cellStyle name="Input 2 13 3 2" xfId="54904"/>
    <cellStyle name="Input 2 13 3 3" xfId="54905"/>
    <cellStyle name="Input 2 13 4" xfId="17881"/>
    <cellStyle name="Input 2 13 4 2" xfId="54906"/>
    <cellStyle name="Input 2 13 4 3" xfId="54907"/>
    <cellStyle name="Input 2 13 5" xfId="17882"/>
    <cellStyle name="Input 2 13 5 2" xfId="54908"/>
    <cellStyle name="Input 2 13 5 3" xfId="54909"/>
    <cellStyle name="Input 2 13 6" xfId="17883"/>
    <cellStyle name="Input 2 13 6 2" xfId="54910"/>
    <cellStyle name="Input 2 13 6 3" xfId="54911"/>
    <cellStyle name="Input 2 13 7" xfId="17884"/>
    <cellStyle name="Input 2 13 8" xfId="54912"/>
    <cellStyle name="Input 2 14" xfId="17885"/>
    <cellStyle name="Input 2 14 2" xfId="17886"/>
    <cellStyle name="Input 2 14 2 2" xfId="17887"/>
    <cellStyle name="Input 2 14 2 3" xfId="17888"/>
    <cellStyle name="Input 2 14 2 4" xfId="17889"/>
    <cellStyle name="Input 2 14 2 5" xfId="17890"/>
    <cellStyle name="Input 2 14 2 6" xfId="17891"/>
    <cellStyle name="Input 2 14 3" xfId="17892"/>
    <cellStyle name="Input 2 14 3 2" xfId="54913"/>
    <cellStyle name="Input 2 14 3 3" xfId="54914"/>
    <cellStyle name="Input 2 14 4" xfId="17893"/>
    <cellStyle name="Input 2 14 4 2" xfId="54915"/>
    <cellStyle name="Input 2 14 4 3" xfId="54916"/>
    <cellStyle name="Input 2 14 5" xfId="17894"/>
    <cellStyle name="Input 2 14 5 2" xfId="54917"/>
    <cellStyle name="Input 2 14 5 3" xfId="54918"/>
    <cellStyle name="Input 2 14 6" xfId="17895"/>
    <cellStyle name="Input 2 14 6 2" xfId="54919"/>
    <cellStyle name="Input 2 14 6 3" xfId="54920"/>
    <cellStyle name="Input 2 14 7" xfId="17896"/>
    <cellStyle name="Input 2 14 8" xfId="54921"/>
    <cellStyle name="Input 2 15" xfId="17897"/>
    <cellStyle name="Input 2 15 2" xfId="17898"/>
    <cellStyle name="Input 2 15 2 2" xfId="17899"/>
    <cellStyle name="Input 2 15 2 3" xfId="17900"/>
    <cellStyle name="Input 2 15 2 4" xfId="17901"/>
    <cellStyle name="Input 2 15 2 5" xfId="17902"/>
    <cellStyle name="Input 2 15 2 6" xfId="17903"/>
    <cellStyle name="Input 2 15 3" xfId="17904"/>
    <cellStyle name="Input 2 15 3 2" xfId="54922"/>
    <cellStyle name="Input 2 15 3 3" xfId="54923"/>
    <cellStyle name="Input 2 15 4" xfId="17905"/>
    <cellStyle name="Input 2 15 4 2" xfId="54924"/>
    <cellStyle name="Input 2 15 4 3" xfId="54925"/>
    <cellStyle name="Input 2 15 5" xfId="17906"/>
    <cellStyle name="Input 2 15 5 2" xfId="54926"/>
    <cellStyle name="Input 2 15 5 3" xfId="54927"/>
    <cellStyle name="Input 2 15 6" xfId="17907"/>
    <cellStyle name="Input 2 15 6 2" xfId="54928"/>
    <cellStyle name="Input 2 15 6 3" xfId="54929"/>
    <cellStyle name="Input 2 15 7" xfId="17908"/>
    <cellStyle name="Input 2 15 8" xfId="54930"/>
    <cellStyle name="Input 2 16" xfId="17909"/>
    <cellStyle name="Input 2 16 2" xfId="17910"/>
    <cellStyle name="Input 2 16 2 2" xfId="17911"/>
    <cellStyle name="Input 2 16 2 3" xfId="17912"/>
    <cellStyle name="Input 2 16 2 4" xfId="17913"/>
    <cellStyle name="Input 2 16 2 5" xfId="17914"/>
    <cellStyle name="Input 2 16 2 6" xfId="17915"/>
    <cellStyle name="Input 2 16 3" xfId="17916"/>
    <cellStyle name="Input 2 16 3 2" xfId="54931"/>
    <cellStyle name="Input 2 16 3 3" xfId="54932"/>
    <cellStyle name="Input 2 16 4" xfId="17917"/>
    <cellStyle name="Input 2 16 4 2" xfId="54933"/>
    <cellStyle name="Input 2 16 4 3" xfId="54934"/>
    <cellStyle name="Input 2 16 5" xfId="17918"/>
    <cellStyle name="Input 2 16 5 2" xfId="54935"/>
    <cellStyle name="Input 2 16 5 3" xfId="54936"/>
    <cellStyle name="Input 2 16 6" xfId="17919"/>
    <cellStyle name="Input 2 16 6 2" xfId="54937"/>
    <cellStyle name="Input 2 16 6 3" xfId="54938"/>
    <cellStyle name="Input 2 16 7" xfId="17920"/>
    <cellStyle name="Input 2 16 8" xfId="54939"/>
    <cellStyle name="Input 2 17" xfId="17921"/>
    <cellStyle name="Input 2 17 2" xfId="17922"/>
    <cellStyle name="Input 2 17 2 2" xfId="17923"/>
    <cellStyle name="Input 2 17 2 3" xfId="17924"/>
    <cellStyle name="Input 2 17 2 4" xfId="17925"/>
    <cellStyle name="Input 2 17 2 5" xfId="17926"/>
    <cellStyle name="Input 2 17 2 6" xfId="17927"/>
    <cellStyle name="Input 2 17 3" xfId="17928"/>
    <cellStyle name="Input 2 17 3 2" xfId="54940"/>
    <cellStyle name="Input 2 17 3 3" xfId="54941"/>
    <cellStyle name="Input 2 17 4" xfId="17929"/>
    <cellStyle name="Input 2 17 4 2" xfId="54942"/>
    <cellStyle name="Input 2 17 4 3" xfId="54943"/>
    <cellStyle name="Input 2 17 5" xfId="17930"/>
    <cellStyle name="Input 2 17 5 2" xfId="54944"/>
    <cellStyle name="Input 2 17 5 3" xfId="54945"/>
    <cellStyle name="Input 2 17 6" xfId="17931"/>
    <cellStyle name="Input 2 17 6 2" xfId="54946"/>
    <cellStyle name="Input 2 17 6 3" xfId="54947"/>
    <cellStyle name="Input 2 17 7" xfId="17932"/>
    <cellStyle name="Input 2 17 8" xfId="54948"/>
    <cellStyle name="Input 2 18" xfId="17933"/>
    <cellStyle name="Input 2 18 2" xfId="17934"/>
    <cellStyle name="Input 2 18 2 2" xfId="17935"/>
    <cellStyle name="Input 2 18 2 3" xfId="17936"/>
    <cellStyle name="Input 2 18 2 4" xfId="17937"/>
    <cellStyle name="Input 2 18 2 5" xfId="17938"/>
    <cellStyle name="Input 2 18 2 6" xfId="17939"/>
    <cellStyle name="Input 2 18 3" xfId="17940"/>
    <cellStyle name="Input 2 18 3 2" xfId="54949"/>
    <cellStyle name="Input 2 18 3 3" xfId="54950"/>
    <cellStyle name="Input 2 18 4" xfId="17941"/>
    <cellStyle name="Input 2 18 4 2" xfId="54951"/>
    <cellStyle name="Input 2 18 4 3" xfId="54952"/>
    <cellStyle name="Input 2 18 5" xfId="17942"/>
    <cellStyle name="Input 2 18 5 2" xfId="54953"/>
    <cellStyle name="Input 2 18 5 3" xfId="54954"/>
    <cellStyle name="Input 2 18 6" xfId="17943"/>
    <cellStyle name="Input 2 18 6 2" xfId="54955"/>
    <cellStyle name="Input 2 18 6 3" xfId="54956"/>
    <cellStyle name="Input 2 18 7" xfId="17944"/>
    <cellStyle name="Input 2 18 8" xfId="54957"/>
    <cellStyle name="Input 2 19" xfId="17945"/>
    <cellStyle name="Input 2 19 2" xfId="17946"/>
    <cellStyle name="Input 2 19 2 2" xfId="17947"/>
    <cellStyle name="Input 2 19 2 3" xfId="17948"/>
    <cellStyle name="Input 2 19 2 4" xfId="17949"/>
    <cellStyle name="Input 2 19 2 5" xfId="17950"/>
    <cellStyle name="Input 2 19 2 6" xfId="17951"/>
    <cellStyle name="Input 2 19 3" xfId="17952"/>
    <cellStyle name="Input 2 19 3 2" xfId="54958"/>
    <cellStyle name="Input 2 19 3 3" xfId="54959"/>
    <cellStyle name="Input 2 19 4" xfId="17953"/>
    <cellStyle name="Input 2 19 4 2" xfId="54960"/>
    <cellStyle name="Input 2 19 4 3" xfId="54961"/>
    <cellStyle name="Input 2 19 5" xfId="17954"/>
    <cellStyle name="Input 2 19 5 2" xfId="54962"/>
    <cellStyle name="Input 2 19 5 3" xfId="54963"/>
    <cellStyle name="Input 2 19 6" xfId="17955"/>
    <cellStyle name="Input 2 19 6 2" xfId="54964"/>
    <cellStyle name="Input 2 19 6 3" xfId="54965"/>
    <cellStyle name="Input 2 19 7" xfId="17956"/>
    <cellStyle name="Input 2 19 8" xfId="54966"/>
    <cellStyle name="Input 2 2" xfId="17957"/>
    <cellStyle name="Input 2 2 10" xfId="17958"/>
    <cellStyle name="Input 2 2 10 2" xfId="17959"/>
    <cellStyle name="Input 2 2 10 2 2" xfId="17960"/>
    <cellStyle name="Input 2 2 10 2 3" xfId="17961"/>
    <cellStyle name="Input 2 2 10 2 4" xfId="17962"/>
    <cellStyle name="Input 2 2 10 2 5" xfId="17963"/>
    <cellStyle name="Input 2 2 10 2 6" xfId="17964"/>
    <cellStyle name="Input 2 2 10 3" xfId="17965"/>
    <cellStyle name="Input 2 2 10 3 2" xfId="54967"/>
    <cellStyle name="Input 2 2 10 3 3" xfId="54968"/>
    <cellStyle name="Input 2 2 10 4" xfId="17966"/>
    <cellStyle name="Input 2 2 10 4 2" xfId="54969"/>
    <cellStyle name="Input 2 2 10 4 3" xfId="54970"/>
    <cellStyle name="Input 2 2 10 5" xfId="17967"/>
    <cellStyle name="Input 2 2 10 5 2" xfId="54971"/>
    <cellStyle name="Input 2 2 10 5 3" xfId="54972"/>
    <cellStyle name="Input 2 2 10 6" xfId="17968"/>
    <cellStyle name="Input 2 2 10 6 2" xfId="54973"/>
    <cellStyle name="Input 2 2 10 6 3" xfId="54974"/>
    <cellStyle name="Input 2 2 10 7" xfId="17969"/>
    <cellStyle name="Input 2 2 10 8" xfId="54975"/>
    <cellStyle name="Input 2 2 11" xfId="17970"/>
    <cellStyle name="Input 2 2 11 2" xfId="17971"/>
    <cellStyle name="Input 2 2 11 2 2" xfId="17972"/>
    <cellStyle name="Input 2 2 11 2 3" xfId="17973"/>
    <cellStyle name="Input 2 2 11 2 4" xfId="17974"/>
    <cellStyle name="Input 2 2 11 2 5" xfId="17975"/>
    <cellStyle name="Input 2 2 11 2 6" xfId="17976"/>
    <cellStyle name="Input 2 2 11 3" xfId="17977"/>
    <cellStyle name="Input 2 2 11 3 2" xfId="54976"/>
    <cellStyle name="Input 2 2 11 3 3" xfId="54977"/>
    <cellStyle name="Input 2 2 11 4" xfId="17978"/>
    <cellStyle name="Input 2 2 11 4 2" xfId="54978"/>
    <cellStyle name="Input 2 2 11 4 3" xfId="54979"/>
    <cellStyle name="Input 2 2 11 5" xfId="17979"/>
    <cellStyle name="Input 2 2 11 5 2" xfId="54980"/>
    <cellStyle name="Input 2 2 11 5 3" xfId="54981"/>
    <cellStyle name="Input 2 2 11 6" xfId="17980"/>
    <cellStyle name="Input 2 2 11 6 2" xfId="54982"/>
    <cellStyle name="Input 2 2 11 6 3" xfId="54983"/>
    <cellStyle name="Input 2 2 11 7" xfId="17981"/>
    <cellStyle name="Input 2 2 11 8" xfId="54984"/>
    <cellStyle name="Input 2 2 12" xfId="17982"/>
    <cellStyle name="Input 2 2 12 2" xfId="17983"/>
    <cellStyle name="Input 2 2 12 2 2" xfId="17984"/>
    <cellStyle name="Input 2 2 12 2 3" xfId="17985"/>
    <cellStyle name="Input 2 2 12 2 4" xfId="17986"/>
    <cellStyle name="Input 2 2 12 2 5" xfId="17987"/>
    <cellStyle name="Input 2 2 12 2 6" xfId="17988"/>
    <cellStyle name="Input 2 2 12 3" xfId="17989"/>
    <cellStyle name="Input 2 2 12 3 2" xfId="54985"/>
    <cellStyle name="Input 2 2 12 3 3" xfId="54986"/>
    <cellStyle name="Input 2 2 12 4" xfId="17990"/>
    <cellStyle name="Input 2 2 12 4 2" xfId="54987"/>
    <cellStyle name="Input 2 2 12 4 3" xfId="54988"/>
    <cellStyle name="Input 2 2 12 5" xfId="17991"/>
    <cellStyle name="Input 2 2 12 5 2" xfId="54989"/>
    <cellStyle name="Input 2 2 12 5 3" xfId="54990"/>
    <cellStyle name="Input 2 2 12 6" xfId="17992"/>
    <cellStyle name="Input 2 2 12 6 2" xfId="54991"/>
    <cellStyle name="Input 2 2 12 6 3" xfId="54992"/>
    <cellStyle name="Input 2 2 12 7" xfId="17993"/>
    <cellStyle name="Input 2 2 12 8" xfId="54993"/>
    <cellStyle name="Input 2 2 13" xfId="17994"/>
    <cellStyle name="Input 2 2 13 2" xfId="17995"/>
    <cellStyle name="Input 2 2 13 2 2" xfId="17996"/>
    <cellStyle name="Input 2 2 13 2 3" xfId="17997"/>
    <cellStyle name="Input 2 2 13 2 4" xfId="17998"/>
    <cellStyle name="Input 2 2 13 2 5" xfId="17999"/>
    <cellStyle name="Input 2 2 13 2 6" xfId="18000"/>
    <cellStyle name="Input 2 2 13 3" xfId="18001"/>
    <cellStyle name="Input 2 2 13 3 2" xfId="54994"/>
    <cellStyle name="Input 2 2 13 3 3" xfId="54995"/>
    <cellStyle name="Input 2 2 13 4" xfId="18002"/>
    <cellStyle name="Input 2 2 13 4 2" xfId="54996"/>
    <cellStyle name="Input 2 2 13 4 3" xfId="54997"/>
    <cellStyle name="Input 2 2 13 5" xfId="18003"/>
    <cellStyle name="Input 2 2 13 5 2" xfId="54998"/>
    <cellStyle name="Input 2 2 13 5 3" xfId="54999"/>
    <cellStyle name="Input 2 2 13 6" xfId="18004"/>
    <cellStyle name="Input 2 2 13 6 2" xfId="55000"/>
    <cellStyle name="Input 2 2 13 6 3" xfId="55001"/>
    <cellStyle name="Input 2 2 13 7" xfId="18005"/>
    <cellStyle name="Input 2 2 13 8" xfId="55002"/>
    <cellStyle name="Input 2 2 14" xfId="18006"/>
    <cellStyle name="Input 2 2 14 2" xfId="18007"/>
    <cellStyle name="Input 2 2 14 2 2" xfId="18008"/>
    <cellStyle name="Input 2 2 14 2 3" xfId="18009"/>
    <cellStyle name="Input 2 2 14 2 4" xfId="18010"/>
    <cellStyle name="Input 2 2 14 2 5" xfId="18011"/>
    <cellStyle name="Input 2 2 14 2 6" xfId="18012"/>
    <cellStyle name="Input 2 2 14 3" xfId="18013"/>
    <cellStyle name="Input 2 2 14 3 2" xfId="55003"/>
    <cellStyle name="Input 2 2 14 3 3" xfId="55004"/>
    <cellStyle name="Input 2 2 14 4" xfId="18014"/>
    <cellStyle name="Input 2 2 14 4 2" xfId="55005"/>
    <cellStyle name="Input 2 2 14 4 3" xfId="55006"/>
    <cellStyle name="Input 2 2 14 5" xfId="18015"/>
    <cellStyle name="Input 2 2 14 5 2" xfId="55007"/>
    <cellStyle name="Input 2 2 14 5 3" xfId="55008"/>
    <cellStyle name="Input 2 2 14 6" xfId="18016"/>
    <cellStyle name="Input 2 2 14 6 2" xfId="55009"/>
    <cellStyle name="Input 2 2 14 6 3" xfId="55010"/>
    <cellStyle name="Input 2 2 14 7" xfId="18017"/>
    <cellStyle name="Input 2 2 14 8" xfId="55011"/>
    <cellStyle name="Input 2 2 15" xfId="18018"/>
    <cellStyle name="Input 2 2 15 2" xfId="18019"/>
    <cellStyle name="Input 2 2 15 2 2" xfId="18020"/>
    <cellStyle name="Input 2 2 15 2 3" xfId="18021"/>
    <cellStyle name="Input 2 2 15 2 4" xfId="18022"/>
    <cellStyle name="Input 2 2 15 2 5" xfId="18023"/>
    <cellStyle name="Input 2 2 15 2 6" xfId="18024"/>
    <cellStyle name="Input 2 2 15 3" xfId="18025"/>
    <cellStyle name="Input 2 2 15 3 2" xfId="55012"/>
    <cellStyle name="Input 2 2 15 3 3" xfId="55013"/>
    <cellStyle name="Input 2 2 15 4" xfId="18026"/>
    <cellStyle name="Input 2 2 15 4 2" xfId="55014"/>
    <cellStyle name="Input 2 2 15 4 3" xfId="55015"/>
    <cellStyle name="Input 2 2 15 5" xfId="18027"/>
    <cellStyle name="Input 2 2 15 5 2" xfId="55016"/>
    <cellStyle name="Input 2 2 15 5 3" xfId="55017"/>
    <cellStyle name="Input 2 2 15 6" xfId="18028"/>
    <cellStyle name="Input 2 2 15 6 2" xfId="55018"/>
    <cellStyle name="Input 2 2 15 6 3" xfId="55019"/>
    <cellStyle name="Input 2 2 15 7" xfId="18029"/>
    <cellStyle name="Input 2 2 15 8" xfId="55020"/>
    <cellStyle name="Input 2 2 16" xfId="18030"/>
    <cellStyle name="Input 2 2 16 2" xfId="18031"/>
    <cellStyle name="Input 2 2 16 2 2" xfId="18032"/>
    <cellStyle name="Input 2 2 16 2 3" xfId="18033"/>
    <cellStyle name="Input 2 2 16 2 4" xfId="18034"/>
    <cellStyle name="Input 2 2 16 2 5" xfId="18035"/>
    <cellStyle name="Input 2 2 16 2 6" xfId="18036"/>
    <cellStyle name="Input 2 2 16 3" xfId="18037"/>
    <cellStyle name="Input 2 2 16 3 2" xfId="55021"/>
    <cellStyle name="Input 2 2 16 3 3" xfId="55022"/>
    <cellStyle name="Input 2 2 16 4" xfId="18038"/>
    <cellStyle name="Input 2 2 16 4 2" xfId="55023"/>
    <cellStyle name="Input 2 2 16 4 3" xfId="55024"/>
    <cellStyle name="Input 2 2 16 5" xfId="18039"/>
    <cellStyle name="Input 2 2 16 5 2" xfId="55025"/>
    <cellStyle name="Input 2 2 16 5 3" xfId="55026"/>
    <cellStyle name="Input 2 2 16 6" xfId="18040"/>
    <cellStyle name="Input 2 2 16 6 2" xfId="55027"/>
    <cellStyle name="Input 2 2 16 6 3" xfId="55028"/>
    <cellStyle name="Input 2 2 16 7" xfId="18041"/>
    <cellStyle name="Input 2 2 16 8" xfId="55029"/>
    <cellStyle name="Input 2 2 17" xfId="18042"/>
    <cellStyle name="Input 2 2 17 2" xfId="18043"/>
    <cellStyle name="Input 2 2 17 2 2" xfId="18044"/>
    <cellStyle name="Input 2 2 17 2 3" xfId="18045"/>
    <cellStyle name="Input 2 2 17 2 4" xfId="18046"/>
    <cellStyle name="Input 2 2 17 2 5" xfId="18047"/>
    <cellStyle name="Input 2 2 17 2 6" xfId="18048"/>
    <cellStyle name="Input 2 2 17 3" xfId="18049"/>
    <cellStyle name="Input 2 2 17 3 2" xfId="55030"/>
    <cellStyle name="Input 2 2 17 3 3" xfId="55031"/>
    <cellStyle name="Input 2 2 17 4" xfId="18050"/>
    <cellStyle name="Input 2 2 17 4 2" xfId="55032"/>
    <cellStyle name="Input 2 2 17 4 3" xfId="55033"/>
    <cellStyle name="Input 2 2 17 5" xfId="18051"/>
    <cellStyle name="Input 2 2 17 5 2" xfId="55034"/>
    <cellStyle name="Input 2 2 17 5 3" xfId="55035"/>
    <cellStyle name="Input 2 2 17 6" xfId="18052"/>
    <cellStyle name="Input 2 2 17 6 2" xfId="55036"/>
    <cellStyle name="Input 2 2 17 6 3" xfId="55037"/>
    <cellStyle name="Input 2 2 17 7" xfId="18053"/>
    <cellStyle name="Input 2 2 17 8" xfId="55038"/>
    <cellStyle name="Input 2 2 18" xfId="18054"/>
    <cellStyle name="Input 2 2 18 2" xfId="18055"/>
    <cellStyle name="Input 2 2 18 2 2" xfId="18056"/>
    <cellStyle name="Input 2 2 18 2 3" xfId="18057"/>
    <cellStyle name="Input 2 2 18 2 4" xfId="18058"/>
    <cellStyle name="Input 2 2 18 2 5" xfId="18059"/>
    <cellStyle name="Input 2 2 18 2 6" xfId="18060"/>
    <cellStyle name="Input 2 2 18 3" xfId="18061"/>
    <cellStyle name="Input 2 2 18 3 2" xfId="55039"/>
    <cellStyle name="Input 2 2 18 3 3" xfId="55040"/>
    <cellStyle name="Input 2 2 18 4" xfId="18062"/>
    <cellStyle name="Input 2 2 18 4 2" xfId="55041"/>
    <cellStyle name="Input 2 2 18 4 3" xfId="55042"/>
    <cellStyle name="Input 2 2 18 5" xfId="18063"/>
    <cellStyle name="Input 2 2 18 5 2" xfId="55043"/>
    <cellStyle name="Input 2 2 18 5 3" xfId="55044"/>
    <cellStyle name="Input 2 2 18 6" xfId="18064"/>
    <cellStyle name="Input 2 2 18 6 2" xfId="55045"/>
    <cellStyle name="Input 2 2 18 6 3" xfId="55046"/>
    <cellStyle name="Input 2 2 18 7" xfId="18065"/>
    <cellStyle name="Input 2 2 18 8" xfId="55047"/>
    <cellStyle name="Input 2 2 19" xfId="18066"/>
    <cellStyle name="Input 2 2 19 2" xfId="18067"/>
    <cellStyle name="Input 2 2 19 2 2" xfId="18068"/>
    <cellStyle name="Input 2 2 19 2 3" xfId="18069"/>
    <cellStyle name="Input 2 2 19 2 4" xfId="18070"/>
    <cellStyle name="Input 2 2 19 2 5" xfId="18071"/>
    <cellStyle name="Input 2 2 19 2 6" xfId="18072"/>
    <cellStyle name="Input 2 2 19 3" xfId="18073"/>
    <cellStyle name="Input 2 2 19 3 2" xfId="55048"/>
    <cellStyle name="Input 2 2 19 3 3" xfId="55049"/>
    <cellStyle name="Input 2 2 19 4" xfId="18074"/>
    <cellStyle name="Input 2 2 19 4 2" xfId="55050"/>
    <cellStyle name="Input 2 2 19 4 3" xfId="55051"/>
    <cellStyle name="Input 2 2 19 5" xfId="18075"/>
    <cellStyle name="Input 2 2 19 5 2" xfId="55052"/>
    <cellStyle name="Input 2 2 19 5 3" xfId="55053"/>
    <cellStyle name="Input 2 2 19 6" xfId="18076"/>
    <cellStyle name="Input 2 2 19 6 2" xfId="55054"/>
    <cellStyle name="Input 2 2 19 6 3" xfId="55055"/>
    <cellStyle name="Input 2 2 19 7" xfId="18077"/>
    <cellStyle name="Input 2 2 19 8" xfId="55056"/>
    <cellStyle name="Input 2 2 2" xfId="18078"/>
    <cellStyle name="Input 2 2 2 10" xfId="18079"/>
    <cellStyle name="Input 2 2 2 10 2" xfId="18080"/>
    <cellStyle name="Input 2 2 2 10 2 2" xfId="18081"/>
    <cellStyle name="Input 2 2 2 10 2 3" xfId="18082"/>
    <cellStyle name="Input 2 2 2 10 2 4" xfId="18083"/>
    <cellStyle name="Input 2 2 2 10 2 5" xfId="18084"/>
    <cellStyle name="Input 2 2 2 10 2 6" xfId="18085"/>
    <cellStyle name="Input 2 2 2 10 3" xfId="18086"/>
    <cellStyle name="Input 2 2 2 10 3 2" xfId="55057"/>
    <cellStyle name="Input 2 2 2 10 3 3" xfId="55058"/>
    <cellStyle name="Input 2 2 2 10 4" xfId="18087"/>
    <cellStyle name="Input 2 2 2 10 4 2" xfId="55059"/>
    <cellStyle name="Input 2 2 2 10 4 3" xfId="55060"/>
    <cellStyle name="Input 2 2 2 10 5" xfId="18088"/>
    <cellStyle name="Input 2 2 2 10 5 2" xfId="55061"/>
    <cellStyle name="Input 2 2 2 10 5 3" xfId="55062"/>
    <cellStyle name="Input 2 2 2 10 6" xfId="18089"/>
    <cellStyle name="Input 2 2 2 10 6 2" xfId="55063"/>
    <cellStyle name="Input 2 2 2 10 6 3" xfId="55064"/>
    <cellStyle name="Input 2 2 2 10 7" xfId="18090"/>
    <cellStyle name="Input 2 2 2 10 8" xfId="55065"/>
    <cellStyle name="Input 2 2 2 11" xfId="18091"/>
    <cellStyle name="Input 2 2 2 11 2" xfId="18092"/>
    <cellStyle name="Input 2 2 2 11 2 2" xfId="18093"/>
    <cellStyle name="Input 2 2 2 11 2 3" xfId="18094"/>
    <cellStyle name="Input 2 2 2 11 2 4" xfId="18095"/>
    <cellStyle name="Input 2 2 2 11 2 5" xfId="18096"/>
    <cellStyle name="Input 2 2 2 11 2 6" xfId="18097"/>
    <cellStyle name="Input 2 2 2 11 3" xfId="18098"/>
    <cellStyle name="Input 2 2 2 11 3 2" xfId="55066"/>
    <cellStyle name="Input 2 2 2 11 3 3" xfId="55067"/>
    <cellStyle name="Input 2 2 2 11 4" xfId="18099"/>
    <cellStyle name="Input 2 2 2 11 4 2" xfId="55068"/>
    <cellStyle name="Input 2 2 2 11 4 3" xfId="55069"/>
    <cellStyle name="Input 2 2 2 11 5" xfId="18100"/>
    <cellStyle name="Input 2 2 2 11 5 2" xfId="55070"/>
    <cellStyle name="Input 2 2 2 11 5 3" xfId="55071"/>
    <cellStyle name="Input 2 2 2 11 6" xfId="18101"/>
    <cellStyle name="Input 2 2 2 11 6 2" xfId="55072"/>
    <cellStyle name="Input 2 2 2 11 6 3" xfId="55073"/>
    <cellStyle name="Input 2 2 2 11 7" xfId="18102"/>
    <cellStyle name="Input 2 2 2 11 8" xfId="55074"/>
    <cellStyle name="Input 2 2 2 12" xfId="18103"/>
    <cellStyle name="Input 2 2 2 12 2" xfId="18104"/>
    <cellStyle name="Input 2 2 2 12 2 2" xfId="18105"/>
    <cellStyle name="Input 2 2 2 12 2 3" xfId="18106"/>
    <cellStyle name="Input 2 2 2 12 2 4" xfId="18107"/>
    <cellStyle name="Input 2 2 2 12 2 5" xfId="18108"/>
    <cellStyle name="Input 2 2 2 12 2 6" xfId="18109"/>
    <cellStyle name="Input 2 2 2 12 3" xfId="18110"/>
    <cellStyle name="Input 2 2 2 12 3 2" xfId="55075"/>
    <cellStyle name="Input 2 2 2 12 3 3" xfId="55076"/>
    <cellStyle name="Input 2 2 2 12 4" xfId="18111"/>
    <cellStyle name="Input 2 2 2 12 4 2" xfId="55077"/>
    <cellStyle name="Input 2 2 2 12 4 3" xfId="55078"/>
    <cellStyle name="Input 2 2 2 12 5" xfId="18112"/>
    <cellStyle name="Input 2 2 2 12 5 2" xfId="55079"/>
    <cellStyle name="Input 2 2 2 12 5 3" xfId="55080"/>
    <cellStyle name="Input 2 2 2 12 6" xfId="18113"/>
    <cellStyle name="Input 2 2 2 12 6 2" xfId="55081"/>
    <cellStyle name="Input 2 2 2 12 6 3" xfId="55082"/>
    <cellStyle name="Input 2 2 2 12 7" xfId="18114"/>
    <cellStyle name="Input 2 2 2 12 8" xfId="55083"/>
    <cellStyle name="Input 2 2 2 13" xfId="18115"/>
    <cellStyle name="Input 2 2 2 13 2" xfId="18116"/>
    <cellStyle name="Input 2 2 2 13 2 2" xfId="18117"/>
    <cellStyle name="Input 2 2 2 13 2 3" xfId="18118"/>
    <cellStyle name="Input 2 2 2 13 2 4" xfId="18119"/>
    <cellStyle name="Input 2 2 2 13 2 5" xfId="18120"/>
    <cellStyle name="Input 2 2 2 13 2 6" xfId="18121"/>
    <cellStyle name="Input 2 2 2 13 3" xfId="18122"/>
    <cellStyle name="Input 2 2 2 13 3 2" xfId="55084"/>
    <cellStyle name="Input 2 2 2 13 3 3" xfId="55085"/>
    <cellStyle name="Input 2 2 2 13 4" xfId="18123"/>
    <cellStyle name="Input 2 2 2 13 4 2" xfId="55086"/>
    <cellStyle name="Input 2 2 2 13 4 3" xfId="55087"/>
    <cellStyle name="Input 2 2 2 13 5" xfId="18124"/>
    <cellStyle name="Input 2 2 2 13 5 2" xfId="55088"/>
    <cellStyle name="Input 2 2 2 13 5 3" xfId="55089"/>
    <cellStyle name="Input 2 2 2 13 6" xfId="18125"/>
    <cellStyle name="Input 2 2 2 13 6 2" xfId="55090"/>
    <cellStyle name="Input 2 2 2 13 6 3" xfId="55091"/>
    <cellStyle name="Input 2 2 2 13 7" xfId="18126"/>
    <cellStyle name="Input 2 2 2 13 8" xfId="55092"/>
    <cellStyle name="Input 2 2 2 14" xfId="18127"/>
    <cellStyle name="Input 2 2 2 14 2" xfId="18128"/>
    <cellStyle name="Input 2 2 2 14 2 2" xfId="18129"/>
    <cellStyle name="Input 2 2 2 14 2 3" xfId="18130"/>
    <cellStyle name="Input 2 2 2 14 2 4" xfId="18131"/>
    <cellStyle name="Input 2 2 2 14 2 5" xfId="18132"/>
    <cellStyle name="Input 2 2 2 14 2 6" xfId="18133"/>
    <cellStyle name="Input 2 2 2 14 3" xfId="18134"/>
    <cellStyle name="Input 2 2 2 14 3 2" xfId="55093"/>
    <cellStyle name="Input 2 2 2 14 3 3" xfId="55094"/>
    <cellStyle name="Input 2 2 2 14 4" xfId="18135"/>
    <cellStyle name="Input 2 2 2 14 4 2" xfId="55095"/>
    <cellStyle name="Input 2 2 2 14 4 3" xfId="55096"/>
    <cellStyle name="Input 2 2 2 14 5" xfId="18136"/>
    <cellStyle name="Input 2 2 2 14 5 2" xfId="55097"/>
    <cellStyle name="Input 2 2 2 14 5 3" xfId="55098"/>
    <cellStyle name="Input 2 2 2 14 6" xfId="18137"/>
    <cellStyle name="Input 2 2 2 14 6 2" xfId="55099"/>
    <cellStyle name="Input 2 2 2 14 6 3" xfId="55100"/>
    <cellStyle name="Input 2 2 2 14 7" xfId="18138"/>
    <cellStyle name="Input 2 2 2 14 8" xfId="55101"/>
    <cellStyle name="Input 2 2 2 15" xfId="18139"/>
    <cellStyle name="Input 2 2 2 15 2" xfId="18140"/>
    <cellStyle name="Input 2 2 2 15 2 2" xfId="18141"/>
    <cellStyle name="Input 2 2 2 15 2 3" xfId="18142"/>
    <cellStyle name="Input 2 2 2 15 2 4" xfId="18143"/>
    <cellStyle name="Input 2 2 2 15 2 5" xfId="18144"/>
    <cellStyle name="Input 2 2 2 15 2 6" xfId="18145"/>
    <cellStyle name="Input 2 2 2 15 3" xfId="18146"/>
    <cellStyle name="Input 2 2 2 15 3 2" xfId="55102"/>
    <cellStyle name="Input 2 2 2 15 3 3" xfId="55103"/>
    <cellStyle name="Input 2 2 2 15 4" xfId="18147"/>
    <cellStyle name="Input 2 2 2 15 4 2" xfId="55104"/>
    <cellStyle name="Input 2 2 2 15 4 3" xfId="55105"/>
    <cellStyle name="Input 2 2 2 15 5" xfId="18148"/>
    <cellStyle name="Input 2 2 2 15 5 2" xfId="55106"/>
    <cellStyle name="Input 2 2 2 15 5 3" xfId="55107"/>
    <cellStyle name="Input 2 2 2 15 6" xfId="18149"/>
    <cellStyle name="Input 2 2 2 15 6 2" xfId="55108"/>
    <cellStyle name="Input 2 2 2 15 6 3" xfId="55109"/>
    <cellStyle name="Input 2 2 2 15 7" xfId="18150"/>
    <cellStyle name="Input 2 2 2 15 8" xfId="55110"/>
    <cellStyle name="Input 2 2 2 16" xfId="18151"/>
    <cellStyle name="Input 2 2 2 16 2" xfId="18152"/>
    <cellStyle name="Input 2 2 2 16 2 2" xfId="18153"/>
    <cellStyle name="Input 2 2 2 16 2 3" xfId="18154"/>
    <cellStyle name="Input 2 2 2 16 2 4" xfId="18155"/>
    <cellStyle name="Input 2 2 2 16 2 5" xfId="18156"/>
    <cellStyle name="Input 2 2 2 16 2 6" xfId="18157"/>
    <cellStyle name="Input 2 2 2 16 3" xfId="18158"/>
    <cellStyle name="Input 2 2 2 16 3 2" xfId="55111"/>
    <cellStyle name="Input 2 2 2 16 3 3" xfId="55112"/>
    <cellStyle name="Input 2 2 2 16 4" xfId="18159"/>
    <cellStyle name="Input 2 2 2 16 4 2" xfId="55113"/>
    <cellStyle name="Input 2 2 2 16 4 3" xfId="55114"/>
    <cellStyle name="Input 2 2 2 16 5" xfId="18160"/>
    <cellStyle name="Input 2 2 2 16 5 2" xfId="55115"/>
    <cellStyle name="Input 2 2 2 16 5 3" xfId="55116"/>
    <cellStyle name="Input 2 2 2 16 6" xfId="18161"/>
    <cellStyle name="Input 2 2 2 16 6 2" xfId="55117"/>
    <cellStyle name="Input 2 2 2 16 6 3" xfId="55118"/>
    <cellStyle name="Input 2 2 2 16 7" xfId="18162"/>
    <cellStyle name="Input 2 2 2 16 8" xfId="55119"/>
    <cellStyle name="Input 2 2 2 17" xfId="18163"/>
    <cellStyle name="Input 2 2 2 17 2" xfId="18164"/>
    <cellStyle name="Input 2 2 2 17 2 2" xfId="18165"/>
    <cellStyle name="Input 2 2 2 17 2 3" xfId="18166"/>
    <cellStyle name="Input 2 2 2 17 2 4" xfId="18167"/>
    <cellStyle name="Input 2 2 2 17 2 5" xfId="18168"/>
    <cellStyle name="Input 2 2 2 17 2 6" xfId="18169"/>
    <cellStyle name="Input 2 2 2 17 3" xfId="18170"/>
    <cellStyle name="Input 2 2 2 17 3 2" xfId="55120"/>
    <cellStyle name="Input 2 2 2 17 3 3" xfId="55121"/>
    <cellStyle name="Input 2 2 2 17 4" xfId="18171"/>
    <cellStyle name="Input 2 2 2 17 4 2" xfId="55122"/>
    <cellStyle name="Input 2 2 2 17 4 3" xfId="55123"/>
    <cellStyle name="Input 2 2 2 17 5" xfId="18172"/>
    <cellStyle name="Input 2 2 2 17 5 2" xfId="55124"/>
    <cellStyle name="Input 2 2 2 17 5 3" xfId="55125"/>
    <cellStyle name="Input 2 2 2 17 6" xfId="18173"/>
    <cellStyle name="Input 2 2 2 17 6 2" xfId="55126"/>
    <cellStyle name="Input 2 2 2 17 6 3" xfId="55127"/>
    <cellStyle name="Input 2 2 2 17 7" xfId="18174"/>
    <cellStyle name="Input 2 2 2 17 8" xfId="55128"/>
    <cellStyle name="Input 2 2 2 18" xfId="18175"/>
    <cellStyle name="Input 2 2 2 18 2" xfId="18176"/>
    <cellStyle name="Input 2 2 2 18 2 2" xfId="18177"/>
    <cellStyle name="Input 2 2 2 18 2 3" xfId="18178"/>
    <cellStyle name="Input 2 2 2 18 2 4" xfId="18179"/>
    <cellStyle name="Input 2 2 2 18 2 5" xfId="18180"/>
    <cellStyle name="Input 2 2 2 18 2 6" xfId="18181"/>
    <cellStyle name="Input 2 2 2 18 3" xfId="18182"/>
    <cellStyle name="Input 2 2 2 18 3 2" xfId="55129"/>
    <cellStyle name="Input 2 2 2 18 3 3" xfId="55130"/>
    <cellStyle name="Input 2 2 2 18 4" xfId="18183"/>
    <cellStyle name="Input 2 2 2 18 4 2" xfId="55131"/>
    <cellStyle name="Input 2 2 2 18 4 3" xfId="55132"/>
    <cellStyle name="Input 2 2 2 18 5" xfId="18184"/>
    <cellStyle name="Input 2 2 2 18 5 2" xfId="55133"/>
    <cellStyle name="Input 2 2 2 18 5 3" xfId="55134"/>
    <cellStyle name="Input 2 2 2 18 6" xfId="18185"/>
    <cellStyle name="Input 2 2 2 18 6 2" xfId="55135"/>
    <cellStyle name="Input 2 2 2 18 6 3" xfId="55136"/>
    <cellStyle name="Input 2 2 2 18 7" xfId="18186"/>
    <cellStyle name="Input 2 2 2 18 8" xfId="55137"/>
    <cellStyle name="Input 2 2 2 19" xfId="18187"/>
    <cellStyle name="Input 2 2 2 19 2" xfId="18188"/>
    <cellStyle name="Input 2 2 2 19 2 2" xfId="18189"/>
    <cellStyle name="Input 2 2 2 19 2 3" xfId="18190"/>
    <cellStyle name="Input 2 2 2 19 2 4" xfId="18191"/>
    <cellStyle name="Input 2 2 2 19 2 5" xfId="18192"/>
    <cellStyle name="Input 2 2 2 19 2 6" xfId="18193"/>
    <cellStyle name="Input 2 2 2 19 3" xfId="18194"/>
    <cellStyle name="Input 2 2 2 19 3 2" xfId="55138"/>
    <cellStyle name="Input 2 2 2 19 3 3" xfId="55139"/>
    <cellStyle name="Input 2 2 2 19 4" xfId="18195"/>
    <cellStyle name="Input 2 2 2 19 4 2" xfId="55140"/>
    <cellStyle name="Input 2 2 2 19 4 3" xfId="55141"/>
    <cellStyle name="Input 2 2 2 19 5" xfId="18196"/>
    <cellStyle name="Input 2 2 2 19 5 2" xfId="55142"/>
    <cellStyle name="Input 2 2 2 19 5 3" xfId="55143"/>
    <cellStyle name="Input 2 2 2 19 6" xfId="18197"/>
    <cellStyle name="Input 2 2 2 19 6 2" xfId="55144"/>
    <cellStyle name="Input 2 2 2 19 6 3" xfId="55145"/>
    <cellStyle name="Input 2 2 2 19 7" xfId="18198"/>
    <cellStyle name="Input 2 2 2 19 8" xfId="55146"/>
    <cellStyle name="Input 2 2 2 2" xfId="18199"/>
    <cellStyle name="Input 2 2 2 2 2" xfId="18200"/>
    <cellStyle name="Input 2 2 2 2 2 2" xfId="18201"/>
    <cellStyle name="Input 2 2 2 2 2 3" xfId="18202"/>
    <cellStyle name="Input 2 2 2 2 2 4" xfId="18203"/>
    <cellStyle name="Input 2 2 2 2 2 5" xfId="18204"/>
    <cellStyle name="Input 2 2 2 2 2 6" xfId="18205"/>
    <cellStyle name="Input 2 2 2 2 3" xfId="18206"/>
    <cellStyle name="Input 2 2 2 2 3 2" xfId="55147"/>
    <cellStyle name="Input 2 2 2 2 3 3" xfId="55148"/>
    <cellStyle name="Input 2 2 2 2 4" xfId="18207"/>
    <cellStyle name="Input 2 2 2 2 4 2" xfId="55149"/>
    <cellStyle name="Input 2 2 2 2 4 3" xfId="55150"/>
    <cellStyle name="Input 2 2 2 2 5" xfId="18208"/>
    <cellStyle name="Input 2 2 2 2 5 2" xfId="55151"/>
    <cellStyle name="Input 2 2 2 2 5 3" xfId="55152"/>
    <cellStyle name="Input 2 2 2 2 6" xfId="18209"/>
    <cellStyle name="Input 2 2 2 2 6 2" xfId="55153"/>
    <cellStyle name="Input 2 2 2 2 6 3" xfId="55154"/>
    <cellStyle name="Input 2 2 2 2 7" xfId="18210"/>
    <cellStyle name="Input 2 2 2 2 8" xfId="55155"/>
    <cellStyle name="Input 2 2 2 20" xfId="18211"/>
    <cellStyle name="Input 2 2 2 20 2" xfId="18212"/>
    <cellStyle name="Input 2 2 2 20 2 2" xfId="18213"/>
    <cellStyle name="Input 2 2 2 20 2 3" xfId="18214"/>
    <cellStyle name="Input 2 2 2 20 2 4" xfId="18215"/>
    <cellStyle name="Input 2 2 2 20 2 5" xfId="18216"/>
    <cellStyle name="Input 2 2 2 20 2 6" xfId="18217"/>
    <cellStyle name="Input 2 2 2 20 3" xfId="18218"/>
    <cellStyle name="Input 2 2 2 20 3 2" xfId="55156"/>
    <cellStyle name="Input 2 2 2 20 3 3" xfId="55157"/>
    <cellStyle name="Input 2 2 2 20 4" xfId="18219"/>
    <cellStyle name="Input 2 2 2 20 4 2" xfId="55158"/>
    <cellStyle name="Input 2 2 2 20 4 3" xfId="55159"/>
    <cellStyle name="Input 2 2 2 20 5" xfId="18220"/>
    <cellStyle name="Input 2 2 2 20 5 2" xfId="55160"/>
    <cellStyle name="Input 2 2 2 20 5 3" xfId="55161"/>
    <cellStyle name="Input 2 2 2 20 6" xfId="18221"/>
    <cellStyle name="Input 2 2 2 20 6 2" xfId="55162"/>
    <cellStyle name="Input 2 2 2 20 6 3" xfId="55163"/>
    <cellStyle name="Input 2 2 2 20 7" xfId="18222"/>
    <cellStyle name="Input 2 2 2 20 8" xfId="55164"/>
    <cellStyle name="Input 2 2 2 21" xfId="18223"/>
    <cellStyle name="Input 2 2 2 21 2" xfId="18224"/>
    <cellStyle name="Input 2 2 2 21 2 2" xfId="18225"/>
    <cellStyle name="Input 2 2 2 21 2 3" xfId="18226"/>
    <cellStyle name="Input 2 2 2 21 2 4" xfId="18227"/>
    <cellStyle name="Input 2 2 2 21 2 5" xfId="18228"/>
    <cellStyle name="Input 2 2 2 21 2 6" xfId="18229"/>
    <cellStyle name="Input 2 2 2 21 3" xfId="18230"/>
    <cellStyle name="Input 2 2 2 21 3 2" xfId="55165"/>
    <cellStyle name="Input 2 2 2 21 3 3" xfId="55166"/>
    <cellStyle name="Input 2 2 2 21 4" xfId="18231"/>
    <cellStyle name="Input 2 2 2 21 4 2" xfId="55167"/>
    <cellStyle name="Input 2 2 2 21 4 3" xfId="55168"/>
    <cellStyle name="Input 2 2 2 21 5" xfId="18232"/>
    <cellStyle name="Input 2 2 2 21 5 2" xfId="55169"/>
    <cellStyle name="Input 2 2 2 21 5 3" xfId="55170"/>
    <cellStyle name="Input 2 2 2 21 6" xfId="18233"/>
    <cellStyle name="Input 2 2 2 21 6 2" xfId="55171"/>
    <cellStyle name="Input 2 2 2 21 6 3" xfId="55172"/>
    <cellStyle name="Input 2 2 2 21 7" xfId="18234"/>
    <cellStyle name="Input 2 2 2 21 8" xfId="55173"/>
    <cellStyle name="Input 2 2 2 22" xfId="18235"/>
    <cellStyle name="Input 2 2 2 22 2" xfId="18236"/>
    <cellStyle name="Input 2 2 2 22 2 2" xfId="18237"/>
    <cellStyle name="Input 2 2 2 22 2 3" xfId="18238"/>
    <cellStyle name="Input 2 2 2 22 2 4" xfId="18239"/>
    <cellStyle name="Input 2 2 2 22 2 5" xfId="18240"/>
    <cellStyle name="Input 2 2 2 22 2 6" xfId="18241"/>
    <cellStyle name="Input 2 2 2 22 3" xfId="18242"/>
    <cellStyle name="Input 2 2 2 22 3 2" xfId="55174"/>
    <cellStyle name="Input 2 2 2 22 3 3" xfId="55175"/>
    <cellStyle name="Input 2 2 2 22 4" xfId="18243"/>
    <cellStyle name="Input 2 2 2 22 4 2" xfId="55176"/>
    <cellStyle name="Input 2 2 2 22 4 3" xfId="55177"/>
    <cellStyle name="Input 2 2 2 22 5" xfId="18244"/>
    <cellStyle name="Input 2 2 2 22 5 2" xfId="55178"/>
    <cellStyle name="Input 2 2 2 22 5 3" xfId="55179"/>
    <cellStyle name="Input 2 2 2 22 6" xfId="18245"/>
    <cellStyle name="Input 2 2 2 22 6 2" xfId="55180"/>
    <cellStyle name="Input 2 2 2 22 6 3" xfId="55181"/>
    <cellStyle name="Input 2 2 2 22 7" xfId="18246"/>
    <cellStyle name="Input 2 2 2 22 8" xfId="55182"/>
    <cellStyle name="Input 2 2 2 23" xfId="18247"/>
    <cellStyle name="Input 2 2 2 23 2" xfId="18248"/>
    <cellStyle name="Input 2 2 2 23 2 2" xfId="18249"/>
    <cellStyle name="Input 2 2 2 23 2 3" xfId="18250"/>
    <cellStyle name="Input 2 2 2 23 2 4" xfId="18251"/>
    <cellStyle name="Input 2 2 2 23 2 5" xfId="18252"/>
    <cellStyle name="Input 2 2 2 23 2 6" xfId="18253"/>
    <cellStyle name="Input 2 2 2 23 3" xfId="18254"/>
    <cellStyle name="Input 2 2 2 23 3 2" xfId="55183"/>
    <cellStyle name="Input 2 2 2 23 3 3" xfId="55184"/>
    <cellStyle name="Input 2 2 2 23 4" xfId="18255"/>
    <cellStyle name="Input 2 2 2 23 4 2" xfId="55185"/>
    <cellStyle name="Input 2 2 2 23 4 3" xfId="55186"/>
    <cellStyle name="Input 2 2 2 23 5" xfId="18256"/>
    <cellStyle name="Input 2 2 2 23 5 2" xfId="55187"/>
    <cellStyle name="Input 2 2 2 23 5 3" xfId="55188"/>
    <cellStyle name="Input 2 2 2 23 6" xfId="18257"/>
    <cellStyle name="Input 2 2 2 23 6 2" xfId="55189"/>
    <cellStyle name="Input 2 2 2 23 6 3" xfId="55190"/>
    <cellStyle name="Input 2 2 2 23 7" xfId="18258"/>
    <cellStyle name="Input 2 2 2 23 8" xfId="55191"/>
    <cellStyle name="Input 2 2 2 24" xfId="18259"/>
    <cellStyle name="Input 2 2 2 24 2" xfId="18260"/>
    <cellStyle name="Input 2 2 2 24 2 2" xfId="18261"/>
    <cellStyle name="Input 2 2 2 24 2 3" xfId="18262"/>
    <cellStyle name="Input 2 2 2 24 2 4" xfId="18263"/>
    <cellStyle name="Input 2 2 2 24 2 5" xfId="18264"/>
    <cellStyle name="Input 2 2 2 24 2 6" xfId="18265"/>
    <cellStyle name="Input 2 2 2 24 3" xfId="18266"/>
    <cellStyle name="Input 2 2 2 24 3 2" xfId="55192"/>
    <cellStyle name="Input 2 2 2 24 3 3" xfId="55193"/>
    <cellStyle name="Input 2 2 2 24 4" xfId="18267"/>
    <cellStyle name="Input 2 2 2 24 4 2" xfId="55194"/>
    <cellStyle name="Input 2 2 2 24 4 3" xfId="55195"/>
    <cellStyle name="Input 2 2 2 24 5" xfId="18268"/>
    <cellStyle name="Input 2 2 2 24 5 2" xfId="55196"/>
    <cellStyle name="Input 2 2 2 24 5 3" xfId="55197"/>
    <cellStyle name="Input 2 2 2 24 6" xfId="18269"/>
    <cellStyle name="Input 2 2 2 24 6 2" xfId="55198"/>
    <cellStyle name="Input 2 2 2 24 6 3" xfId="55199"/>
    <cellStyle name="Input 2 2 2 24 7" xfId="18270"/>
    <cellStyle name="Input 2 2 2 24 8" xfId="55200"/>
    <cellStyle name="Input 2 2 2 25" xfId="18271"/>
    <cellStyle name="Input 2 2 2 25 2" xfId="18272"/>
    <cellStyle name="Input 2 2 2 25 2 2" xfId="18273"/>
    <cellStyle name="Input 2 2 2 25 2 3" xfId="18274"/>
    <cellStyle name="Input 2 2 2 25 2 4" xfId="18275"/>
    <cellStyle name="Input 2 2 2 25 2 5" xfId="18276"/>
    <cellStyle name="Input 2 2 2 25 2 6" xfId="18277"/>
    <cellStyle name="Input 2 2 2 25 3" xfId="18278"/>
    <cellStyle name="Input 2 2 2 25 3 2" xfId="55201"/>
    <cellStyle name="Input 2 2 2 25 3 3" xfId="55202"/>
    <cellStyle name="Input 2 2 2 25 4" xfId="18279"/>
    <cellStyle name="Input 2 2 2 25 4 2" xfId="55203"/>
    <cellStyle name="Input 2 2 2 25 4 3" xfId="55204"/>
    <cellStyle name="Input 2 2 2 25 5" xfId="18280"/>
    <cellStyle name="Input 2 2 2 25 5 2" xfId="55205"/>
    <cellStyle name="Input 2 2 2 25 5 3" xfId="55206"/>
    <cellStyle name="Input 2 2 2 25 6" xfId="18281"/>
    <cellStyle name="Input 2 2 2 25 6 2" xfId="55207"/>
    <cellStyle name="Input 2 2 2 25 6 3" xfId="55208"/>
    <cellStyle name="Input 2 2 2 25 7" xfId="18282"/>
    <cellStyle name="Input 2 2 2 25 8" xfId="55209"/>
    <cellStyle name="Input 2 2 2 26" xfId="18283"/>
    <cellStyle name="Input 2 2 2 26 2" xfId="18284"/>
    <cellStyle name="Input 2 2 2 26 2 2" xfId="18285"/>
    <cellStyle name="Input 2 2 2 26 2 3" xfId="18286"/>
    <cellStyle name="Input 2 2 2 26 2 4" xfId="18287"/>
    <cellStyle name="Input 2 2 2 26 2 5" xfId="18288"/>
    <cellStyle name="Input 2 2 2 26 2 6" xfId="18289"/>
    <cellStyle name="Input 2 2 2 26 3" xfId="18290"/>
    <cellStyle name="Input 2 2 2 26 3 2" xfId="55210"/>
    <cellStyle name="Input 2 2 2 26 3 3" xfId="55211"/>
    <cellStyle name="Input 2 2 2 26 4" xfId="18291"/>
    <cellStyle name="Input 2 2 2 26 4 2" xfId="55212"/>
    <cellStyle name="Input 2 2 2 26 4 3" xfId="55213"/>
    <cellStyle name="Input 2 2 2 26 5" xfId="18292"/>
    <cellStyle name="Input 2 2 2 26 5 2" xfId="55214"/>
    <cellStyle name="Input 2 2 2 26 5 3" xfId="55215"/>
    <cellStyle name="Input 2 2 2 26 6" xfId="18293"/>
    <cellStyle name="Input 2 2 2 26 6 2" xfId="55216"/>
    <cellStyle name="Input 2 2 2 26 6 3" xfId="55217"/>
    <cellStyle name="Input 2 2 2 26 7" xfId="18294"/>
    <cellStyle name="Input 2 2 2 26 8" xfId="55218"/>
    <cellStyle name="Input 2 2 2 27" xfId="18295"/>
    <cellStyle name="Input 2 2 2 27 2" xfId="18296"/>
    <cellStyle name="Input 2 2 2 27 2 2" xfId="18297"/>
    <cellStyle name="Input 2 2 2 27 2 3" xfId="18298"/>
    <cellStyle name="Input 2 2 2 27 2 4" xfId="18299"/>
    <cellStyle name="Input 2 2 2 27 2 5" xfId="18300"/>
    <cellStyle name="Input 2 2 2 27 2 6" xfId="18301"/>
    <cellStyle name="Input 2 2 2 27 3" xfId="18302"/>
    <cellStyle name="Input 2 2 2 27 3 2" xfId="55219"/>
    <cellStyle name="Input 2 2 2 27 3 3" xfId="55220"/>
    <cellStyle name="Input 2 2 2 27 4" xfId="18303"/>
    <cellStyle name="Input 2 2 2 27 4 2" xfId="55221"/>
    <cellStyle name="Input 2 2 2 27 4 3" xfId="55222"/>
    <cellStyle name="Input 2 2 2 27 5" xfId="18304"/>
    <cellStyle name="Input 2 2 2 27 5 2" xfId="55223"/>
    <cellStyle name="Input 2 2 2 27 5 3" xfId="55224"/>
    <cellStyle name="Input 2 2 2 27 6" xfId="18305"/>
    <cellStyle name="Input 2 2 2 27 6 2" xfId="55225"/>
    <cellStyle name="Input 2 2 2 27 6 3" xfId="55226"/>
    <cellStyle name="Input 2 2 2 27 7" xfId="18306"/>
    <cellStyle name="Input 2 2 2 27 8" xfId="55227"/>
    <cellStyle name="Input 2 2 2 28" xfId="18307"/>
    <cellStyle name="Input 2 2 2 28 2" xfId="18308"/>
    <cellStyle name="Input 2 2 2 28 2 2" xfId="18309"/>
    <cellStyle name="Input 2 2 2 28 2 3" xfId="18310"/>
    <cellStyle name="Input 2 2 2 28 2 4" xfId="18311"/>
    <cellStyle name="Input 2 2 2 28 2 5" xfId="18312"/>
    <cellStyle name="Input 2 2 2 28 2 6" xfId="18313"/>
    <cellStyle name="Input 2 2 2 28 3" xfId="18314"/>
    <cellStyle name="Input 2 2 2 28 3 2" xfId="55228"/>
    <cellStyle name="Input 2 2 2 28 3 3" xfId="55229"/>
    <cellStyle name="Input 2 2 2 28 4" xfId="18315"/>
    <cellStyle name="Input 2 2 2 28 4 2" xfId="55230"/>
    <cellStyle name="Input 2 2 2 28 4 3" xfId="55231"/>
    <cellStyle name="Input 2 2 2 28 5" xfId="18316"/>
    <cellStyle name="Input 2 2 2 28 5 2" xfId="55232"/>
    <cellStyle name="Input 2 2 2 28 5 3" xfId="55233"/>
    <cellStyle name="Input 2 2 2 28 6" xfId="18317"/>
    <cellStyle name="Input 2 2 2 28 6 2" xfId="55234"/>
    <cellStyle name="Input 2 2 2 28 6 3" xfId="55235"/>
    <cellStyle name="Input 2 2 2 28 7" xfId="18318"/>
    <cellStyle name="Input 2 2 2 28 8" xfId="55236"/>
    <cellStyle name="Input 2 2 2 29" xfId="18319"/>
    <cellStyle name="Input 2 2 2 29 2" xfId="18320"/>
    <cellStyle name="Input 2 2 2 29 2 2" xfId="18321"/>
    <cellStyle name="Input 2 2 2 29 2 3" xfId="18322"/>
    <cellStyle name="Input 2 2 2 29 2 4" xfId="18323"/>
    <cellStyle name="Input 2 2 2 29 2 5" xfId="18324"/>
    <cellStyle name="Input 2 2 2 29 2 6" xfId="18325"/>
    <cellStyle name="Input 2 2 2 29 3" xfId="18326"/>
    <cellStyle name="Input 2 2 2 29 3 2" xfId="55237"/>
    <cellStyle name="Input 2 2 2 29 3 3" xfId="55238"/>
    <cellStyle name="Input 2 2 2 29 4" xfId="18327"/>
    <cellStyle name="Input 2 2 2 29 4 2" xfId="55239"/>
    <cellStyle name="Input 2 2 2 29 4 3" xfId="55240"/>
    <cellStyle name="Input 2 2 2 29 5" xfId="18328"/>
    <cellStyle name="Input 2 2 2 29 5 2" xfId="55241"/>
    <cellStyle name="Input 2 2 2 29 5 3" xfId="55242"/>
    <cellStyle name="Input 2 2 2 29 6" xfId="18329"/>
    <cellStyle name="Input 2 2 2 29 6 2" xfId="55243"/>
    <cellStyle name="Input 2 2 2 29 6 3" xfId="55244"/>
    <cellStyle name="Input 2 2 2 29 7" xfId="18330"/>
    <cellStyle name="Input 2 2 2 29 8" xfId="55245"/>
    <cellStyle name="Input 2 2 2 3" xfId="18331"/>
    <cellStyle name="Input 2 2 2 3 2" xfId="18332"/>
    <cellStyle name="Input 2 2 2 3 2 2" xfId="18333"/>
    <cellStyle name="Input 2 2 2 3 2 3" xfId="18334"/>
    <cellStyle name="Input 2 2 2 3 2 4" xfId="18335"/>
    <cellStyle name="Input 2 2 2 3 2 5" xfId="18336"/>
    <cellStyle name="Input 2 2 2 3 2 6" xfId="18337"/>
    <cellStyle name="Input 2 2 2 3 3" xfId="18338"/>
    <cellStyle name="Input 2 2 2 3 3 2" xfId="55246"/>
    <cellStyle name="Input 2 2 2 3 3 3" xfId="55247"/>
    <cellStyle name="Input 2 2 2 3 4" xfId="18339"/>
    <cellStyle name="Input 2 2 2 3 4 2" xfId="55248"/>
    <cellStyle name="Input 2 2 2 3 4 3" xfId="55249"/>
    <cellStyle name="Input 2 2 2 3 5" xfId="18340"/>
    <cellStyle name="Input 2 2 2 3 5 2" xfId="55250"/>
    <cellStyle name="Input 2 2 2 3 5 3" xfId="55251"/>
    <cellStyle name="Input 2 2 2 3 6" xfId="18341"/>
    <cellStyle name="Input 2 2 2 3 6 2" xfId="55252"/>
    <cellStyle name="Input 2 2 2 3 6 3" xfId="55253"/>
    <cellStyle name="Input 2 2 2 3 7" xfId="18342"/>
    <cellStyle name="Input 2 2 2 3 8" xfId="55254"/>
    <cellStyle name="Input 2 2 2 30" xfId="18343"/>
    <cellStyle name="Input 2 2 2 30 2" xfId="18344"/>
    <cellStyle name="Input 2 2 2 30 2 2" xfId="18345"/>
    <cellStyle name="Input 2 2 2 30 2 3" xfId="18346"/>
    <cellStyle name="Input 2 2 2 30 2 4" xfId="18347"/>
    <cellStyle name="Input 2 2 2 30 2 5" xfId="18348"/>
    <cellStyle name="Input 2 2 2 30 2 6" xfId="18349"/>
    <cellStyle name="Input 2 2 2 30 3" xfId="18350"/>
    <cellStyle name="Input 2 2 2 30 3 2" xfId="55255"/>
    <cellStyle name="Input 2 2 2 30 3 3" xfId="55256"/>
    <cellStyle name="Input 2 2 2 30 4" xfId="18351"/>
    <cellStyle name="Input 2 2 2 30 4 2" xfId="55257"/>
    <cellStyle name="Input 2 2 2 30 4 3" xfId="55258"/>
    <cellStyle name="Input 2 2 2 30 5" xfId="18352"/>
    <cellStyle name="Input 2 2 2 30 5 2" xfId="55259"/>
    <cellStyle name="Input 2 2 2 30 5 3" xfId="55260"/>
    <cellStyle name="Input 2 2 2 30 6" xfId="18353"/>
    <cellStyle name="Input 2 2 2 30 6 2" xfId="55261"/>
    <cellStyle name="Input 2 2 2 30 6 3" xfId="55262"/>
    <cellStyle name="Input 2 2 2 30 7" xfId="18354"/>
    <cellStyle name="Input 2 2 2 30 8" xfId="55263"/>
    <cellStyle name="Input 2 2 2 31" xfId="18355"/>
    <cellStyle name="Input 2 2 2 31 2" xfId="18356"/>
    <cellStyle name="Input 2 2 2 31 2 2" xfId="18357"/>
    <cellStyle name="Input 2 2 2 31 2 3" xfId="18358"/>
    <cellStyle name="Input 2 2 2 31 2 4" xfId="18359"/>
    <cellStyle name="Input 2 2 2 31 2 5" xfId="18360"/>
    <cellStyle name="Input 2 2 2 31 2 6" xfId="18361"/>
    <cellStyle name="Input 2 2 2 31 3" xfId="18362"/>
    <cellStyle name="Input 2 2 2 31 3 2" xfId="55264"/>
    <cellStyle name="Input 2 2 2 31 3 3" xfId="55265"/>
    <cellStyle name="Input 2 2 2 31 4" xfId="18363"/>
    <cellStyle name="Input 2 2 2 31 4 2" xfId="55266"/>
    <cellStyle name="Input 2 2 2 31 4 3" xfId="55267"/>
    <cellStyle name="Input 2 2 2 31 5" xfId="18364"/>
    <cellStyle name="Input 2 2 2 31 5 2" xfId="55268"/>
    <cellStyle name="Input 2 2 2 31 5 3" xfId="55269"/>
    <cellStyle name="Input 2 2 2 31 6" xfId="18365"/>
    <cellStyle name="Input 2 2 2 31 6 2" xfId="55270"/>
    <cellStyle name="Input 2 2 2 31 6 3" xfId="55271"/>
    <cellStyle name="Input 2 2 2 31 7" xfId="18366"/>
    <cellStyle name="Input 2 2 2 31 8" xfId="55272"/>
    <cellStyle name="Input 2 2 2 32" xfId="18367"/>
    <cellStyle name="Input 2 2 2 32 2" xfId="18368"/>
    <cellStyle name="Input 2 2 2 32 2 2" xfId="18369"/>
    <cellStyle name="Input 2 2 2 32 2 3" xfId="18370"/>
    <cellStyle name="Input 2 2 2 32 2 4" xfId="18371"/>
    <cellStyle name="Input 2 2 2 32 2 5" xfId="18372"/>
    <cellStyle name="Input 2 2 2 32 2 6" xfId="18373"/>
    <cellStyle name="Input 2 2 2 32 3" xfId="18374"/>
    <cellStyle name="Input 2 2 2 32 3 2" xfId="55273"/>
    <cellStyle name="Input 2 2 2 32 3 3" xfId="55274"/>
    <cellStyle name="Input 2 2 2 32 4" xfId="18375"/>
    <cellStyle name="Input 2 2 2 32 4 2" xfId="55275"/>
    <cellStyle name="Input 2 2 2 32 4 3" xfId="55276"/>
    <cellStyle name="Input 2 2 2 32 5" xfId="18376"/>
    <cellStyle name="Input 2 2 2 32 5 2" xfId="55277"/>
    <cellStyle name="Input 2 2 2 32 5 3" xfId="55278"/>
    <cellStyle name="Input 2 2 2 32 6" xfId="18377"/>
    <cellStyle name="Input 2 2 2 32 6 2" xfId="55279"/>
    <cellStyle name="Input 2 2 2 32 6 3" xfId="55280"/>
    <cellStyle name="Input 2 2 2 32 7" xfId="18378"/>
    <cellStyle name="Input 2 2 2 32 8" xfId="55281"/>
    <cellStyle name="Input 2 2 2 33" xfId="18379"/>
    <cellStyle name="Input 2 2 2 33 2" xfId="18380"/>
    <cellStyle name="Input 2 2 2 33 2 2" xfId="18381"/>
    <cellStyle name="Input 2 2 2 33 2 3" xfId="18382"/>
    <cellStyle name="Input 2 2 2 33 2 4" xfId="18383"/>
    <cellStyle name="Input 2 2 2 33 2 5" xfId="18384"/>
    <cellStyle name="Input 2 2 2 33 2 6" xfId="18385"/>
    <cellStyle name="Input 2 2 2 33 3" xfId="18386"/>
    <cellStyle name="Input 2 2 2 33 3 2" xfId="55282"/>
    <cellStyle name="Input 2 2 2 33 3 3" xfId="55283"/>
    <cellStyle name="Input 2 2 2 33 4" xfId="18387"/>
    <cellStyle name="Input 2 2 2 33 4 2" xfId="55284"/>
    <cellStyle name="Input 2 2 2 33 4 3" xfId="55285"/>
    <cellStyle name="Input 2 2 2 33 5" xfId="18388"/>
    <cellStyle name="Input 2 2 2 33 5 2" xfId="55286"/>
    <cellStyle name="Input 2 2 2 33 5 3" xfId="55287"/>
    <cellStyle name="Input 2 2 2 33 6" xfId="18389"/>
    <cellStyle name="Input 2 2 2 33 6 2" xfId="55288"/>
    <cellStyle name="Input 2 2 2 33 6 3" xfId="55289"/>
    <cellStyle name="Input 2 2 2 33 7" xfId="18390"/>
    <cellStyle name="Input 2 2 2 33 8" xfId="55290"/>
    <cellStyle name="Input 2 2 2 34" xfId="18391"/>
    <cellStyle name="Input 2 2 2 34 2" xfId="18392"/>
    <cellStyle name="Input 2 2 2 34 2 2" xfId="18393"/>
    <cellStyle name="Input 2 2 2 34 2 3" xfId="18394"/>
    <cellStyle name="Input 2 2 2 34 2 4" xfId="18395"/>
    <cellStyle name="Input 2 2 2 34 2 5" xfId="18396"/>
    <cellStyle name="Input 2 2 2 34 2 6" xfId="18397"/>
    <cellStyle name="Input 2 2 2 34 3" xfId="18398"/>
    <cellStyle name="Input 2 2 2 34 3 2" xfId="55291"/>
    <cellStyle name="Input 2 2 2 34 3 3" xfId="55292"/>
    <cellStyle name="Input 2 2 2 34 4" xfId="18399"/>
    <cellStyle name="Input 2 2 2 34 4 2" xfId="55293"/>
    <cellStyle name="Input 2 2 2 34 4 3" xfId="55294"/>
    <cellStyle name="Input 2 2 2 34 5" xfId="18400"/>
    <cellStyle name="Input 2 2 2 34 5 2" xfId="55295"/>
    <cellStyle name="Input 2 2 2 34 5 3" xfId="55296"/>
    <cellStyle name="Input 2 2 2 34 6" xfId="18401"/>
    <cellStyle name="Input 2 2 2 34 6 2" xfId="55297"/>
    <cellStyle name="Input 2 2 2 34 6 3" xfId="55298"/>
    <cellStyle name="Input 2 2 2 34 7" xfId="18402"/>
    <cellStyle name="Input 2 2 2 34 8" xfId="55299"/>
    <cellStyle name="Input 2 2 2 35" xfId="18403"/>
    <cellStyle name="Input 2 2 2 35 2" xfId="18404"/>
    <cellStyle name="Input 2 2 2 35 3" xfId="18405"/>
    <cellStyle name="Input 2 2 2 35 4" xfId="18406"/>
    <cellStyle name="Input 2 2 2 35 5" xfId="18407"/>
    <cellStyle name="Input 2 2 2 35 6" xfId="18408"/>
    <cellStyle name="Input 2 2 2 36" xfId="18409"/>
    <cellStyle name="Input 2 2 2 36 2" xfId="55300"/>
    <cellStyle name="Input 2 2 2 36 3" xfId="55301"/>
    <cellStyle name="Input 2 2 2 37" xfId="18410"/>
    <cellStyle name="Input 2 2 2 37 2" xfId="55302"/>
    <cellStyle name="Input 2 2 2 37 3" xfId="55303"/>
    <cellStyle name="Input 2 2 2 38" xfId="18411"/>
    <cellStyle name="Input 2 2 2 38 2" xfId="55304"/>
    <cellStyle name="Input 2 2 2 38 3" xfId="55305"/>
    <cellStyle name="Input 2 2 2 39" xfId="18412"/>
    <cellStyle name="Input 2 2 2 39 2" xfId="55306"/>
    <cellStyle name="Input 2 2 2 39 3" xfId="55307"/>
    <cellStyle name="Input 2 2 2 4" xfId="18413"/>
    <cellStyle name="Input 2 2 2 4 2" xfId="18414"/>
    <cellStyle name="Input 2 2 2 4 2 2" xfId="18415"/>
    <cellStyle name="Input 2 2 2 4 2 3" xfId="18416"/>
    <cellStyle name="Input 2 2 2 4 2 4" xfId="18417"/>
    <cellStyle name="Input 2 2 2 4 2 5" xfId="18418"/>
    <cellStyle name="Input 2 2 2 4 2 6" xfId="18419"/>
    <cellStyle name="Input 2 2 2 4 3" xfId="18420"/>
    <cellStyle name="Input 2 2 2 4 3 2" xfId="55308"/>
    <cellStyle name="Input 2 2 2 4 3 3" xfId="55309"/>
    <cellStyle name="Input 2 2 2 4 4" xfId="18421"/>
    <cellStyle name="Input 2 2 2 4 4 2" xfId="55310"/>
    <cellStyle name="Input 2 2 2 4 4 3" xfId="55311"/>
    <cellStyle name="Input 2 2 2 4 5" xfId="18422"/>
    <cellStyle name="Input 2 2 2 4 5 2" xfId="55312"/>
    <cellStyle name="Input 2 2 2 4 5 3" xfId="55313"/>
    <cellStyle name="Input 2 2 2 4 6" xfId="18423"/>
    <cellStyle name="Input 2 2 2 4 6 2" xfId="55314"/>
    <cellStyle name="Input 2 2 2 4 6 3" xfId="55315"/>
    <cellStyle name="Input 2 2 2 4 7" xfId="18424"/>
    <cellStyle name="Input 2 2 2 4 8" xfId="55316"/>
    <cellStyle name="Input 2 2 2 40" xfId="18425"/>
    <cellStyle name="Input 2 2 2 41" xfId="55317"/>
    <cellStyle name="Input 2 2 2 5" xfId="18426"/>
    <cellStyle name="Input 2 2 2 5 2" xfId="18427"/>
    <cellStyle name="Input 2 2 2 5 2 2" xfId="18428"/>
    <cellStyle name="Input 2 2 2 5 2 3" xfId="18429"/>
    <cellStyle name="Input 2 2 2 5 2 4" xfId="18430"/>
    <cellStyle name="Input 2 2 2 5 2 5" xfId="18431"/>
    <cellStyle name="Input 2 2 2 5 2 6" xfId="18432"/>
    <cellStyle name="Input 2 2 2 5 3" xfId="18433"/>
    <cellStyle name="Input 2 2 2 5 3 2" xfId="55318"/>
    <cellStyle name="Input 2 2 2 5 3 3" xfId="55319"/>
    <cellStyle name="Input 2 2 2 5 4" xfId="18434"/>
    <cellStyle name="Input 2 2 2 5 4 2" xfId="55320"/>
    <cellStyle name="Input 2 2 2 5 4 3" xfId="55321"/>
    <cellStyle name="Input 2 2 2 5 5" xfId="18435"/>
    <cellStyle name="Input 2 2 2 5 5 2" xfId="55322"/>
    <cellStyle name="Input 2 2 2 5 5 3" xfId="55323"/>
    <cellStyle name="Input 2 2 2 5 6" xfId="18436"/>
    <cellStyle name="Input 2 2 2 5 6 2" xfId="55324"/>
    <cellStyle name="Input 2 2 2 5 6 3" xfId="55325"/>
    <cellStyle name="Input 2 2 2 5 7" xfId="18437"/>
    <cellStyle name="Input 2 2 2 5 8" xfId="55326"/>
    <cellStyle name="Input 2 2 2 6" xfId="18438"/>
    <cellStyle name="Input 2 2 2 6 2" xfId="18439"/>
    <cellStyle name="Input 2 2 2 6 2 2" xfId="18440"/>
    <cellStyle name="Input 2 2 2 6 2 3" xfId="18441"/>
    <cellStyle name="Input 2 2 2 6 2 4" xfId="18442"/>
    <cellStyle name="Input 2 2 2 6 2 5" xfId="18443"/>
    <cellStyle name="Input 2 2 2 6 2 6" xfId="18444"/>
    <cellStyle name="Input 2 2 2 6 3" xfId="18445"/>
    <cellStyle name="Input 2 2 2 6 3 2" xfId="55327"/>
    <cellStyle name="Input 2 2 2 6 3 3" xfId="55328"/>
    <cellStyle name="Input 2 2 2 6 4" xfId="18446"/>
    <cellStyle name="Input 2 2 2 6 4 2" xfId="55329"/>
    <cellStyle name="Input 2 2 2 6 4 3" xfId="55330"/>
    <cellStyle name="Input 2 2 2 6 5" xfId="18447"/>
    <cellStyle name="Input 2 2 2 6 5 2" xfId="55331"/>
    <cellStyle name="Input 2 2 2 6 5 3" xfId="55332"/>
    <cellStyle name="Input 2 2 2 6 6" xfId="18448"/>
    <cellStyle name="Input 2 2 2 6 6 2" xfId="55333"/>
    <cellStyle name="Input 2 2 2 6 6 3" xfId="55334"/>
    <cellStyle name="Input 2 2 2 6 7" xfId="18449"/>
    <cellStyle name="Input 2 2 2 6 8" xfId="55335"/>
    <cellStyle name="Input 2 2 2 7" xfId="18450"/>
    <cellStyle name="Input 2 2 2 7 2" xfId="18451"/>
    <cellStyle name="Input 2 2 2 7 2 2" xfId="18452"/>
    <cellStyle name="Input 2 2 2 7 2 3" xfId="18453"/>
    <cellStyle name="Input 2 2 2 7 2 4" xfId="18454"/>
    <cellStyle name="Input 2 2 2 7 2 5" xfId="18455"/>
    <cellStyle name="Input 2 2 2 7 2 6" xfId="18456"/>
    <cellStyle name="Input 2 2 2 7 3" xfId="18457"/>
    <cellStyle name="Input 2 2 2 7 3 2" xfId="55336"/>
    <cellStyle name="Input 2 2 2 7 3 3" xfId="55337"/>
    <cellStyle name="Input 2 2 2 7 4" xfId="18458"/>
    <cellStyle name="Input 2 2 2 7 4 2" xfId="55338"/>
    <cellStyle name="Input 2 2 2 7 4 3" xfId="55339"/>
    <cellStyle name="Input 2 2 2 7 5" xfId="18459"/>
    <cellStyle name="Input 2 2 2 7 5 2" xfId="55340"/>
    <cellStyle name="Input 2 2 2 7 5 3" xfId="55341"/>
    <cellStyle name="Input 2 2 2 7 6" xfId="18460"/>
    <cellStyle name="Input 2 2 2 7 6 2" xfId="55342"/>
    <cellStyle name="Input 2 2 2 7 6 3" xfId="55343"/>
    <cellStyle name="Input 2 2 2 7 7" xfId="18461"/>
    <cellStyle name="Input 2 2 2 7 8" xfId="55344"/>
    <cellStyle name="Input 2 2 2 8" xfId="18462"/>
    <cellStyle name="Input 2 2 2 8 2" xfId="18463"/>
    <cellStyle name="Input 2 2 2 8 2 2" xfId="18464"/>
    <cellStyle name="Input 2 2 2 8 2 3" xfId="18465"/>
    <cellStyle name="Input 2 2 2 8 2 4" xfId="18466"/>
    <cellStyle name="Input 2 2 2 8 2 5" xfId="18467"/>
    <cellStyle name="Input 2 2 2 8 2 6" xfId="18468"/>
    <cellStyle name="Input 2 2 2 8 3" xfId="18469"/>
    <cellStyle name="Input 2 2 2 8 3 2" xfId="55345"/>
    <cellStyle name="Input 2 2 2 8 3 3" xfId="55346"/>
    <cellStyle name="Input 2 2 2 8 4" xfId="18470"/>
    <cellStyle name="Input 2 2 2 8 4 2" xfId="55347"/>
    <cellStyle name="Input 2 2 2 8 4 3" xfId="55348"/>
    <cellStyle name="Input 2 2 2 8 5" xfId="18471"/>
    <cellStyle name="Input 2 2 2 8 5 2" xfId="55349"/>
    <cellStyle name="Input 2 2 2 8 5 3" xfId="55350"/>
    <cellStyle name="Input 2 2 2 8 6" xfId="18472"/>
    <cellStyle name="Input 2 2 2 8 6 2" xfId="55351"/>
    <cellStyle name="Input 2 2 2 8 6 3" xfId="55352"/>
    <cellStyle name="Input 2 2 2 8 7" xfId="18473"/>
    <cellStyle name="Input 2 2 2 8 8" xfId="55353"/>
    <cellStyle name="Input 2 2 2 9" xfId="18474"/>
    <cellStyle name="Input 2 2 2 9 2" xfId="18475"/>
    <cellStyle name="Input 2 2 2 9 2 2" xfId="18476"/>
    <cellStyle name="Input 2 2 2 9 2 3" xfId="18477"/>
    <cellStyle name="Input 2 2 2 9 2 4" xfId="18478"/>
    <cellStyle name="Input 2 2 2 9 2 5" xfId="18479"/>
    <cellStyle name="Input 2 2 2 9 2 6" xfId="18480"/>
    <cellStyle name="Input 2 2 2 9 3" xfId="18481"/>
    <cellStyle name="Input 2 2 2 9 3 2" xfId="55354"/>
    <cellStyle name="Input 2 2 2 9 3 3" xfId="55355"/>
    <cellStyle name="Input 2 2 2 9 4" xfId="18482"/>
    <cellStyle name="Input 2 2 2 9 4 2" xfId="55356"/>
    <cellStyle name="Input 2 2 2 9 4 3" xfId="55357"/>
    <cellStyle name="Input 2 2 2 9 5" xfId="18483"/>
    <cellStyle name="Input 2 2 2 9 5 2" xfId="55358"/>
    <cellStyle name="Input 2 2 2 9 5 3" xfId="55359"/>
    <cellStyle name="Input 2 2 2 9 6" xfId="18484"/>
    <cellStyle name="Input 2 2 2 9 6 2" xfId="55360"/>
    <cellStyle name="Input 2 2 2 9 6 3" xfId="55361"/>
    <cellStyle name="Input 2 2 2 9 7" xfId="18485"/>
    <cellStyle name="Input 2 2 2 9 8" xfId="55362"/>
    <cellStyle name="Input 2 2 20" xfId="18486"/>
    <cellStyle name="Input 2 2 20 2" xfId="18487"/>
    <cellStyle name="Input 2 2 20 2 2" xfId="18488"/>
    <cellStyle name="Input 2 2 20 2 3" xfId="18489"/>
    <cellStyle name="Input 2 2 20 2 4" xfId="18490"/>
    <cellStyle name="Input 2 2 20 2 5" xfId="18491"/>
    <cellStyle name="Input 2 2 20 2 6" xfId="18492"/>
    <cellStyle name="Input 2 2 20 3" xfId="18493"/>
    <cellStyle name="Input 2 2 20 3 2" xfId="55363"/>
    <cellStyle name="Input 2 2 20 3 3" xfId="55364"/>
    <cellStyle name="Input 2 2 20 4" xfId="18494"/>
    <cellStyle name="Input 2 2 20 4 2" xfId="55365"/>
    <cellStyle name="Input 2 2 20 4 3" xfId="55366"/>
    <cellStyle name="Input 2 2 20 5" xfId="18495"/>
    <cellStyle name="Input 2 2 20 5 2" xfId="55367"/>
    <cellStyle name="Input 2 2 20 5 3" xfId="55368"/>
    <cellStyle name="Input 2 2 20 6" xfId="18496"/>
    <cellStyle name="Input 2 2 20 6 2" xfId="55369"/>
    <cellStyle name="Input 2 2 20 6 3" xfId="55370"/>
    <cellStyle name="Input 2 2 20 7" xfId="18497"/>
    <cellStyle name="Input 2 2 20 8" xfId="55371"/>
    <cellStyle name="Input 2 2 21" xfId="18498"/>
    <cellStyle name="Input 2 2 21 2" xfId="18499"/>
    <cellStyle name="Input 2 2 21 2 2" xfId="18500"/>
    <cellStyle name="Input 2 2 21 2 3" xfId="18501"/>
    <cellStyle name="Input 2 2 21 2 4" xfId="18502"/>
    <cellStyle name="Input 2 2 21 2 5" xfId="18503"/>
    <cellStyle name="Input 2 2 21 2 6" xfId="18504"/>
    <cellStyle name="Input 2 2 21 3" xfId="18505"/>
    <cellStyle name="Input 2 2 21 3 2" xfId="55372"/>
    <cellStyle name="Input 2 2 21 3 3" xfId="55373"/>
    <cellStyle name="Input 2 2 21 4" xfId="18506"/>
    <cellStyle name="Input 2 2 21 4 2" xfId="55374"/>
    <cellStyle name="Input 2 2 21 4 3" xfId="55375"/>
    <cellStyle name="Input 2 2 21 5" xfId="18507"/>
    <cellStyle name="Input 2 2 21 5 2" xfId="55376"/>
    <cellStyle name="Input 2 2 21 5 3" xfId="55377"/>
    <cellStyle name="Input 2 2 21 6" xfId="18508"/>
    <cellStyle name="Input 2 2 21 6 2" xfId="55378"/>
    <cellStyle name="Input 2 2 21 6 3" xfId="55379"/>
    <cellStyle name="Input 2 2 21 7" xfId="18509"/>
    <cellStyle name="Input 2 2 21 8" xfId="55380"/>
    <cellStyle name="Input 2 2 22" xfId="18510"/>
    <cellStyle name="Input 2 2 22 2" xfId="18511"/>
    <cellStyle name="Input 2 2 22 2 2" xfId="18512"/>
    <cellStyle name="Input 2 2 22 2 3" xfId="18513"/>
    <cellStyle name="Input 2 2 22 2 4" xfId="18514"/>
    <cellStyle name="Input 2 2 22 2 5" xfId="18515"/>
    <cellStyle name="Input 2 2 22 2 6" xfId="18516"/>
    <cellStyle name="Input 2 2 22 3" xfId="18517"/>
    <cellStyle name="Input 2 2 22 3 2" xfId="55381"/>
    <cellStyle name="Input 2 2 22 3 3" xfId="55382"/>
    <cellStyle name="Input 2 2 22 4" xfId="18518"/>
    <cellStyle name="Input 2 2 22 4 2" xfId="55383"/>
    <cellStyle name="Input 2 2 22 4 3" xfId="55384"/>
    <cellStyle name="Input 2 2 22 5" xfId="18519"/>
    <cellStyle name="Input 2 2 22 5 2" xfId="55385"/>
    <cellStyle name="Input 2 2 22 5 3" xfId="55386"/>
    <cellStyle name="Input 2 2 22 6" xfId="18520"/>
    <cellStyle name="Input 2 2 22 6 2" xfId="55387"/>
    <cellStyle name="Input 2 2 22 6 3" xfId="55388"/>
    <cellStyle name="Input 2 2 22 7" xfId="18521"/>
    <cellStyle name="Input 2 2 22 8" xfId="55389"/>
    <cellStyle name="Input 2 2 23" xfId="18522"/>
    <cellStyle name="Input 2 2 23 2" xfId="18523"/>
    <cellStyle name="Input 2 2 23 2 2" xfId="18524"/>
    <cellStyle name="Input 2 2 23 2 3" xfId="18525"/>
    <cellStyle name="Input 2 2 23 2 4" xfId="18526"/>
    <cellStyle name="Input 2 2 23 2 5" xfId="18527"/>
    <cellStyle name="Input 2 2 23 2 6" xfId="18528"/>
    <cellStyle name="Input 2 2 23 3" xfId="18529"/>
    <cellStyle name="Input 2 2 23 3 2" xfId="55390"/>
    <cellStyle name="Input 2 2 23 3 3" xfId="55391"/>
    <cellStyle name="Input 2 2 23 4" xfId="18530"/>
    <cellStyle name="Input 2 2 23 4 2" xfId="55392"/>
    <cellStyle name="Input 2 2 23 4 3" xfId="55393"/>
    <cellStyle name="Input 2 2 23 5" xfId="18531"/>
    <cellStyle name="Input 2 2 23 5 2" xfId="55394"/>
    <cellStyle name="Input 2 2 23 5 3" xfId="55395"/>
    <cellStyle name="Input 2 2 23 6" xfId="18532"/>
    <cellStyle name="Input 2 2 23 6 2" xfId="55396"/>
    <cellStyle name="Input 2 2 23 6 3" xfId="55397"/>
    <cellStyle name="Input 2 2 23 7" xfId="18533"/>
    <cellStyle name="Input 2 2 23 8" xfId="55398"/>
    <cellStyle name="Input 2 2 24" xfId="18534"/>
    <cellStyle name="Input 2 2 24 2" xfId="18535"/>
    <cellStyle name="Input 2 2 24 2 2" xfId="18536"/>
    <cellStyle name="Input 2 2 24 2 3" xfId="18537"/>
    <cellStyle name="Input 2 2 24 2 4" xfId="18538"/>
    <cellStyle name="Input 2 2 24 2 5" xfId="18539"/>
    <cellStyle name="Input 2 2 24 2 6" xfId="18540"/>
    <cellStyle name="Input 2 2 24 3" xfId="18541"/>
    <cellStyle name="Input 2 2 24 3 2" xfId="55399"/>
    <cellStyle name="Input 2 2 24 3 3" xfId="55400"/>
    <cellStyle name="Input 2 2 24 4" xfId="18542"/>
    <cellStyle name="Input 2 2 24 4 2" xfId="55401"/>
    <cellStyle name="Input 2 2 24 4 3" xfId="55402"/>
    <cellStyle name="Input 2 2 24 5" xfId="18543"/>
    <cellStyle name="Input 2 2 24 5 2" xfId="55403"/>
    <cellStyle name="Input 2 2 24 5 3" xfId="55404"/>
    <cellStyle name="Input 2 2 24 6" xfId="18544"/>
    <cellStyle name="Input 2 2 24 6 2" xfId="55405"/>
    <cellStyle name="Input 2 2 24 6 3" xfId="55406"/>
    <cellStyle name="Input 2 2 24 7" xfId="18545"/>
    <cellStyle name="Input 2 2 24 8" xfId="55407"/>
    <cellStyle name="Input 2 2 25" xfId="18546"/>
    <cellStyle name="Input 2 2 25 2" xfId="18547"/>
    <cellStyle name="Input 2 2 25 2 2" xfId="18548"/>
    <cellStyle name="Input 2 2 25 2 3" xfId="18549"/>
    <cellStyle name="Input 2 2 25 2 4" xfId="18550"/>
    <cellStyle name="Input 2 2 25 2 5" xfId="18551"/>
    <cellStyle name="Input 2 2 25 2 6" xfId="18552"/>
    <cellStyle name="Input 2 2 25 3" xfId="18553"/>
    <cellStyle name="Input 2 2 25 3 2" xfId="55408"/>
    <cellStyle name="Input 2 2 25 3 3" xfId="55409"/>
    <cellStyle name="Input 2 2 25 4" xfId="18554"/>
    <cellStyle name="Input 2 2 25 4 2" xfId="55410"/>
    <cellStyle name="Input 2 2 25 4 3" xfId="55411"/>
    <cellStyle name="Input 2 2 25 5" xfId="18555"/>
    <cellStyle name="Input 2 2 25 5 2" xfId="55412"/>
    <cellStyle name="Input 2 2 25 5 3" xfId="55413"/>
    <cellStyle name="Input 2 2 25 6" xfId="18556"/>
    <cellStyle name="Input 2 2 25 6 2" xfId="55414"/>
    <cellStyle name="Input 2 2 25 6 3" xfId="55415"/>
    <cellStyle name="Input 2 2 25 7" xfId="18557"/>
    <cellStyle name="Input 2 2 25 8" xfId="55416"/>
    <cellStyle name="Input 2 2 26" xfId="18558"/>
    <cellStyle name="Input 2 2 26 2" xfId="18559"/>
    <cellStyle name="Input 2 2 26 2 2" xfId="18560"/>
    <cellStyle name="Input 2 2 26 2 3" xfId="18561"/>
    <cellStyle name="Input 2 2 26 2 4" xfId="18562"/>
    <cellStyle name="Input 2 2 26 2 5" xfId="18563"/>
    <cellStyle name="Input 2 2 26 2 6" xfId="18564"/>
    <cellStyle name="Input 2 2 26 3" xfId="18565"/>
    <cellStyle name="Input 2 2 26 3 2" xfId="55417"/>
    <cellStyle name="Input 2 2 26 3 3" xfId="55418"/>
    <cellStyle name="Input 2 2 26 4" xfId="18566"/>
    <cellStyle name="Input 2 2 26 4 2" xfId="55419"/>
    <cellStyle name="Input 2 2 26 4 3" xfId="55420"/>
    <cellStyle name="Input 2 2 26 5" xfId="18567"/>
    <cellStyle name="Input 2 2 26 5 2" xfId="55421"/>
    <cellStyle name="Input 2 2 26 5 3" xfId="55422"/>
    <cellStyle name="Input 2 2 26 6" xfId="18568"/>
    <cellStyle name="Input 2 2 26 6 2" xfId="55423"/>
    <cellStyle name="Input 2 2 26 6 3" xfId="55424"/>
    <cellStyle name="Input 2 2 26 7" xfId="18569"/>
    <cellStyle name="Input 2 2 26 8" xfId="55425"/>
    <cellStyle name="Input 2 2 27" xfId="18570"/>
    <cellStyle name="Input 2 2 27 2" xfId="18571"/>
    <cellStyle name="Input 2 2 27 2 2" xfId="18572"/>
    <cellStyle name="Input 2 2 27 2 3" xfId="18573"/>
    <cellStyle name="Input 2 2 27 2 4" xfId="18574"/>
    <cellStyle name="Input 2 2 27 2 5" xfId="18575"/>
    <cellStyle name="Input 2 2 27 2 6" xfId="18576"/>
    <cellStyle name="Input 2 2 27 3" xfId="18577"/>
    <cellStyle name="Input 2 2 27 3 2" xfId="55426"/>
    <cellStyle name="Input 2 2 27 3 3" xfId="55427"/>
    <cellStyle name="Input 2 2 27 4" xfId="18578"/>
    <cellStyle name="Input 2 2 27 4 2" xfId="55428"/>
    <cellStyle name="Input 2 2 27 4 3" xfId="55429"/>
    <cellStyle name="Input 2 2 27 5" xfId="18579"/>
    <cellStyle name="Input 2 2 27 5 2" xfId="55430"/>
    <cellStyle name="Input 2 2 27 5 3" xfId="55431"/>
    <cellStyle name="Input 2 2 27 6" xfId="18580"/>
    <cellStyle name="Input 2 2 27 6 2" xfId="55432"/>
    <cellStyle name="Input 2 2 27 6 3" xfId="55433"/>
    <cellStyle name="Input 2 2 27 7" xfId="18581"/>
    <cellStyle name="Input 2 2 27 8" xfId="55434"/>
    <cellStyle name="Input 2 2 28" xfId="18582"/>
    <cellStyle name="Input 2 2 28 2" xfId="18583"/>
    <cellStyle name="Input 2 2 28 2 2" xfId="18584"/>
    <cellStyle name="Input 2 2 28 2 3" xfId="18585"/>
    <cellStyle name="Input 2 2 28 2 4" xfId="18586"/>
    <cellStyle name="Input 2 2 28 2 5" xfId="18587"/>
    <cellStyle name="Input 2 2 28 2 6" xfId="18588"/>
    <cellStyle name="Input 2 2 28 3" xfId="18589"/>
    <cellStyle name="Input 2 2 28 3 2" xfId="55435"/>
    <cellStyle name="Input 2 2 28 3 3" xfId="55436"/>
    <cellStyle name="Input 2 2 28 4" xfId="18590"/>
    <cellStyle name="Input 2 2 28 4 2" xfId="55437"/>
    <cellStyle name="Input 2 2 28 4 3" xfId="55438"/>
    <cellStyle name="Input 2 2 28 5" xfId="18591"/>
    <cellStyle name="Input 2 2 28 5 2" xfId="55439"/>
    <cellStyle name="Input 2 2 28 5 3" xfId="55440"/>
    <cellStyle name="Input 2 2 28 6" xfId="18592"/>
    <cellStyle name="Input 2 2 28 6 2" xfId="55441"/>
    <cellStyle name="Input 2 2 28 6 3" xfId="55442"/>
    <cellStyle name="Input 2 2 28 7" xfId="18593"/>
    <cellStyle name="Input 2 2 28 8" xfId="55443"/>
    <cellStyle name="Input 2 2 29" xfId="18594"/>
    <cellStyle name="Input 2 2 29 2" xfId="18595"/>
    <cellStyle name="Input 2 2 29 2 2" xfId="18596"/>
    <cellStyle name="Input 2 2 29 2 3" xfId="18597"/>
    <cellStyle name="Input 2 2 29 2 4" xfId="18598"/>
    <cellStyle name="Input 2 2 29 2 5" xfId="18599"/>
    <cellStyle name="Input 2 2 29 2 6" xfId="18600"/>
    <cellStyle name="Input 2 2 29 3" xfId="18601"/>
    <cellStyle name="Input 2 2 29 3 2" xfId="55444"/>
    <cellStyle name="Input 2 2 29 3 3" xfId="55445"/>
    <cellStyle name="Input 2 2 29 4" xfId="18602"/>
    <cellStyle name="Input 2 2 29 4 2" xfId="55446"/>
    <cellStyle name="Input 2 2 29 4 3" xfId="55447"/>
    <cellStyle name="Input 2 2 29 5" xfId="18603"/>
    <cellStyle name="Input 2 2 29 5 2" xfId="55448"/>
    <cellStyle name="Input 2 2 29 5 3" xfId="55449"/>
    <cellStyle name="Input 2 2 29 6" xfId="18604"/>
    <cellStyle name="Input 2 2 29 6 2" xfId="55450"/>
    <cellStyle name="Input 2 2 29 6 3" xfId="55451"/>
    <cellStyle name="Input 2 2 29 7" xfId="18605"/>
    <cellStyle name="Input 2 2 29 8" xfId="55452"/>
    <cellStyle name="Input 2 2 3" xfId="18606"/>
    <cellStyle name="Input 2 2 3 2" xfId="18607"/>
    <cellStyle name="Input 2 2 3 2 2" xfId="18608"/>
    <cellStyle name="Input 2 2 3 2 3" xfId="18609"/>
    <cellStyle name="Input 2 2 3 2 4" xfId="18610"/>
    <cellStyle name="Input 2 2 3 2 5" xfId="18611"/>
    <cellStyle name="Input 2 2 3 2 6" xfId="18612"/>
    <cellStyle name="Input 2 2 3 3" xfId="18613"/>
    <cellStyle name="Input 2 2 3 3 2" xfId="55453"/>
    <cellStyle name="Input 2 2 3 3 3" xfId="55454"/>
    <cellStyle name="Input 2 2 3 4" xfId="18614"/>
    <cellStyle name="Input 2 2 3 4 2" xfId="55455"/>
    <cellStyle name="Input 2 2 3 4 3" xfId="55456"/>
    <cellStyle name="Input 2 2 3 5" xfId="18615"/>
    <cellStyle name="Input 2 2 3 5 2" xfId="55457"/>
    <cellStyle name="Input 2 2 3 5 3" xfId="55458"/>
    <cellStyle name="Input 2 2 3 6" xfId="18616"/>
    <cellStyle name="Input 2 2 3 6 2" xfId="55459"/>
    <cellStyle name="Input 2 2 3 6 3" xfId="55460"/>
    <cellStyle name="Input 2 2 3 7" xfId="18617"/>
    <cellStyle name="Input 2 2 3 8" xfId="55461"/>
    <cellStyle name="Input 2 2 30" xfId="18618"/>
    <cellStyle name="Input 2 2 30 2" xfId="18619"/>
    <cellStyle name="Input 2 2 30 2 2" xfId="18620"/>
    <cellStyle name="Input 2 2 30 2 3" xfId="18621"/>
    <cellStyle name="Input 2 2 30 2 4" xfId="18622"/>
    <cellStyle name="Input 2 2 30 2 5" xfId="18623"/>
    <cellStyle name="Input 2 2 30 2 6" xfId="18624"/>
    <cellStyle name="Input 2 2 30 3" xfId="18625"/>
    <cellStyle name="Input 2 2 30 3 2" xfId="55462"/>
    <cellStyle name="Input 2 2 30 3 3" xfId="55463"/>
    <cellStyle name="Input 2 2 30 4" xfId="18626"/>
    <cellStyle name="Input 2 2 30 4 2" xfId="55464"/>
    <cellStyle name="Input 2 2 30 4 3" xfId="55465"/>
    <cellStyle name="Input 2 2 30 5" xfId="18627"/>
    <cellStyle name="Input 2 2 30 5 2" xfId="55466"/>
    <cellStyle name="Input 2 2 30 5 3" xfId="55467"/>
    <cellStyle name="Input 2 2 30 6" xfId="18628"/>
    <cellStyle name="Input 2 2 30 6 2" xfId="55468"/>
    <cellStyle name="Input 2 2 30 6 3" xfId="55469"/>
    <cellStyle name="Input 2 2 30 7" xfId="18629"/>
    <cellStyle name="Input 2 2 30 8" xfId="55470"/>
    <cellStyle name="Input 2 2 31" xfId="18630"/>
    <cellStyle name="Input 2 2 31 2" xfId="18631"/>
    <cellStyle name="Input 2 2 31 2 2" xfId="18632"/>
    <cellStyle name="Input 2 2 31 2 3" xfId="18633"/>
    <cellStyle name="Input 2 2 31 2 4" xfId="18634"/>
    <cellStyle name="Input 2 2 31 2 5" xfId="18635"/>
    <cellStyle name="Input 2 2 31 2 6" xfId="18636"/>
    <cellStyle name="Input 2 2 31 3" xfId="18637"/>
    <cellStyle name="Input 2 2 31 3 2" xfId="55471"/>
    <cellStyle name="Input 2 2 31 3 3" xfId="55472"/>
    <cellStyle name="Input 2 2 31 4" xfId="18638"/>
    <cellStyle name="Input 2 2 31 4 2" xfId="55473"/>
    <cellStyle name="Input 2 2 31 4 3" xfId="55474"/>
    <cellStyle name="Input 2 2 31 5" xfId="18639"/>
    <cellStyle name="Input 2 2 31 5 2" xfId="55475"/>
    <cellStyle name="Input 2 2 31 5 3" xfId="55476"/>
    <cellStyle name="Input 2 2 31 6" xfId="18640"/>
    <cellStyle name="Input 2 2 31 6 2" xfId="55477"/>
    <cellStyle name="Input 2 2 31 6 3" xfId="55478"/>
    <cellStyle name="Input 2 2 31 7" xfId="18641"/>
    <cellStyle name="Input 2 2 31 8" xfId="55479"/>
    <cellStyle name="Input 2 2 32" xfId="18642"/>
    <cellStyle name="Input 2 2 32 2" xfId="18643"/>
    <cellStyle name="Input 2 2 32 2 2" xfId="18644"/>
    <cellStyle name="Input 2 2 32 2 3" xfId="18645"/>
    <cellStyle name="Input 2 2 32 2 4" xfId="18646"/>
    <cellStyle name="Input 2 2 32 2 5" xfId="18647"/>
    <cellStyle name="Input 2 2 32 2 6" xfId="18648"/>
    <cellStyle name="Input 2 2 32 3" xfId="18649"/>
    <cellStyle name="Input 2 2 32 3 2" xfId="55480"/>
    <cellStyle name="Input 2 2 32 3 3" xfId="55481"/>
    <cellStyle name="Input 2 2 32 4" xfId="18650"/>
    <cellStyle name="Input 2 2 32 4 2" xfId="55482"/>
    <cellStyle name="Input 2 2 32 4 3" xfId="55483"/>
    <cellStyle name="Input 2 2 32 5" xfId="18651"/>
    <cellStyle name="Input 2 2 32 5 2" xfId="55484"/>
    <cellStyle name="Input 2 2 32 5 3" xfId="55485"/>
    <cellStyle name="Input 2 2 32 6" xfId="18652"/>
    <cellStyle name="Input 2 2 32 6 2" xfId="55486"/>
    <cellStyle name="Input 2 2 32 6 3" xfId="55487"/>
    <cellStyle name="Input 2 2 32 7" xfId="18653"/>
    <cellStyle name="Input 2 2 32 8" xfId="55488"/>
    <cellStyle name="Input 2 2 33" xfId="18654"/>
    <cellStyle name="Input 2 2 33 2" xfId="18655"/>
    <cellStyle name="Input 2 2 33 2 2" xfId="18656"/>
    <cellStyle name="Input 2 2 33 2 3" xfId="18657"/>
    <cellStyle name="Input 2 2 33 2 4" xfId="18658"/>
    <cellStyle name="Input 2 2 33 2 5" xfId="18659"/>
    <cellStyle name="Input 2 2 33 2 6" xfId="18660"/>
    <cellStyle name="Input 2 2 33 3" xfId="18661"/>
    <cellStyle name="Input 2 2 33 3 2" xfId="55489"/>
    <cellStyle name="Input 2 2 33 3 3" xfId="55490"/>
    <cellStyle name="Input 2 2 33 4" xfId="18662"/>
    <cellStyle name="Input 2 2 33 4 2" xfId="55491"/>
    <cellStyle name="Input 2 2 33 4 3" xfId="55492"/>
    <cellStyle name="Input 2 2 33 5" xfId="18663"/>
    <cellStyle name="Input 2 2 33 5 2" xfId="55493"/>
    <cellStyle name="Input 2 2 33 5 3" xfId="55494"/>
    <cellStyle name="Input 2 2 33 6" xfId="18664"/>
    <cellStyle name="Input 2 2 33 6 2" xfId="55495"/>
    <cellStyle name="Input 2 2 33 6 3" xfId="55496"/>
    <cellStyle name="Input 2 2 33 7" xfId="18665"/>
    <cellStyle name="Input 2 2 33 8" xfId="55497"/>
    <cellStyle name="Input 2 2 34" xfId="18666"/>
    <cellStyle name="Input 2 2 34 2" xfId="18667"/>
    <cellStyle name="Input 2 2 34 2 2" xfId="18668"/>
    <cellStyle name="Input 2 2 34 2 3" xfId="18669"/>
    <cellStyle name="Input 2 2 34 2 4" xfId="18670"/>
    <cellStyle name="Input 2 2 34 2 5" xfId="18671"/>
    <cellStyle name="Input 2 2 34 2 6" xfId="18672"/>
    <cellStyle name="Input 2 2 34 3" xfId="18673"/>
    <cellStyle name="Input 2 2 34 3 2" xfId="55498"/>
    <cellStyle name="Input 2 2 34 3 3" xfId="55499"/>
    <cellStyle name="Input 2 2 34 4" xfId="18674"/>
    <cellStyle name="Input 2 2 34 4 2" xfId="55500"/>
    <cellStyle name="Input 2 2 34 4 3" xfId="55501"/>
    <cellStyle name="Input 2 2 34 5" xfId="18675"/>
    <cellStyle name="Input 2 2 34 5 2" xfId="55502"/>
    <cellStyle name="Input 2 2 34 5 3" xfId="55503"/>
    <cellStyle name="Input 2 2 34 6" xfId="18676"/>
    <cellStyle name="Input 2 2 34 6 2" xfId="55504"/>
    <cellStyle name="Input 2 2 34 6 3" xfId="55505"/>
    <cellStyle name="Input 2 2 34 7" xfId="18677"/>
    <cellStyle name="Input 2 2 34 8" xfId="55506"/>
    <cellStyle name="Input 2 2 35" xfId="18678"/>
    <cellStyle name="Input 2 2 35 2" xfId="18679"/>
    <cellStyle name="Input 2 2 35 2 2" xfId="18680"/>
    <cellStyle name="Input 2 2 35 2 3" xfId="18681"/>
    <cellStyle name="Input 2 2 35 2 4" xfId="18682"/>
    <cellStyle name="Input 2 2 35 2 5" xfId="18683"/>
    <cellStyle name="Input 2 2 35 2 6" xfId="18684"/>
    <cellStyle name="Input 2 2 35 3" xfId="18685"/>
    <cellStyle name="Input 2 2 35 3 2" xfId="55507"/>
    <cellStyle name="Input 2 2 35 3 3" xfId="55508"/>
    <cellStyle name="Input 2 2 35 4" xfId="18686"/>
    <cellStyle name="Input 2 2 35 4 2" xfId="55509"/>
    <cellStyle name="Input 2 2 35 4 3" xfId="55510"/>
    <cellStyle name="Input 2 2 35 5" xfId="18687"/>
    <cellStyle name="Input 2 2 35 5 2" xfId="55511"/>
    <cellStyle name="Input 2 2 35 5 3" xfId="55512"/>
    <cellStyle name="Input 2 2 35 6" xfId="18688"/>
    <cellStyle name="Input 2 2 35 6 2" xfId="55513"/>
    <cellStyle name="Input 2 2 35 6 3" xfId="55514"/>
    <cellStyle name="Input 2 2 35 7" xfId="18689"/>
    <cellStyle name="Input 2 2 35 8" xfId="55515"/>
    <cellStyle name="Input 2 2 36" xfId="18690"/>
    <cellStyle name="Input 2 2 36 2" xfId="18691"/>
    <cellStyle name="Input 2 2 36 3" xfId="18692"/>
    <cellStyle name="Input 2 2 36 4" xfId="18693"/>
    <cellStyle name="Input 2 2 36 5" xfId="18694"/>
    <cellStyle name="Input 2 2 36 6" xfId="18695"/>
    <cellStyle name="Input 2 2 37" xfId="18696"/>
    <cellStyle name="Input 2 2 37 2" xfId="18697"/>
    <cellStyle name="Input 2 2 37 3" xfId="18698"/>
    <cellStyle name="Input 2 2 37 4" xfId="18699"/>
    <cellStyle name="Input 2 2 37 5" xfId="18700"/>
    <cellStyle name="Input 2 2 37 6" xfId="18701"/>
    <cellStyle name="Input 2 2 38" xfId="18702"/>
    <cellStyle name="Input 2 2 38 2" xfId="55516"/>
    <cellStyle name="Input 2 2 38 3" xfId="55517"/>
    <cellStyle name="Input 2 2 39" xfId="18703"/>
    <cellStyle name="Input 2 2 39 2" xfId="55518"/>
    <cellStyle name="Input 2 2 39 3" xfId="55519"/>
    <cellStyle name="Input 2 2 4" xfId="18704"/>
    <cellStyle name="Input 2 2 4 2" xfId="18705"/>
    <cellStyle name="Input 2 2 4 2 2" xfId="18706"/>
    <cellStyle name="Input 2 2 4 2 3" xfId="18707"/>
    <cellStyle name="Input 2 2 4 2 4" xfId="18708"/>
    <cellStyle name="Input 2 2 4 2 5" xfId="18709"/>
    <cellStyle name="Input 2 2 4 2 6" xfId="18710"/>
    <cellStyle name="Input 2 2 4 3" xfId="18711"/>
    <cellStyle name="Input 2 2 4 3 2" xfId="55520"/>
    <cellStyle name="Input 2 2 4 3 3" xfId="55521"/>
    <cellStyle name="Input 2 2 4 4" xfId="18712"/>
    <cellStyle name="Input 2 2 4 4 2" xfId="55522"/>
    <cellStyle name="Input 2 2 4 4 3" xfId="55523"/>
    <cellStyle name="Input 2 2 4 5" xfId="18713"/>
    <cellStyle name="Input 2 2 4 5 2" xfId="55524"/>
    <cellStyle name="Input 2 2 4 5 3" xfId="55525"/>
    <cellStyle name="Input 2 2 4 6" xfId="18714"/>
    <cellStyle name="Input 2 2 4 6 2" xfId="55526"/>
    <cellStyle name="Input 2 2 4 6 3" xfId="55527"/>
    <cellStyle name="Input 2 2 4 7" xfId="18715"/>
    <cellStyle name="Input 2 2 4 8" xfId="55528"/>
    <cellStyle name="Input 2 2 40" xfId="18716"/>
    <cellStyle name="Input 2 2 40 2" xfId="55529"/>
    <cellStyle name="Input 2 2 40 3" xfId="55530"/>
    <cellStyle name="Input 2 2 41" xfId="18717"/>
    <cellStyle name="Input 2 2 42" xfId="18718"/>
    <cellStyle name="Input 2 2 43" xfId="18719"/>
    <cellStyle name="Input 2 2 5" xfId="18720"/>
    <cellStyle name="Input 2 2 5 2" xfId="18721"/>
    <cellStyle name="Input 2 2 5 2 2" xfId="18722"/>
    <cellStyle name="Input 2 2 5 2 3" xfId="18723"/>
    <cellStyle name="Input 2 2 5 2 4" xfId="18724"/>
    <cellStyle name="Input 2 2 5 2 5" xfId="18725"/>
    <cellStyle name="Input 2 2 5 2 6" xfId="18726"/>
    <cellStyle name="Input 2 2 5 3" xfId="18727"/>
    <cellStyle name="Input 2 2 5 3 2" xfId="55531"/>
    <cellStyle name="Input 2 2 5 3 3" xfId="55532"/>
    <cellStyle name="Input 2 2 5 4" xfId="18728"/>
    <cellStyle name="Input 2 2 5 4 2" xfId="55533"/>
    <cellStyle name="Input 2 2 5 4 3" xfId="55534"/>
    <cellStyle name="Input 2 2 5 5" xfId="18729"/>
    <cellStyle name="Input 2 2 5 5 2" xfId="55535"/>
    <cellStyle name="Input 2 2 5 5 3" xfId="55536"/>
    <cellStyle name="Input 2 2 5 6" xfId="18730"/>
    <cellStyle name="Input 2 2 5 6 2" xfId="55537"/>
    <cellStyle name="Input 2 2 5 6 3" xfId="55538"/>
    <cellStyle name="Input 2 2 5 7" xfId="18731"/>
    <cellStyle name="Input 2 2 5 8" xfId="55539"/>
    <cellStyle name="Input 2 2 6" xfId="18732"/>
    <cellStyle name="Input 2 2 6 2" xfId="18733"/>
    <cellStyle name="Input 2 2 6 2 2" xfId="18734"/>
    <cellStyle name="Input 2 2 6 2 3" xfId="18735"/>
    <cellStyle name="Input 2 2 6 2 4" xfId="18736"/>
    <cellStyle name="Input 2 2 6 2 5" xfId="18737"/>
    <cellStyle name="Input 2 2 6 2 6" xfId="18738"/>
    <cellStyle name="Input 2 2 6 3" xfId="18739"/>
    <cellStyle name="Input 2 2 6 3 2" xfId="55540"/>
    <cellStyle name="Input 2 2 6 3 3" xfId="55541"/>
    <cellStyle name="Input 2 2 6 4" xfId="18740"/>
    <cellStyle name="Input 2 2 6 4 2" xfId="55542"/>
    <cellStyle name="Input 2 2 6 4 3" xfId="55543"/>
    <cellStyle name="Input 2 2 6 5" xfId="18741"/>
    <cellStyle name="Input 2 2 6 5 2" xfId="55544"/>
    <cellStyle name="Input 2 2 6 5 3" xfId="55545"/>
    <cellStyle name="Input 2 2 6 6" xfId="18742"/>
    <cellStyle name="Input 2 2 6 6 2" xfId="55546"/>
    <cellStyle name="Input 2 2 6 6 3" xfId="55547"/>
    <cellStyle name="Input 2 2 6 7" xfId="18743"/>
    <cellStyle name="Input 2 2 6 8" xfId="55548"/>
    <cellStyle name="Input 2 2 7" xfId="18744"/>
    <cellStyle name="Input 2 2 7 2" xfId="18745"/>
    <cellStyle name="Input 2 2 7 2 2" xfId="18746"/>
    <cellStyle name="Input 2 2 7 2 3" xfId="18747"/>
    <cellStyle name="Input 2 2 7 2 4" xfId="18748"/>
    <cellStyle name="Input 2 2 7 2 5" xfId="18749"/>
    <cellStyle name="Input 2 2 7 2 6" xfId="18750"/>
    <cellStyle name="Input 2 2 7 3" xfId="18751"/>
    <cellStyle name="Input 2 2 7 3 2" xfId="55549"/>
    <cellStyle name="Input 2 2 7 3 3" xfId="55550"/>
    <cellStyle name="Input 2 2 7 4" xfId="18752"/>
    <cellStyle name="Input 2 2 7 4 2" xfId="55551"/>
    <cellStyle name="Input 2 2 7 4 3" xfId="55552"/>
    <cellStyle name="Input 2 2 7 5" xfId="18753"/>
    <cellStyle name="Input 2 2 7 5 2" xfId="55553"/>
    <cellStyle name="Input 2 2 7 5 3" xfId="55554"/>
    <cellStyle name="Input 2 2 7 6" xfId="18754"/>
    <cellStyle name="Input 2 2 7 6 2" xfId="55555"/>
    <cellStyle name="Input 2 2 7 6 3" xfId="55556"/>
    <cellStyle name="Input 2 2 7 7" xfId="18755"/>
    <cellStyle name="Input 2 2 7 8" xfId="55557"/>
    <cellStyle name="Input 2 2 8" xfId="18756"/>
    <cellStyle name="Input 2 2 8 2" xfId="18757"/>
    <cellStyle name="Input 2 2 8 2 2" xfId="18758"/>
    <cellStyle name="Input 2 2 8 2 3" xfId="18759"/>
    <cellStyle name="Input 2 2 8 2 4" xfId="18760"/>
    <cellStyle name="Input 2 2 8 2 5" xfId="18761"/>
    <cellStyle name="Input 2 2 8 2 6" xfId="18762"/>
    <cellStyle name="Input 2 2 8 3" xfId="18763"/>
    <cellStyle name="Input 2 2 8 3 2" xfId="55558"/>
    <cellStyle name="Input 2 2 8 3 3" xfId="55559"/>
    <cellStyle name="Input 2 2 8 4" xfId="18764"/>
    <cellStyle name="Input 2 2 8 4 2" xfId="55560"/>
    <cellStyle name="Input 2 2 8 4 3" xfId="55561"/>
    <cellStyle name="Input 2 2 8 5" xfId="18765"/>
    <cellStyle name="Input 2 2 8 5 2" xfId="55562"/>
    <cellStyle name="Input 2 2 8 5 3" xfId="55563"/>
    <cellStyle name="Input 2 2 8 6" xfId="18766"/>
    <cellStyle name="Input 2 2 8 6 2" xfId="55564"/>
    <cellStyle name="Input 2 2 8 6 3" xfId="55565"/>
    <cellStyle name="Input 2 2 8 7" xfId="18767"/>
    <cellStyle name="Input 2 2 8 8" xfId="55566"/>
    <cellStyle name="Input 2 2 9" xfId="18768"/>
    <cellStyle name="Input 2 2 9 2" xfId="18769"/>
    <cellStyle name="Input 2 2 9 2 2" xfId="18770"/>
    <cellStyle name="Input 2 2 9 2 3" xfId="18771"/>
    <cellStyle name="Input 2 2 9 2 4" xfId="18772"/>
    <cellStyle name="Input 2 2 9 2 5" xfId="18773"/>
    <cellStyle name="Input 2 2 9 2 6" xfId="18774"/>
    <cellStyle name="Input 2 2 9 3" xfId="18775"/>
    <cellStyle name="Input 2 2 9 3 2" xfId="55567"/>
    <cellStyle name="Input 2 2 9 3 3" xfId="55568"/>
    <cellStyle name="Input 2 2 9 4" xfId="18776"/>
    <cellStyle name="Input 2 2 9 4 2" xfId="55569"/>
    <cellStyle name="Input 2 2 9 4 3" xfId="55570"/>
    <cellStyle name="Input 2 2 9 5" xfId="18777"/>
    <cellStyle name="Input 2 2 9 5 2" xfId="55571"/>
    <cellStyle name="Input 2 2 9 5 3" xfId="55572"/>
    <cellStyle name="Input 2 2 9 6" xfId="18778"/>
    <cellStyle name="Input 2 2 9 6 2" xfId="55573"/>
    <cellStyle name="Input 2 2 9 6 3" xfId="55574"/>
    <cellStyle name="Input 2 2 9 7" xfId="18779"/>
    <cellStyle name="Input 2 2 9 8" xfId="55575"/>
    <cellStyle name="Input 2 20" xfId="18780"/>
    <cellStyle name="Input 2 20 2" xfId="18781"/>
    <cellStyle name="Input 2 20 2 2" xfId="18782"/>
    <cellStyle name="Input 2 20 2 3" xfId="18783"/>
    <cellStyle name="Input 2 20 2 4" xfId="18784"/>
    <cellStyle name="Input 2 20 2 5" xfId="18785"/>
    <cellStyle name="Input 2 20 2 6" xfId="18786"/>
    <cellStyle name="Input 2 20 3" xfId="18787"/>
    <cellStyle name="Input 2 20 3 2" xfId="55576"/>
    <cellStyle name="Input 2 20 3 3" xfId="55577"/>
    <cellStyle name="Input 2 20 4" xfId="18788"/>
    <cellStyle name="Input 2 20 4 2" xfId="55578"/>
    <cellStyle name="Input 2 20 4 3" xfId="55579"/>
    <cellStyle name="Input 2 20 5" xfId="18789"/>
    <cellStyle name="Input 2 20 5 2" xfId="55580"/>
    <cellStyle name="Input 2 20 5 3" xfId="55581"/>
    <cellStyle name="Input 2 20 6" xfId="18790"/>
    <cellStyle name="Input 2 20 6 2" xfId="55582"/>
    <cellStyle name="Input 2 20 6 3" xfId="55583"/>
    <cellStyle name="Input 2 20 7" xfId="18791"/>
    <cellStyle name="Input 2 20 8" xfId="55584"/>
    <cellStyle name="Input 2 21" xfId="18792"/>
    <cellStyle name="Input 2 21 2" xfId="18793"/>
    <cellStyle name="Input 2 21 2 2" xfId="18794"/>
    <cellStyle name="Input 2 21 2 3" xfId="18795"/>
    <cellStyle name="Input 2 21 2 4" xfId="18796"/>
    <cellStyle name="Input 2 21 2 5" xfId="18797"/>
    <cellStyle name="Input 2 21 2 6" xfId="18798"/>
    <cellStyle name="Input 2 21 3" xfId="18799"/>
    <cellStyle name="Input 2 21 3 2" xfId="55585"/>
    <cellStyle name="Input 2 21 3 3" xfId="55586"/>
    <cellStyle name="Input 2 21 4" xfId="18800"/>
    <cellStyle name="Input 2 21 4 2" xfId="55587"/>
    <cellStyle name="Input 2 21 4 3" xfId="55588"/>
    <cellStyle name="Input 2 21 5" xfId="18801"/>
    <cellStyle name="Input 2 21 5 2" xfId="55589"/>
    <cellStyle name="Input 2 21 5 3" xfId="55590"/>
    <cellStyle name="Input 2 21 6" xfId="18802"/>
    <cellStyle name="Input 2 21 6 2" xfId="55591"/>
    <cellStyle name="Input 2 21 6 3" xfId="55592"/>
    <cellStyle name="Input 2 21 7" xfId="18803"/>
    <cellStyle name="Input 2 21 8" xfId="55593"/>
    <cellStyle name="Input 2 22" xfId="18804"/>
    <cellStyle name="Input 2 22 2" xfId="18805"/>
    <cellStyle name="Input 2 22 2 2" xfId="18806"/>
    <cellStyle name="Input 2 22 2 3" xfId="18807"/>
    <cellStyle name="Input 2 22 2 4" xfId="18808"/>
    <cellStyle name="Input 2 22 2 5" xfId="18809"/>
    <cellStyle name="Input 2 22 2 6" xfId="18810"/>
    <cellStyle name="Input 2 22 3" xfId="18811"/>
    <cellStyle name="Input 2 22 3 2" xfId="55594"/>
    <cellStyle name="Input 2 22 3 3" xfId="55595"/>
    <cellStyle name="Input 2 22 4" xfId="18812"/>
    <cellStyle name="Input 2 22 4 2" xfId="55596"/>
    <cellStyle name="Input 2 22 4 3" xfId="55597"/>
    <cellStyle name="Input 2 22 5" xfId="18813"/>
    <cellStyle name="Input 2 22 5 2" xfId="55598"/>
    <cellStyle name="Input 2 22 5 3" xfId="55599"/>
    <cellStyle name="Input 2 22 6" xfId="18814"/>
    <cellStyle name="Input 2 22 6 2" xfId="55600"/>
    <cellStyle name="Input 2 22 6 3" xfId="55601"/>
    <cellStyle name="Input 2 22 7" xfId="18815"/>
    <cellStyle name="Input 2 22 8" xfId="55602"/>
    <cellStyle name="Input 2 23" xfId="18816"/>
    <cellStyle name="Input 2 23 2" xfId="18817"/>
    <cellStyle name="Input 2 23 2 2" xfId="18818"/>
    <cellStyle name="Input 2 23 2 3" xfId="18819"/>
    <cellStyle name="Input 2 23 2 4" xfId="18820"/>
    <cellStyle name="Input 2 23 2 5" xfId="18821"/>
    <cellStyle name="Input 2 23 2 6" xfId="18822"/>
    <cellStyle name="Input 2 23 3" xfId="18823"/>
    <cellStyle name="Input 2 23 3 2" xfId="55603"/>
    <cellStyle name="Input 2 23 3 3" xfId="55604"/>
    <cellStyle name="Input 2 23 4" xfId="18824"/>
    <cellStyle name="Input 2 23 4 2" xfId="55605"/>
    <cellStyle name="Input 2 23 4 3" xfId="55606"/>
    <cellStyle name="Input 2 23 5" xfId="18825"/>
    <cellStyle name="Input 2 23 5 2" xfId="55607"/>
    <cellStyle name="Input 2 23 5 3" xfId="55608"/>
    <cellStyle name="Input 2 23 6" xfId="18826"/>
    <cellStyle name="Input 2 23 6 2" xfId="55609"/>
    <cellStyle name="Input 2 23 6 3" xfId="55610"/>
    <cellStyle name="Input 2 23 7" xfId="18827"/>
    <cellStyle name="Input 2 23 8" xfId="55611"/>
    <cellStyle name="Input 2 24" xfId="18828"/>
    <cellStyle name="Input 2 24 2" xfId="18829"/>
    <cellStyle name="Input 2 24 2 2" xfId="18830"/>
    <cellStyle name="Input 2 24 2 3" xfId="18831"/>
    <cellStyle name="Input 2 24 2 4" xfId="18832"/>
    <cellStyle name="Input 2 24 2 5" xfId="18833"/>
    <cellStyle name="Input 2 24 2 6" xfId="18834"/>
    <cellStyle name="Input 2 24 3" xfId="18835"/>
    <cellStyle name="Input 2 24 3 2" xfId="55612"/>
    <cellStyle name="Input 2 24 3 3" xfId="55613"/>
    <cellStyle name="Input 2 24 4" xfId="18836"/>
    <cellStyle name="Input 2 24 4 2" xfId="55614"/>
    <cellStyle name="Input 2 24 4 3" xfId="55615"/>
    <cellStyle name="Input 2 24 5" xfId="18837"/>
    <cellStyle name="Input 2 24 5 2" xfId="55616"/>
    <cellStyle name="Input 2 24 5 3" xfId="55617"/>
    <cellStyle name="Input 2 24 6" xfId="18838"/>
    <cellStyle name="Input 2 24 6 2" xfId="55618"/>
    <cellStyle name="Input 2 24 6 3" xfId="55619"/>
    <cellStyle name="Input 2 24 7" xfId="18839"/>
    <cellStyle name="Input 2 24 8" xfId="55620"/>
    <cellStyle name="Input 2 25" xfId="18840"/>
    <cellStyle name="Input 2 25 2" xfId="18841"/>
    <cellStyle name="Input 2 25 2 2" xfId="18842"/>
    <cellStyle name="Input 2 25 2 3" xfId="18843"/>
    <cellStyle name="Input 2 25 2 4" xfId="18844"/>
    <cellStyle name="Input 2 25 2 5" xfId="18845"/>
    <cellStyle name="Input 2 25 2 6" xfId="18846"/>
    <cellStyle name="Input 2 25 3" xfId="18847"/>
    <cellStyle name="Input 2 25 3 2" xfId="55621"/>
    <cellStyle name="Input 2 25 3 3" xfId="55622"/>
    <cellStyle name="Input 2 25 4" xfId="18848"/>
    <cellStyle name="Input 2 25 4 2" xfId="55623"/>
    <cellStyle name="Input 2 25 4 3" xfId="55624"/>
    <cellStyle name="Input 2 25 5" xfId="18849"/>
    <cellStyle name="Input 2 25 5 2" xfId="55625"/>
    <cellStyle name="Input 2 25 5 3" xfId="55626"/>
    <cellStyle name="Input 2 25 6" xfId="18850"/>
    <cellStyle name="Input 2 25 6 2" xfId="55627"/>
    <cellStyle name="Input 2 25 6 3" xfId="55628"/>
    <cellStyle name="Input 2 25 7" xfId="18851"/>
    <cellStyle name="Input 2 25 8" xfId="55629"/>
    <cellStyle name="Input 2 26" xfId="18852"/>
    <cellStyle name="Input 2 26 2" xfId="18853"/>
    <cellStyle name="Input 2 26 2 2" xfId="18854"/>
    <cellStyle name="Input 2 26 2 3" xfId="18855"/>
    <cellStyle name="Input 2 26 2 4" xfId="18856"/>
    <cellStyle name="Input 2 26 2 5" xfId="18857"/>
    <cellStyle name="Input 2 26 2 6" xfId="18858"/>
    <cellStyle name="Input 2 26 3" xfId="18859"/>
    <cellStyle name="Input 2 26 3 2" xfId="55630"/>
    <cellStyle name="Input 2 26 3 3" xfId="55631"/>
    <cellStyle name="Input 2 26 4" xfId="18860"/>
    <cellStyle name="Input 2 26 4 2" xfId="55632"/>
    <cellStyle name="Input 2 26 4 3" xfId="55633"/>
    <cellStyle name="Input 2 26 5" xfId="18861"/>
    <cellStyle name="Input 2 26 5 2" xfId="55634"/>
    <cellStyle name="Input 2 26 5 3" xfId="55635"/>
    <cellStyle name="Input 2 26 6" xfId="18862"/>
    <cellStyle name="Input 2 26 6 2" xfId="55636"/>
    <cellStyle name="Input 2 26 6 3" xfId="55637"/>
    <cellStyle name="Input 2 26 7" xfId="18863"/>
    <cellStyle name="Input 2 26 8" xfId="55638"/>
    <cellStyle name="Input 2 27" xfId="18864"/>
    <cellStyle name="Input 2 27 2" xfId="18865"/>
    <cellStyle name="Input 2 27 2 2" xfId="18866"/>
    <cellStyle name="Input 2 27 2 3" xfId="18867"/>
    <cellStyle name="Input 2 27 2 4" xfId="18868"/>
    <cellStyle name="Input 2 27 2 5" xfId="18869"/>
    <cellStyle name="Input 2 27 2 6" xfId="18870"/>
    <cellStyle name="Input 2 27 3" xfId="18871"/>
    <cellStyle name="Input 2 27 3 2" xfId="55639"/>
    <cellStyle name="Input 2 27 3 3" xfId="55640"/>
    <cellStyle name="Input 2 27 4" xfId="18872"/>
    <cellStyle name="Input 2 27 4 2" xfId="55641"/>
    <cellStyle name="Input 2 27 4 3" xfId="55642"/>
    <cellStyle name="Input 2 27 5" xfId="18873"/>
    <cellStyle name="Input 2 27 5 2" xfId="55643"/>
    <cellStyle name="Input 2 27 5 3" xfId="55644"/>
    <cellStyle name="Input 2 27 6" xfId="18874"/>
    <cellStyle name="Input 2 27 6 2" xfId="55645"/>
    <cellStyle name="Input 2 27 6 3" xfId="55646"/>
    <cellStyle name="Input 2 27 7" xfId="18875"/>
    <cellStyle name="Input 2 27 8" xfId="55647"/>
    <cellStyle name="Input 2 28" xfId="18876"/>
    <cellStyle name="Input 2 28 2" xfId="18877"/>
    <cellStyle name="Input 2 28 2 2" xfId="18878"/>
    <cellStyle name="Input 2 28 2 3" xfId="18879"/>
    <cellStyle name="Input 2 28 2 4" xfId="18880"/>
    <cellStyle name="Input 2 28 2 5" xfId="18881"/>
    <cellStyle name="Input 2 28 2 6" xfId="18882"/>
    <cellStyle name="Input 2 28 3" xfId="18883"/>
    <cellStyle name="Input 2 28 3 2" xfId="55648"/>
    <cellStyle name="Input 2 28 3 3" xfId="55649"/>
    <cellStyle name="Input 2 28 4" xfId="18884"/>
    <cellStyle name="Input 2 28 4 2" xfId="55650"/>
    <cellStyle name="Input 2 28 4 3" xfId="55651"/>
    <cellStyle name="Input 2 28 5" xfId="18885"/>
    <cellStyle name="Input 2 28 5 2" xfId="55652"/>
    <cellStyle name="Input 2 28 5 3" xfId="55653"/>
    <cellStyle name="Input 2 28 6" xfId="18886"/>
    <cellStyle name="Input 2 28 6 2" xfId="55654"/>
    <cellStyle name="Input 2 28 6 3" xfId="55655"/>
    <cellStyle name="Input 2 28 7" xfId="18887"/>
    <cellStyle name="Input 2 28 8" xfId="55656"/>
    <cellStyle name="Input 2 29" xfId="18888"/>
    <cellStyle name="Input 2 29 2" xfId="18889"/>
    <cellStyle name="Input 2 29 2 2" xfId="18890"/>
    <cellStyle name="Input 2 29 2 3" xfId="18891"/>
    <cellStyle name="Input 2 29 2 4" xfId="18892"/>
    <cellStyle name="Input 2 29 2 5" xfId="18893"/>
    <cellStyle name="Input 2 29 2 6" xfId="18894"/>
    <cellStyle name="Input 2 29 3" xfId="18895"/>
    <cellStyle name="Input 2 29 3 2" xfId="55657"/>
    <cellStyle name="Input 2 29 3 3" xfId="55658"/>
    <cellStyle name="Input 2 29 4" xfId="18896"/>
    <cellStyle name="Input 2 29 4 2" xfId="55659"/>
    <cellStyle name="Input 2 29 4 3" xfId="55660"/>
    <cellStyle name="Input 2 29 5" xfId="18897"/>
    <cellStyle name="Input 2 29 5 2" xfId="55661"/>
    <cellStyle name="Input 2 29 5 3" xfId="55662"/>
    <cellStyle name="Input 2 29 6" xfId="18898"/>
    <cellStyle name="Input 2 29 6 2" xfId="55663"/>
    <cellStyle name="Input 2 29 6 3" xfId="55664"/>
    <cellStyle name="Input 2 29 7" xfId="18899"/>
    <cellStyle name="Input 2 29 8" xfId="55665"/>
    <cellStyle name="Input 2 3" xfId="18900"/>
    <cellStyle name="Input 2 3 10" xfId="18901"/>
    <cellStyle name="Input 2 3 10 2" xfId="18902"/>
    <cellStyle name="Input 2 3 10 2 2" xfId="18903"/>
    <cellStyle name="Input 2 3 10 2 3" xfId="18904"/>
    <cellStyle name="Input 2 3 10 2 4" xfId="18905"/>
    <cellStyle name="Input 2 3 10 2 5" xfId="18906"/>
    <cellStyle name="Input 2 3 10 2 6" xfId="18907"/>
    <cellStyle name="Input 2 3 10 3" xfId="18908"/>
    <cellStyle name="Input 2 3 10 3 2" xfId="55666"/>
    <cellStyle name="Input 2 3 10 3 3" xfId="55667"/>
    <cellStyle name="Input 2 3 10 4" xfId="18909"/>
    <cellStyle name="Input 2 3 10 4 2" xfId="55668"/>
    <cellStyle name="Input 2 3 10 4 3" xfId="55669"/>
    <cellStyle name="Input 2 3 10 5" xfId="18910"/>
    <cellStyle name="Input 2 3 10 5 2" xfId="55670"/>
    <cellStyle name="Input 2 3 10 5 3" xfId="55671"/>
    <cellStyle name="Input 2 3 10 6" xfId="18911"/>
    <cellStyle name="Input 2 3 10 6 2" xfId="55672"/>
    <cellStyle name="Input 2 3 10 6 3" xfId="55673"/>
    <cellStyle name="Input 2 3 10 7" xfId="18912"/>
    <cellStyle name="Input 2 3 10 8" xfId="55674"/>
    <cellStyle name="Input 2 3 11" xfId="18913"/>
    <cellStyle name="Input 2 3 11 2" xfId="18914"/>
    <cellStyle name="Input 2 3 11 2 2" xfId="18915"/>
    <cellStyle name="Input 2 3 11 2 3" xfId="18916"/>
    <cellStyle name="Input 2 3 11 2 4" xfId="18917"/>
    <cellStyle name="Input 2 3 11 2 5" xfId="18918"/>
    <cellStyle name="Input 2 3 11 2 6" xfId="18919"/>
    <cellStyle name="Input 2 3 11 3" xfId="18920"/>
    <cellStyle name="Input 2 3 11 3 2" xfId="55675"/>
    <cellStyle name="Input 2 3 11 3 3" xfId="55676"/>
    <cellStyle name="Input 2 3 11 4" xfId="18921"/>
    <cellStyle name="Input 2 3 11 4 2" xfId="55677"/>
    <cellStyle name="Input 2 3 11 4 3" xfId="55678"/>
    <cellStyle name="Input 2 3 11 5" xfId="18922"/>
    <cellStyle name="Input 2 3 11 5 2" xfId="55679"/>
    <cellStyle name="Input 2 3 11 5 3" xfId="55680"/>
    <cellStyle name="Input 2 3 11 6" xfId="18923"/>
    <cellStyle name="Input 2 3 11 6 2" xfId="55681"/>
    <cellStyle name="Input 2 3 11 6 3" xfId="55682"/>
    <cellStyle name="Input 2 3 11 7" xfId="18924"/>
    <cellStyle name="Input 2 3 11 8" xfId="55683"/>
    <cellStyle name="Input 2 3 12" xfId="18925"/>
    <cellStyle name="Input 2 3 12 2" xfId="18926"/>
    <cellStyle name="Input 2 3 12 2 2" xfId="18927"/>
    <cellStyle name="Input 2 3 12 2 3" xfId="18928"/>
    <cellStyle name="Input 2 3 12 2 4" xfId="18929"/>
    <cellStyle name="Input 2 3 12 2 5" xfId="18930"/>
    <cellStyle name="Input 2 3 12 2 6" xfId="18931"/>
    <cellStyle name="Input 2 3 12 3" xfId="18932"/>
    <cellStyle name="Input 2 3 12 3 2" xfId="55684"/>
    <cellStyle name="Input 2 3 12 3 3" xfId="55685"/>
    <cellStyle name="Input 2 3 12 4" xfId="18933"/>
    <cellStyle name="Input 2 3 12 4 2" xfId="55686"/>
    <cellStyle name="Input 2 3 12 4 3" xfId="55687"/>
    <cellStyle name="Input 2 3 12 5" xfId="18934"/>
    <cellStyle name="Input 2 3 12 5 2" xfId="55688"/>
    <cellStyle name="Input 2 3 12 5 3" xfId="55689"/>
    <cellStyle name="Input 2 3 12 6" xfId="18935"/>
    <cellStyle name="Input 2 3 12 6 2" xfId="55690"/>
    <cellStyle name="Input 2 3 12 6 3" xfId="55691"/>
    <cellStyle name="Input 2 3 12 7" xfId="18936"/>
    <cellStyle name="Input 2 3 12 8" xfId="55692"/>
    <cellStyle name="Input 2 3 13" xfId="18937"/>
    <cellStyle name="Input 2 3 13 2" xfId="18938"/>
    <cellStyle name="Input 2 3 13 2 2" xfId="18939"/>
    <cellStyle name="Input 2 3 13 2 3" xfId="18940"/>
    <cellStyle name="Input 2 3 13 2 4" xfId="18941"/>
    <cellStyle name="Input 2 3 13 2 5" xfId="18942"/>
    <cellStyle name="Input 2 3 13 2 6" xfId="18943"/>
    <cellStyle name="Input 2 3 13 3" xfId="18944"/>
    <cellStyle name="Input 2 3 13 3 2" xfId="55693"/>
    <cellStyle name="Input 2 3 13 3 3" xfId="55694"/>
    <cellStyle name="Input 2 3 13 4" xfId="18945"/>
    <cellStyle name="Input 2 3 13 4 2" xfId="55695"/>
    <cellStyle name="Input 2 3 13 4 3" xfId="55696"/>
    <cellStyle name="Input 2 3 13 5" xfId="18946"/>
    <cellStyle name="Input 2 3 13 5 2" xfId="55697"/>
    <cellStyle name="Input 2 3 13 5 3" xfId="55698"/>
    <cellStyle name="Input 2 3 13 6" xfId="18947"/>
    <cellStyle name="Input 2 3 13 6 2" xfId="55699"/>
    <cellStyle name="Input 2 3 13 6 3" xfId="55700"/>
    <cellStyle name="Input 2 3 13 7" xfId="18948"/>
    <cellStyle name="Input 2 3 13 8" xfId="55701"/>
    <cellStyle name="Input 2 3 14" xfId="18949"/>
    <cellStyle name="Input 2 3 14 2" xfId="18950"/>
    <cellStyle name="Input 2 3 14 2 2" xfId="18951"/>
    <cellStyle name="Input 2 3 14 2 3" xfId="18952"/>
    <cellStyle name="Input 2 3 14 2 4" xfId="18953"/>
    <cellStyle name="Input 2 3 14 2 5" xfId="18954"/>
    <cellStyle name="Input 2 3 14 2 6" xfId="18955"/>
    <cellStyle name="Input 2 3 14 3" xfId="18956"/>
    <cellStyle name="Input 2 3 14 3 2" xfId="55702"/>
    <cellStyle name="Input 2 3 14 3 3" xfId="55703"/>
    <cellStyle name="Input 2 3 14 4" xfId="18957"/>
    <cellStyle name="Input 2 3 14 4 2" xfId="55704"/>
    <cellStyle name="Input 2 3 14 4 3" xfId="55705"/>
    <cellStyle name="Input 2 3 14 5" xfId="18958"/>
    <cellStyle name="Input 2 3 14 5 2" xfId="55706"/>
    <cellStyle name="Input 2 3 14 5 3" xfId="55707"/>
    <cellStyle name="Input 2 3 14 6" xfId="18959"/>
    <cellStyle name="Input 2 3 14 6 2" xfId="55708"/>
    <cellStyle name="Input 2 3 14 6 3" xfId="55709"/>
    <cellStyle name="Input 2 3 14 7" xfId="18960"/>
    <cellStyle name="Input 2 3 14 8" xfId="55710"/>
    <cellStyle name="Input 2 3 15" xfId="18961"/>
    <cellStyle name="Input 2 3 15 2" xfId="18962"/>
    <cellStyle name="Input 2 3 15 2 2" xfId="18963"/>
    <cellStyle name="Input 2 3 15 2 3" xfId="18964"/>
    <cellStyle name="Input 2 3 15 2 4" xfId="18965"/>
    <cellStyle name="Input 2 3 15 2 5" xfId="18966"/>
    <cellStyle name="Input 2 3 15 2 6" xfId="18967"/>
    <cellStyle name="Input 2 3 15 3" xfId="18968"/>
    <cellStyle name="Input 2 3 15 3 2" xfId="55711"/>
    <cellStyle name="Input 2 3 15 3 3" xfId="55712"/>
    <cellStyle name="Input 2 3 15 4" xfId="18969"/>
    <cellStyle name="Input 2 3 15 4 2" xfId="55713"/>
    <cellStyle name="Input 2 3 15 4 3" xfId="55714"/>
    <cellStyle name="Input 2 3 15 5" xfId="18970"/>
    <cellStyle name="Input 2 3 15 5 2" xfId="55715"/>
    <cellStyle name="Input 2 3 15 5 3" xfId="55716"/>
    <cellStyle name="Input 2 3 15 6" xfId="18971"/>
    <cellStyle name="Input 2 3 15 6 2" xfId="55717"/>
    <cellStyle name="Input 2 3 15 6 3" xfId="55718"/>
    <cellStyle name="Input 2 3 15 7" xfId="18972"/>
    <cellStyle name="Input 2 3 15 8" xfId="55719"/>
    <cellStyle name="Input 2 3 16" xfId="18973"/>
    <cellStyle name="Input 2 3 16 2" xfId="18974"/>
    <cellStyle name="Input 2 3 16 2 2" xfId="18975"/>
    <cellStyle name="Input 2 3 16 2 3" xfId="18976"/>
    <cellStyle name="Input 2 3 16 2 4" xfId="18977"/>
    <cellStyle name="Input 2 3 16 2 5" xfId="18978"/>
    <cellStyle name="Input 2 3 16 2 6" xfId="18979"/>
    <cellStyle name="Input 2 3 16 3" xfId="18980"/>
    <cellStyle name="Input 2 3 16 3 2" xfId="55720"/>
    <cellStyle name="Input 2 3 16 3 3" xfId="55721"/>
    <cellStyle name="Input 2 3 16 4" xfId="18981"/>
    <cellStyle name="Input 2 3 16 4 2" xfId="55722"/>
    <cellStyle name="Input 2 3 16 4 3" xfId="55723"/>
    <cellStyle name="Input 2 3 16 5" xfId="18982"/>
    <cellStyle name="Input 2 3 16 5 2" xfId="55724"/>
    <cellStyle name="Input 2 3 16 5 3" xfId="55725"/>
    <cellStyle name="Input 2 3 16 6" xfId="18983"/>
    <cellStyle name="Input 2 3 16 6 2" xfId="55726"/>
    <cellStyle name="Input 2 3 16 6 3" xfId="55727"/>
    <cellStyle name="Input 2 3 16 7" xfId="18984"/>
    <cellStyle name="Input 2 3 16 8" xfId="55728"/>
    <cellStyle name="Input 2 3 17" xfId="18985"/>
    <cellStyle name="Input 2 3 17 2" xfId="18986"/>
    <cellStyle name="Input 2 3 17 2 2" xfId="18987"/>
    <cellStyle name="Input 2 3 17 2 3" xfId="18988"/>
    <cellStyle name="Input 2 3 17 2 4" xfId="18989"/>
    <cellStyle name="Input 2 3 17 2 5" xfId="18990"/>
    <cellStyle name="Input 2 3 17 2 6" xfId="18991"/>
    <cellStyle name="Input 2 3 17 3" xfId="18992"/>
    <cellStyle name="Input 2 3 17 3 2" xfId="55729"/>
    <cellStyle name="Input 2 3 17 3 3" xfId="55730"/>
    <cellStyle name="Input 2 3 17 4" xfId="18993"/>
    <cellStyle name="Input 2 3 17 4 2" xfId="55731"/>
    <cellStyle name="Input 2 3 17 4 3" xfId="55732"/>
    <cellStyle name="Input 2 3 17 5" xfId="18994"/>
    <cellStyle name="Input 2 3 17 5 2" xfId="55733"/>
    <cellStyle name="Input 2 3 17 5 3" xfId="55734"/>
    <cellStyle name="Input 2 3 17 6" xfId="18995"/>
    <cellStyle name="Input 2 3 17 6 2" xfId="55735"/>
    <cellStyle name="Input 2 3 17 6 3" xfId="55736"/>
    <cellStyle name="Input 2 3 17 7" xfId="18996"/>
    <cellStyle name="Input 2 3 17 8" xfId="55737"/>
    <cellStyle name="Input 2 3 18" xfId="18997"/>
    <cellStyle name="Input 2 3 18 2" xfId="18998"/>
    <cellStyle name="Input 2 3 18 2 2" xfId="18999"/>
    <cellStyle name="Input 2 3 18 2 3" xfId="19000"/>
    <cellStyle name="Input 2 3 18 2 4" xfId="19001"/>
    <cellStyle name="Input 2 3 18 2 5" xfId="19002"/>
    <cellStyle name="Input 2 3 18 2 6" xfId="19003"/>
    <cellStyle name="Input 2 3 18 3" xfId="19004"/>
    <cellStyle name="Input 2 3 18 3 2" xfId="55738"/>
    <cellStyle name="Input 2 3 18 3 3" xfId="55739"/>
    <cellStyle name="Input 2 3 18 4" xfId="19005"/>
    <cellStyle name="Input 2 3 18 4 2" xfId="55740"/>
    <cellStyle name="Input 2 3 18 4 3" xfId="55741"/>
    <cellStyle name="Input 2 3 18 5" xfId="19006"/>
    <cellStyle name="Input 2 3 18 5 2" xfId="55742"/>
    <cellStyle name="Input 2 3 18 5 3" xfId="55743"/>
    <cellStyle name="Input 2 3 18 6" xfId="19007"/>
    <cellStyle name="Input 2 3 18 6 2" xfId="55744"/>
    <cellStyle name="Input 2 3 18 6 3" xfId="55745"/>
    <cellStyle name="Input 2 3 18 7" xfId="19008"/>
    <cellStyle name="Input 2 3 18 8" xfId="55746"/>
    <cellStyle name="Input 2 3 19" xfId="19009"/>
    <cellStyle name="Input 2 3 19 2" xfId="19010"/>
    <cellStyle name="Input 2 3 19 2 2" xfId="19011"/>
    <cellStyle name="Input 2 3 19 2 3" xfId="19012"/>
    <cellStyle name="Input 2 3 19 2 4" xfId="19013"/>
    <cellStyle name="Input 2 3 19 2 5" xfId="19014"/>
    <cellStyle name="Input 2 3 19 2 6" xfId="19015"/>
    <cellStyle name="Input 2 3 19 3" xfId="19016"/>
    <cellStyle name="Input 2 3 19 3 2" xfId="55747"/>
    <cellStyle name="Input 2 3 19 3 3" xfId="55748"/>
    <cellStyle name="Input 2 3 19 4" xfId="19017"/>
    <cellStyle name="Input 2 3 19 4 2" xfId="55749"/>
    <cellStyle name="Input 2 3 19 4 3" xfId="55750"/>
    <cellStyle name="Input 2 3 19 5" xfId="19018"/>
    <cellStyle name="Input 2 3 19 5 2" xfId="55751"/>
    <cellStyle name="Input 2 3 19 5 3" xfId="55752"/>
    <cellStyle name="Input 2 3 19 6" xfId="19019"/>
    <cellStyle name="Input 2 3 19 6 2" xfId="55753"/>
    <cellStyle name="Input 2 3 19 6 3" xfId="55754"/>
    <cellStyle name="Input 2 3 19 7" xfId="19020"/>
    <cellStyle name="Input 2 3 19 8" xfId="55755"/>
    <cellStyle name="Input 2 3 2" xfId="19021"/>
    <cellStyle name="Input 2 3 2 10" xfId="19022"/>
    <cellStyle name="Input 2 3 2 10 2" xfId="19023"/>
    <cellStyle name="Input 2 3 2 10 2 2" xfId="19024"/>
    <cellStyle name="Input 2 3 2 10 2 3" xfId="19025"/>
    <cellStyle name="Input 2 3 2 10 2 4" xfId="19026"/>
    <cellStyle name="Input 2 3 2 10 2 5" xfId="19027"/>
    <cellStyle name="Input 2 3 2 10 2 6" xfId="19028"/>
    <cellStyle name="Input 2 3 2 10 3" xfId="19029"/>
    <cellStyle name="Input 2 3 2 10 3 2" xfId="55756"/>
    <cellStyle name="Input 2 3 2 10 3 3" xfId="55757"/>
    <cellStyle name="Input 2 3 2 10 4" xfId="19030"/>
    <cellStyle name="Input 2 3 2 10 4 2" xfId="55758"/>
    <cellStyle name="Input 2 3 2 10 4 3" xfId="55759"/>
    <cellStyle name="Input 2 3 2 10 5" xfId="19031"/>
    <cellStyle name="Input 2 3 2 10 5 2" xfId="55760"/>
    <cellStyle name="Input 2 3 2 10 5 3" xfId="55761"/>
    <cellStyle name="Input 2 3 2 10 6" xfId="19032"/>
    <cellStyle name="Input 2 3 2 10 6 2" xfId="55762"/>
    <cellStyle name="Input 2 3 2 10 6 3" xfId="55763"/>
    <cellStyle name="Input 2 3 2 10 7" xfId="19033"/>
    <cellStyle name="Input 2 3 2 10 8" xfId="55764"/>
    <cellStyle name="Input 2 3 2 11" xfId="19034"/>
    <cellStyle name="Input 2 3 2 11 2" xfId="19035"/>
    <cellStyle name="Input 2 3 2 11 2 2" xfId="19036"/>
    <cellStyle name="Input 2 3 2 11 2 3" xfId="19037"/>
    <cellStyle name="Input 2 3 2 11 2 4" xfId="19038"/>
    <cellStyle name="Input 2 3 2 11 2 5" xfId="19039"/>
    <cellStyle name="Input 2 3 2 11 2 6" xfId="19040"/>
    <cellStyle name="Input 2 3 2 11 3" xfId="19041"/>
    <cellStyle name="Input 2 3 2 11 3 2" xfId="55765"/>
    <cellStyle name="Input 2 3 2 11 3 3" xfId="55766"/>
    <cellStyle name="Input 2 3 2 11 4" xfId="19042"/>
    <cellStyle name="Input 2 3 2 11 4 2" xfId="55767"/>
    <cellStyle name="Input 2 3 2 11 4 3" xfId="55768"/>
    <cellStyle name="Input 2 3 2 11 5" xfId="19043"/>
    <cellStyle name="Input 2 3 2 11 5 2" xfId="55769"/>
    <cellStyle name="Input 2 3 2 11 5 3" xfId="55770"/>
    <cellStyle name="Input 2 3 2 11 6" xfId="19044"/>
    <cellStyle name="Input 2 3 2 11 6 2" xfId="55771"/>
    <cellStyle name="Input 2 3 2 11 6 3" xfId="55772"/>
    <cellStyle name="Input 2 3 2 11 7" xfId="19045"/>
    <cellStyle name="Input 2 3 2 11 8" xfId="55773"/>
    <cellStyle name="Input 2 3 2 12" xfId="19046"/>
    <cellStyle name="Input 2 3 2 12 2" xfId="19047"/>
    <cellStyle name="Input 2 3 2 12 2 2" xfId="19048"/>
    <cellStyle name="Input 2 3 2 12 2 3" xfId="19049"/>
    <cellStyle name="Input 2 3 2 12 2 4" xfId="19050"/>
    <cellStyle name="Input 2 3 2 12 2 5" xfId="19051"/>
    <cellStyle name="Input 2 3 2 12 2 6" xfId="19052"/>
    <cellStyle name="Input 2 3 2 12 3" xfId="19053"/>
    <cellStyle name="Input 2 3 2 12 3 2" xfId="55774"/>
    <cellStyle name="Input 2 3 2 12 3 3" xfId="55775"/>
    <cellStyle name="Input 2 3 2 12 4" xfId="19054"/>
    <cellStyle name="Input 2 3 2 12 4 2" xfId="55776"/>
    <cellStyle name="Input 2 3 2 12 4 3" xfId="55777"/>
    <cellStyle name="Input 2 3 2 12 5" xfId="19055"/>
    <cellStyle name="Input 2 3 2 12 5 2" xfId="55778"/>
    <cellStyle name="Input 2 3 2 12 5 3" xfId="55779"/>
    <cellStyle name="Input 2 3 2 12 6" xfId="19056"/>
    <cellStyle name="Input 2 3 2 12 6 2" xfId="55780"/>
    <cellStyle name="Input 2 3 2 12 6 3" xfId="55781"/>
    <cellStyle name="Input 2 3 2 12 7" xfId="19057"/>
    <cellStyle name="Input 2 3 2 12 8" xfId="55782"/>
    <cellStyle name="Input 2 3 2 13" xfId="19058"/>
    <cellStyle name="Input 2 3 2 13 2" xfId="19059"/>
    <cellStyle name="Input 2 3 2 13 2 2" xfId="19060"/>
    <cellStyle name="Input 2 3 2 13 2 3" xfId="19061"/>
    <cellStyle name="Input 2 3 2 13 2 4" xfId="19062"/>
    <cellStyle name="Input 2 3 2 13 2 5" xfId="19063"/>
    <cellStyle name="Input 2 3 2 13 2 6" xfId="19064"/>
    <cellStyle name="Input 2 3 2 13 3" xfId="19065"/>
    <cellStyle name="Input 2 3 2 13 3 2" xfId="55783"/>
    <cellStyle name="Input 2 3 2 13 3 3" xfId="55784"/>
    <cellStyle name="Input 2 3 2 13 4" xfId="19066"/>
    <cellStyle name="Input 2 3 2 13 4 2" xfId="55785"/>
    <cellStyle name="Input 2 3 2 13 4 3" xfId="55786"/>
    <cellStyle name="Input 2 3 2 13 5" xfId="19067"/>
    <cellStyle name="Input 2 3 2 13 5 2" xfId="55787"/>
    <cellStyle name="Input 2 3 2 13 5 3" xfId="55788"/>
    <cellStyle name="Input 2 3 2 13 6" xfId="19068"/>
    <cellStyle name="Input 2 3 2 13 6 2" xfId="55789"/>
    <cellStyle name="Input 2 3 2 13 6 3" xfId="55790"/>
    <cellStyle name="Input 2 3 2 13 7" xfId="19069"/>
    <cellStyle name="Input 2 3 2 13 8" xfId="55791"/>
    <cellStyle name="Input 2 3 2 14" xfId="19070"/>
    <cellStyle name="Input 2 3 2 14 2" xfId="19071"/>
    <cellStyle name="Input 2 3 2 14 2 2" xfId="19072"/>
    <cellStyle name="Input 2 3 2 14 2 3" xfId="19073"/>
    <cellStyle name="Input 2 3 2 14 2 4" xfId="19074"/>
    <cellStyle name="Input 2 3 2 14 2 5" xfId="19075"/>
    <cellStyle name="Input 2 3 2 14 2 6" xfId="19076"/>
    <cellStyle name="Input 2 3 2 14 3" xfId="19077"/>
    <cellStyle name="Input 2 3 2 14 3 2" xfId="55792"/>
    <cellStyle name="Input 2 3 2 14 3 3" xfId="55793"/>
    <cellStyle name="Input 2 3 2 14 4" xfId="19078"/>
    <cellStyle name="Input 2 3 2 14 4 2" xfId="55794"/>
    <cellStyle name="Input 2 3 2 14 4 3" xfId="55795"/>
    <cellStyle name="Input 2 3 2 14 5" xfId="19079"/>
    <cellStyle name="Input 2 3 2 14 5 2" xfId="55796"/>
    <cellStyle name="Input 2 3 2 14 5 3" xfId="55797"/>
    <cellStyle name="Input 2 3 2 14 6" xfId="19080"/>
    <cellStyle name="Input 2 3 2 14 6 2" xfId="55798"/>
    <cellStyle name="Input 2 3 2 14 6 3" xfId="55799"/>
    <cellStyle name="Input 2 3 2 14 7" xfId="19081"/>
    <cellStyle name="Input 2 3 2 14 8" xfId="55800"/>
    <cellStyle name="Input 2 3 2 15" xfId="19082"/>
    <cellStyle name="Input 2 3 2 15 2" xfId="19083"/>
    <cellStyle name="Input 2 3 2 15 2 2" xfId="19084"/>
    <cellStyle name="Input 2 3 2 15 2 3" xfId="19085"/>
    <cellStyle name="Input 2 3 2 15 2 4" xfId="19086"/>
    <cellStyle name="Input 2 3 2 15 2 5" xfId="19087"/>
    <cellStyle name="Input 2 3 2 15 2 6" xfId="19088"/>
    <cellStyle name="Input 2 3 2 15 3" xfId="19089"/>
    <cellStyle name="Input 2 3 2 15 3 2" xfId="55801"/>
    <cellStyle name="Input 2 3 2 15 3 3" xfId="55802"/>
    <cellStyle name="Input 2 3 2 15 4" xfId="19090"/>
    <cellStyle name="Input 2 3 2 15 4 2" xfId="55803"/>
    <cellStyle name="Input 2 3 2 15 4 3" xfId="55804"/>
    <cellStyle name="Input 2 3 2 15 5" xfId="19091"/>
    <cellStyle name="Input 2 3 2 15 5 2" xfId="55805"/>
    <cellStyle name="Input 2 3 2 15 5 3" xfId="55806"/>
    <cellStyle name="Input 2 3 2 15 6" xfId="19092"/>
    <cellStyle name="Input 2 3 2 15 6 2" xfId="55807"/>
    <cellStyle name="Input 2 3 2 15 6 3" xfId="55808"/>
    <cellStyle name="Input 2 3 2 15 7" xfId="19093"/>
    <cellStyle name="Input 2 3 2 15 8" xfId="55809"/>
    <cellStyle name="Input 2 3 2 16" xfId="19094"/>
    <cellStyle name="Input 2 3 2 16 2" xfId="19095"/>
    <cellStyle name="Input 2 3 2 16 2 2" xfId="19096"/>
    <cellStyle name="Input 2 3 2 16 2 3" xfId="19097"/>
    <cellStyle name="Input 2 3 2 16 2 4" xfId="19098"/>
    <cellStyle name="Input 2 3 2 16 2 5" xfId="19099"/>
    <cellStyle name="Input 2 3 2 16 2 6" xfId="19100"/>
    <cellStyle name="Input 2 3 2 16 3" xfId="19101"/>
    <cellStyle name="Input 2 3 2 16 3 2" xfId="55810"/>
    <cellStyle name="Input 2 3 2 16 3 3" xfId="55811"/>
    <cellStyle name="Input 2 3 2 16 4" xfId="19102"/>
    <cellStyle name="Input 2 3 2 16 4 2" xfId="55812"/>
    <cellStyle name="Input 2 3 2 16 4 3" xfId="55813"/>
    <cellStyle name="Input 2 3 2 16 5" xfId="19103"/>
    <cellStyle name="Input 2 3 2 16 5 2" xfId="55814"/>
    <cellStyle name="Input 2 3 2 16 5 3" xfId="55815"/>
    <cellStyle name="Input 2 3 2 16 6" xfId="19104"/>
    <cellStyle name="Input 2 3 2 16 6 2" xfId="55816"/>
    <cellStyle name="Input 2 3 2 16 6 3" xfId="55817"/>
    <cellStyle name="Input 2 3 2 16 7" xfId="19105"/>
    <cellStyle name="Input 2 3 2 16 8" xfId="55818"/>
    <cellStyle name="Input 2 3 2 17" xfId="19106"/>
    <cellStyle name="Input 2 3 2 17 2" xfId="19107"/>
    <cellStyle name="Input 2 3 2 17 2 2" xfId="19108"/>
    <cellStyle name="Input 2 3 2 17 2 3" xfId="19109"/>
    <cellStyle name="Input 2 3 2 17 2 4" xfId="19110"/>
    <cellStyle name="Input 2 3 2 17 2 5" xfId="19111"/>
    <cellStyle name="Input 2 3 2 17 2 6" xfId="19112"/>
    <cellStyle name="Input 2 3 2 17 3" xfId="19113"/>
    <cellStyle name="Input 2 3 2 17 3 2" xfId="55819"/>
    <cellStyle name="Input 2 3 2 17 3 3" xfId="55820"/>
    <cellStyle name="Input 2 3 2 17 4" xfId="19114"/>
    <cellStyle name="Input 2 3 2 17 4 2" xfId="55821"/>
    <cellStyle name="Input 2 3 2 17 4 3" xfId="55822"/>
    <cellStyle name="Input 2 3 2 17 5" xfId="19115"/>
    <cellStyle name="Input 2 3 2 17 5 2" xfId="55823"/>
    <cellStyle name="Input 2 3 2 17 5 3" xfId="55824"/>
    <cellStyle name="Input 2 3 2 17 6" xfId="19116"/>
    <cellStyle name="Input 2 3 2 17 6 2" xfId="55825"/>
    <cellStyle name="Input 2 3 2 17 6 3" xfId="55826"/>
    <cellStyle name="Input 2 3 2 17 7" xfId="19117"/>
    <cellStyle name="Input 2 3 2 17 8" xfId="55827"/>
    <cellStyle name="Input 2 3 2 18" xfId="19118"/>
    <cellStyle name="Input 2 3 2 18 2" xfId="19119"/>
    <cellStyle name="Input 2 3 2 18 2 2" xfId="19120"/>
    <cellStyle name="Input 2 3 2 18 2 3" xfId="19121"/>
    <cellStyle name="Input 2 3 2 18 2 4" xfId="19122"/>
    <cellStyle name="Input 2 3 2 18 2 5" xfId="19123"/>
    <cellStyle name="Input 2 3 2 18 2 6" xfId="19124"/>
    <cellStyle name="Input 2 3 2 18 3" xfId="19125"/>
    <cellStyle name="Input 2 3 2 18 3 2" xfId="55828"/>
    <cellStyle name="Input 2 3 2 18 3 3" xfId="55829"/>
    <cellStyle name="Input 2 3 2 18 4" xfId="19126"/>
    <cellStyle name="Input 2 3 2 18 4 2" xfId="55830"/>
    <cellStyle name="Input 2 3 2 18 4 3" xfId="55831"/>
    <cellStyle name="Input 2 3 2 18 5" xfId="19127"/>
    <cellStyle name="Input 2 3 2 18 5 2" xfId="55832"/>
    <cellStyle name="Input 2 3 2 18 5 3" xfId="55833"/>
    <cellStyle name="Input 2 3 2 18 6" xfId="19128"/>
    <cellStyle name="Input 2 3 2 18 6 2" xfId="55834"/>
    <cellStyle name="Input 2 3 2 18 6 3" xfId="55835"/>
    <cellStyle name="Input 2 3 2 18 7" xfId="19129"/>
    <cellStyle name="Input 2 3 2 18 8" xfId="55836"/>
    <cellStyle name="Input 2 3 2 19" xfId="19130"/>
    <cellStyle name="Input 2 3 2 19 2" xfId="19131"/>
    <cellStyle name="Input 2 3 2 19 2 2" xfId="19132"/>
    <cellStyle name="Input 2 3 2 19 2 3" xfId="19133"/>
    <cellStyle name="Input 2 3 2 19 2 4" xfId="19134"/>
    <cellStyle name="Input 2 3 2 19 2 5" xfId="19135"/>
    <cellStyle name="Input 2 3 2 19 2 6" xfId="19136"/>
    <cellStyle name="Input 2 3 2 19 3" xfId="19137"/>
    <cellStyle name="Input 2 3 2 19 3 2" xfId="55837"/>
    <cellStyle name="Input 2 3 2 19 3 3" xfId="55838"/>
    <cellStyle name="Input 2 3 2 19 4" xfId="19138"/>
    <cellStyle name="Input 2 3 2 19 4 2" xfId="55839"/>
    <cellStyle name="Input 2 3 2 19 4 3" xfId="55840"/>
    <cellStyle name="Input 2 3 2 19 5" xfId="19139"/>
    <cellStyle name="Input 2 3 2 19 5 2" xfId="55841"/>
    <cellStyle name="Input 2 3 2 19 5 3" xfId="55842"/>
    <cellStyle name="Input 2 3 2 19 6" xfId="19140"/>
    <cellStyle name="Input 2 3 2 19 6 2" xfId="55843"/>
    <cellStyle name="Input 2 3 2 19 6 3" xfId="55844"/>
    <cellStyle name="Input 2 3 2 19 7" xfId="19141"/>
    <cellStyle name="Input 2 3 2 19 8" xfId="55845"/>
    <cellStyle name="Input 2 3 2 2" xfId="19142"/>
    <cellStyle name="Input 2 3 2 2 2" xfId="19143"/>
    <cellStyle name="Input 2 3 2 2 2 2" xfId="19144"/>
    <cellStyle name="Input 2 3 2 2 2 3" xfId="19145"/>
    <cellStyle name="Input 2 3 2 2 2 4" xfId="19146"/>
    <cellStyle name="Input 2 3 2 2 2 5" xfId="19147"/>
    <cellStyle name="Input 2 3 2 2 2 6" xfId="19148"/>
    <cellStyle name="Input 2 3 2 2 3" xfId="19149"/>
    <cellStyle name="Input 2 3 2 2 3 2" xfId="55846"/>
    <cellStyle name="Input 2 3 2 2 3 3" xfId="55847"/>
    <cellStyle name="Input 2 3 2 2 4" xfId="19150"/>
    <cellStyle name="Input 2 3 2 2 4 2" xfId="55848"/>
    <cellStyle name="Input 2 3 2 2 4 3" xfId="55849"/>
    <cellStyle name="Input 2 3 2 2 5" xfId="19151"/>
    <cellStyle name="Input 2 3 2 2 5 2" xfId="55850"/>
    <cellStyle name="Input 2 3 2 2 5 3" xfId="55851"/>
    <cellStyle name="Input 2 3 2 2 6" xfId="19152"/>
    <cellStyle name="Input 2 3 2 2 6 2" xfId="55852"/>
    <cellStyle name="Input 2 3 2 2 6 3" xfId="55853"/>
    <cellStyle name="Input 2 3 2 2 7" xfId="19153"/>
    <cellStyle name="Input 2 3 2 2 8" xfId="55854"/>
    <cellStyle name="Input 2 3 2 20" xfId="19154"/>
    <cellStyle name="Input 2 3 2 20 2" xfId="19155"/>
    <cellStyle name="Input 2 3 2 20 2 2" xfId="19156"/>
    <cellStyle name="Input 2 3 2 20 2 3" xfId="19157"/>
    <cellStyle name="Input 2 3 2 20 2 4" xfId="19158"/>
    <cellStyle name="Input 2 3 2 20 2 5" xfId="19159"/>
    <cellStyle name="Input 2 3 2 20 2 6" xfId="19160"/>
    <cellStyle name="Input 2 3 2 20 3" xfId="19161"/>
    <cellStyle name="Input 2 3 2 20 3 2" xfId="55855"/>
    <cellStyle name="Input 2 3 2 20 3 3" xfId="55856"/>
    <cellStyle name="Input 2 3 2 20 4" xfId="19162"/>
    <cellStyle name="Input 2 3 2 20 4 2" xfId="55857"/>
    <cellStyle name="Input 2 3 2 20 4 3" xfId="55858"/>
    <cellStyle name="Input 2 3 2 20 5" xfId="19163"/>
    <cellStyle name="Input 2 3 2 20 5 2" xfId="55859"/>
    <cellStyle name="Input 2 3 2 20 5 3" xfId="55860"/>
    <cellStyle name="Input 2 3 2 20 6" xfId="19164"/>
    <cellStyle name="Input 2 3 2 20 6 2" xfId="55861"/>
    <cellStyle name="Input 2 3 2 20 6 3" xfId="55862"/>
    <cellStyle name="Input 2 3 2 20 7" xfId="19165"/>
    <cellStyle name="Input 2 3 2 20 8" xfId="55863"/>
    <cellStyle name="Input 2 3 2 21" xfId="19166"/>
    <cellStyle name="Input 2 3 2 21 2" xfId="19167"/>
    <cellStyle name="Input 2 3 2 21 2 2" xfId="19168"/>
    <cellStyle name="Input 2 3 2 21 2 3" xfId="19169"/>
    <cellStyle name="Input 2 3 2 21 2 4" xfId="19170"/>
    <cellStyle name="Input 2 3 2 21 2 5" xfId="19171"/>
    <cellStyle name="Input 2 3 2 21 2 6" xfId="19172"/>
    <cellStyle name="Input 2 3 2 21 3" xfId="19173"/>
    <cellStyle name="Input 2 3 2 21 3 2" xfId="55864"/>
    <cellStyle name="Input 2 3 2 21 3 3" xfId="55865"/>
    <cellStyle name="Input 2 3 2 21 4" xfId="19174"/>
    <cellStyle name="Input 2 3 2 21 4 2" xfId="55866"/>
    <cellStyle name="Input 2 3 2 21 4 3" xfId="55867"/>
    <cellStyle name="Input 2 3 2 21 5" xfId="19175"/>
    <cellStyle name="Input 2 3 2 21 5 2" xfId="55868"/>
    <cellStyle name="Input 2 3 2 21 5 3" xfId="55869"/>
    <cellStyle name="Input 2 3 2 21 6" xfId="19176"/>
    <cellStyle name="Input 2 3 2 21 6 2" xfId="55870"/>
    <cellStyle name="Input 2 3 2 21 6 3" xfId="55871"/>
    <cellStyle name="Input 2 3 2 21 7" xfId="19177"/>
    <cellStyle name="Input 2 3 2 21 8" xfId="55872"/>
    <cellStyle name="Input 2 3 2 22" xfId="19178"/>
    <cellStyle name="Input 2 3 2 22 2" xfId="19179"/>
    <cellStyle name="Input 2 3 2 22 2 2" xfId="19180"/>
    <cellStyle name="Input 2 3 2 22 2 3" xfId="19181"/>
    <cellStyle name="Input 2 3 2 22 2 4" xfId="19182"/>
    <cellStyle name="Input 2 3 2 22 2 5" xfId="19183"/>
    <cellStyle name="Input 2 3 2 22 2 6" xfId="19184"/>
    <cellStyle name="Input 2 3 2 22 3" xfId="19185"/>
    <cellStyle name="Input 2 3 2 22 3 2" xfId="55873"/>
    <cellStyle name="Input 2 3 2 22 3 3" xfId="55874"/>
    <cellStyle name="Input 2 3 2 22 4" xfId="19186"/>
    <cellStyle name="Input 2 3 2 22 4 2" xfId="55875"/>
    <cellStyle name="Input 2 3 2 22 4 3" xfId="55876"/>
    <cellStyle name="Input 2 3 2 22 5" xfId="19187"/>
    <cellStyle name="Input 2 3 2 22 5 2" xfId="55877"/>
    <cellStyle name="Input 2 3 2 22 5 3" xfId="55878"/>
    <cellStyle name="Input 2 3 2 22 6" xfId="19188"/>
    <cellStyle name="Input 2 3 2 22 6 2" xfId="55879"/>
    <cellStyle name="Input 2 3 2 22 6 3" xfId="55880"/>
    <cellStyle name="Input 2 3 2 22 7" xfId="19189"/>
    <cellStyle name="Input 2 3 2 22 8" xfId="55881"/>
    <cellStyle name="Input 2 3 2 23" xfId="19190"/>
    <cellStyle name="Input 2 3 2 23 2" xfId="19191"/>
    <cellStyle name="Input 2 3 2 23 2 2" xfId="19192"/>
    <cellStyle name="Input 2 3 2 23 2 3" xfId="19193"/>
    <cellStyle name="Input 2 3 2 23 2 4" xfId="19194"/>
    <cellStyle name="Input 2 3 2 23 2 5" xfId="19195"/>
    <cellStyle name="Input 2 3 2 23 2 6" xfId="19196"/>
    <cellStyle name="Input 2 3 2 23 3" xfId="19197"/>
    <cellStyle name="Input 2 3 2 23 3 2" xfId="55882"/>
    <cellStyle name="Input 2 3 2 23 3 3" xfId="55883"/>
    <cellStyle name="Input 2 3 2 23 4" xfId="19198"/>
    <cellStyle name="Input 2 3 2 23 4 2" xfId="55884"/>
    <cellStyle name="Input 2 3 2 23 4 3" xfId="55885"/>
    <cellStyle name="Input 2 3 2 23 5" xfId="19199"/>
    <cellStyle name="Input 2 3 2 23 5 2" xfId="55886"/>
    <cellStyle name="Input 2 3 2 23 5 3" xfId="55887"/>
    <cellStyle name="Input 2 3 2 23 6" xfId="19200"/>
    <cellStyle name="Input 2 3 2 23 6 2" xfId="55888"/>
    <cellStyle name="Input 2 3 2 23 6 3" xfId="55889"/>
    <cellStyle name="Input 2 3 2 23 7" xfId="19201"/>
    <cellStyle name="Input 2 3 2 23 8" xfId="55890"/>
    <cellStyle name="Input 2 3 2 24" xfId="19202"/>
    <cellStyle name="Input 2 3 2 24 2" xfId="19203"/>
    <cellStyle name="Input 2 3 2 24 2 2" xfId="19204"/>
    <cellStyle name="Input 2 3 2 24 2 3" xfId="19205"/>
    <cellStyle name="Input 2 3 2 24 2 4" xfId="19206"/>
    <cellStyle name="Input 2 3 2 24 2 5" xfId="19207"/>
    <cellStyle name="Input 2 3 2 24 2 6" xfId="19208"/>
    <cellStyle name="Input 2 3 2 24 3" xfId="19209"/>
    <cellStyle name="Input 2 3 2 24 3 2" xfId="55891"/>
    <cellStyle name="Input 2 3 2 24 3 3" xfId="55892"/>
    <cellStyle name="Input 2 3 2 24 4" xfId="19210"/>
    <cellStyle name="Input 2 3 2 24 4 2" xfId="55893"/>
    <cellStyle name="Input 2 3 2 24 4 3" xfId="55894"/>
    <cellStyle name="Input 2 3 2 24 5" xfId="19211"/>
    <cellStyle name="Input 2 3 2 24 5 2" xfId="55895"/>
    <cellStyle name="Input 2 3 2 24 5 3" xfId="55896"/>
    <cellStyle name="Input 2 3 2 24 6" xfId="19212"/>
    <cellStyle name="Input 2 3 2 24 6 2" xfId="55897"/>
    <cellStyle name="Input 2 3 2 24 6 3" xfId="55898"/>
    <cellStyle name="Input 2 3 2 24 7" xfId="19213"/>
    <cellStyle name="Input 2 3 2 24 8" xfId="55899"/>
    <cellStyle name="Input 2 3 2 25" xfId="19214"/>
    <cellStyle name="Input 2 3 2 25 2" xfId="19215"/>
    <cellStyle name="Input 2 3 2 25 2 2" xfId="19216"/>
    <cellStyle name="Input 2 3 2 25 2 3" xfId="19217"/>
    <cellStyle name="Input 2 3 2 25 2 4" xfId="19218"/>
    <cellStyle name="Input 2 3 2 25 2 5" xfId="19219"/>
    <cellStyle name="Input 2 3 2 25 2 6" xfId="19220"/>
    <cellStyle name="Input 2 3 2 25 3" xfId="19221"/>
    <cellStyle name="Input 2 3 2 25 3 2" xfId="55900"/>
    <cellStyle name="Input 2 3 2 25 3 3" xfId="55901"/>
    <cellStyle name="Input 2 3 2 25 4" xfId="19222"/>
    <cellStyle name="Input 2 3 2 25 4 2" xfId="55902"/>
    <cellStyle name="Input 2 3 2 25 4 3" xfId="55903"/>
    <cellStyle name="Input 2 3 2 25 5" xfId="19223"/>
    <cellStyle name="Input 2 3 2 25 5 2" xfId="55904"/>
    <cellStyle name="Input 2 3 2 25 5 3" xfId="55905"/>
    <cellStyle name="Input 2 3 2 25 6" xfId="19224"/>
    <cellStyle name="Input 2 3 2 25 6 2" xfId="55906"/>
    <cellStyle name="Input 2 3 2 25 6 3" xfId="55907"/>
    <cellStyle name="Input 2 3 2 25 7" xfId="19225"/>
    <cellStyle name="Input 2 3 2 25 8" xfId="55908"/>
    <cellStyle name="Input 2 3 2 26" xfId="19226"/>
    <cellStyle name="Input 2 3 2 26 2" xfId="19227"/>
    <cellStyle name="Input 2 3 2 26 2 2" xfId="19228"/>
    <cellStyle name="Input 2 3 2 26 2 3" xfId="19229"/>
    <cellStyle name="Input 2 3 2 26 2 4" xfId="19230"/>
    <cellStyle name="Input 2 3 2 26 2 5" xfId="19231"/>
    <cellStyle name="Input 2 3 2 26 2 6" xfId="19232"/>
    <cellStyle name="Input 2 3 2 26 3" xfId="19233"/>
    <cellStyle name="Input 2 3 2 26 3 2" xfId="55909"/>
    <cellStyle name="Input 2 3 2 26 3 3" xfId="55910"/>
    <cellStyle name="Input 2 3 2 26 4" xfId="19234"/>
    <cellStyle name="Input 2 3 2 26 4 2" xfId="55911"/>
    <cellStyle name="Input 2 3 2 26 4 3" xfId="55912"/>
    <cellStyle name="Input 2 3 2 26 5" xfId="19235"/>
    <cellStyle name="Input 2 3 2 26 5 2" xfId="55913"/>
    <cellStyle name="Input 2 3 2 26 5 3" xfId="55914"/>
    <cellStyle name="Input 2 3 2 26 6" xfId="19236"/>
    <cellStyle name="Input 2 3 2 26 6 2" xfId="55915"/>
    <cellStyle name="Input 2 3 2 26 6 3" xfId="55916"/>
    <cellStyle name="Input 2 3 2 26 7" xfId="19237"/>
    <cellStyle name="Input 2 3 2 26 8" xfId="55917"/>
    <cellStyle name="Input 2 3 2 27" xfId="19238"/>
    <cellStyle name="Input 2 3 2 27 2" xfId="19239"/>
    <cellStyle name="Input 2 3 2 27 2 2" xfId="19240"/>
    <cellStyle name="Input 2 3 2 27 2 3" xfId="19241"/>
    <cellStyle name="Input 2 3 2 27 2 4" xfId="19242"/>
    <cellStyle name="Input 2 3 2 27 2 5" xfId="19243"/>
    <cellStyle name="Input 2 3 2 27 2 6" xfId="19244"/>
    <cellStyle name="Input 2 3 2 27 3" xfId="19245"/>
    <cellStyle name="Input 2 3 2 27 3 2" xfId="55918"/>
    <cellStyle name="Input 2 3 2 27 3 3" xfId="55919"/>
    <cellStyle name="Input 2 3 2 27 4" xfId="19246"/>
    <cellStyle name="Input 2 3 2 27 4 2" xfId="55920"/>
    <cellStyle name="Input 2 3 2 27 4 3" xfId="55921"/>
    <cellStyle name="Input 2 3 2 27 5" xfId="19247"/>
    <cellStyle name="Input 2 3 2 27 5 2" xfId="55922"/>
    <cellStyle name="Input 2 3 2 27 5 3" xfId="55923"/>
    <cellStyle name="Input 2 3 2 27 6" xfId="19248"/>
    <cellStyle name="Input 2 3 2 27 6 2" xfId="55924"/>
    <cellStyle name="Input 2 3 2 27 6 3" xfId="55925"/>
    <cellStyle name="Input 2 3 2 27 7" xfId="19249"/>
    <cellStyle name="Input 2 3 2 27 8" xfId="55926"/>
    <cellStyle name="Input 2 3 2 28" xfId="19250"/>
    <cellStyle name="Input 2 3 2 28 2" xfId="19251"/>
    <cellStyle name="Input 2 3 2 28 2 2" xfId="19252"/>
    <cellStyle name="Input 2 3 2 28 2 3" xfId="19253"/>
    <cellStyle name="Input 2 3 2 28 2 4" xfId="19254"/>
    <cellStyle name="Input 2 3 2 28 2 5" xfId="19255"/>
    <cellStyle name="Input 2 3 2 28 2 6" xfId="19256"/>
    <cellStyle name="Input 2 3 2 28 3" xfId="19257"/>
    <cellStyle name="Input 2 3 2 28 3 2" xfId="55927"/>
    <cellStyle name="Input 2 3 2 28 3 3" xfId="55928"/>
    <cellStyle name="Input 2 3 2 28 4" xfId="19258"/>
    <cellStyle name="Input 2 3 2 28 4 2" xfId="55929"/>
    <cellStyle name="Input 2 3 2 28 4 3" xfId="55930"/>
    <cellStyle name="Input 2 3 2 28 5" xfId="19259"/>
    <cellStyle name="Input 2 3 2 28 5 2" xfId="55931"/>
    <cellStyle name="Input 2 3 2 28 5 3" xfId="55932"/>
    <cellStyle name="Input 2 3 2 28 6" xfId="19260"/>
    <cellStyle name="Input 2 3 2 28 6 2" xfId="55933"/>
    <cellStyle name="Input 2 3 2 28 6 3" xfId="55934"/>
    <cellStyle name="Input 2 3 2 28 7" xfId="19261"/>
    <cellStyle name="Input 2 3 2 28 8" xfId="55935"/>
    <cellStyle name="Input 2 3 2 29" xfId="19262"/>
    <cellStyle name="Input 2 3 2 29 2" xfId="19263"/>
    <cellStyle name="Input 2 3 2 29 2 2" xfId="19264"/>
    <cellStyle name="Input 2 3 2 29 2 3" xfId="19265"/>
    <cellStyle name="Input 2 3 2 29 2 4" xfId="19266"/>
    <cellStyle name="Input 2 3 2 29 2 5" xfId="19267"/>
    <cellStyle name="Input 2 3 2 29 2 6" xfId="19268"/>
    <cellStyle name="Input 2 3 2 29 3" xfId="19269"/>
    <cellStyle name="Input 2 3 2 29 3 2" xfId="55936"/>
    <cellStyle name="Input 2 3 2 29 3 3" xfId="55937"/>
    <cellStyle name="Input 2 3 2 29 4" xfId="19270"/>
    <cellStyle name="Input 2 3 2 29 4 2" xfId="55938"/>
    <cellStyle name="Input 2 3 2 29 4 3" xfId="55939"/>
    <cellStyle name="Input 2 3 2 29 5" xfId="19271"/>
    <cellStyle name="Input 2 3 2 29 5 2" xfId="55940"/>
    <cellStyle name="Input 2 3 2 29 5 3" xfId="55941"/>
    <cellStyle name="Input 2 3 2 29 6" xfId="19272"/>
    <cellStyle name="Input 2 3 2 29 6 2" xfId="55942"/>
    <cellStyle name="Input 2 3 2 29 6 3" xfId="55943"/>
    <cellStyle name="Input 2 3 2 29 7" xfId="19273"/>
    <cellStyle name="Input 2 3 2 29 8" xfId="55944"/>
    <cellStyle name="Input 2 3 2 3" xfId="19274"/>
    <cellStyle name="Input 2 3 2 3 2" xfId="19275"/>
    <cellStyle name="Input 2 3 2 3 2 2" xfId="19276"/>
    <cellStyle name="Input 2 3 2 3 2 3" xfId="19277"/>
    <cellStyle name="Input 2 3 2 3 2 4" xfId="19278"/>
    <cellStyle name="Input 2 3 2 3 2 5" xfId="19279"/>
    <cellStyle name="Input 2 3 2 3 2 6" xfId="19280"/>
    <cellStyle name="Input 2 3 2 3 3" xfId="19281"/>
    <cellStyle name="Input 2 3 2 3 3 2" xfId="55945"/>
    <cellStyle name="Input 2 3 2 3 3 3" xfId="55946"/>
    <cellStyle name="Input 2 3 2 3 4" xfId="19282"/>
    <cellStyle name="Input 2 3 2 3 4 2" xfId="55947"/>
    <cellStyle name="Input 2 3 2 3 4 3" xfId="55948"/>
    <cellStyle name="Input 2 3 2 3 5" xfId="19283"/>
    <cellStyle name="Input 2 3 2 3 5 2" xfId="55949"/>
    <cellStyle name="Input 2 3 2 3 5 3" xfId="55950"/>
    <cellStyle name="Input 2 3 2 3 6" xfId="19284"/>
    <cellStyle name="Input 2 3 2 3 6 2" xfId="55951"/>
    <cellStyle name="Input 2 3 2 3 6 3" xfId="55952"/>
    <cellStyle name="Input 2 3 2 3 7" xfId="19285"/>
    <cellStyle name="Input 2 3 2 3 8" xfId="55953"/>
    <cellStyle name="Input 2 3 2 30" xfId="19286"/>
    <cellStyle name="Input 2 3 2 30 2" xfId="19287"/>
    <cellStyle name="Input 2 3 2 30 2 2" xfId="19288"/>
    <cellStyle name="Input 2 3 2 30 2 3" xfId="19289"/>
    <cellStyle name="Input 2 3 2 30 2 4" xfId="19290"/>
    <cellStyle name="Input 2 3 2 30 2 5" xfId="19291"/>
    <cellStyle name="Input 2 3 2 30 2 6" xfId="19292"/>
    <cellStyle name="Input 2 3 2 30 3" xfId="19293"/>
    <cellStyle name="Input 2 3 2 30 3 2" xfId="55954"/>
    <cellStyle name="Input 2 3 2 30 3 3" xfId="55955"/>
    <cellStyle name="Input 2 3 2 30 4" xfId="19294"/>
    <cellStyle name="Input 2 3 2 30 4 2" xfId="55956"/>
    <cellStyle name="Input 2 3 2 30 4 3" xfId="55957"/>
    <cellStyle name="Input 2 3 2 30 5" xfId="19295"/>
    <cellStyle name="Input 2 3 2 30 5 2" xfId="55958"/>
    <cellStyle name="Input 2 3 2 30 5 3" xfId="55959"/>
    <cellStyle name="Input 2 3 2 30 6" xfId="19296"/>
    <cellStyle name="Input 2 3 2 30 6 2" xfId="55960"/>
    <cellStyle name="Input 2 3 2 30 6 3" xfId="55961"/>
    <cellStyle name="Input 2 3 2 30 7" xfId="19297"/>
    <cellStyle name="Input 2 3 2 30 8" xfId="55962"/>
    <cellStyle name="Input 2 3 2 31" xfId="19298"/>
    <cellStyle name="Input 2 3 2 31 2" xfId="19299"/>
    <cellStyle name="Input 2 3 2 31 2 2" xfId="19300"/>
    <cellStyle name="Input 2 3 2 31 2 3" xfId="19301"/>
    <cellStyle name="Input 2 3 2 31 2 4" xfId="19302"/>
    <cellStyle name="Input 2 3 2 31 2 5" xfId="19303"/>
    <cellStyle name="Input 2 3 2 31 2 6" xfId="19304"/>
    <cellStyle name="Input 2 3 2 31 3" xfId="19305"/>
    <cellStyle name="Input 2 3 2 31 3 2" xfId="55963"/>
    <cellStyle name="Input 2 3 2 31 3 3" xfId="55964"/>
    <cellStyle name="Input 2 3 2 31 4" xfId="19306"/>
    <cellStyle name="Input 2 3 2 31 4 2" xfId="55965"/>
    <cellStyle name="Input 2 3 2 31 4 3" xfId="55966"/>
    <cellStyle name="Input 2 3 2 31 5" xfId="19307"/>
    <cellStyle name="Input 2 3 2 31 5 2" xfId="55967"/>
    <cellStyle name="Input 2 3 2 31 5 3" xfId="55968"/>
    <cellStyle name="Input 2 3 2 31 6" xfId="19308"/>
    <cellStyle name="Input 2 3 2 31 6 2" xfId="55969"/>
    <cellStyle name="Input 2 3 2 31 6 3" xfId="55970"/>
    <cellStyle name="Input 2 3 2 31 7" xfId="19309"/>
    <cellStyle name="Input 2 3 2 31 8" xfId="55971"/>
    <cellStyle name="Input 2 3 2 32" xfId="19310"/>
    <cellStyle name="Input 2 3 2 32 2" xfId="19311"/>
    <cellStyle name="Input 2 3 2 32 2 2" xfId="19312"/>
    <cellStyle name="Input 2 3 2 32 2 3" xfId="19313"/>
    <cellStyle name="Input 2 3 2 32 2 4" xfId="19314"/>
    <cellStyle name="Input 2 3 2 32 2 5" xfId="19315"/>
    <cellStyle name="Input 2 3 2 32 2 6" xfId="19316"/>
    <cellStyle name="Input 2 3 2 32 3" xfId="19317"/>
    <cellStyle name="Input 2 3 2 32 3 2" xfId="55972"/>
    <cellStyle name="Input 2 3 2 32 3 3" xfId="55973"/>
    <cellStyle name="Input 2 3 2 32 4" xfId="19318"/>
    <cellStyle name="Input 2 3 2 32 4 2" xfId="55974"/>
    <cellStyle name="Input 2 3 2 32 4 3" xfId="55975"/>
    <cellStyle name="Input 2 3 2 32 5" xfId="19319"/>
    <cellStyle name="Input 2 3 2 32 5 2" xfId="55976"/>
    <cellStyle name="Input 2 3 2 32 5 3" xfId="55977"/>
    <cellStyle name="Input 2 3 2 32 6" xfId="19320"/>
    <cellStyle name="Input 2 3 2 32 6 2" xfId="55978"/>
    <cellStyle name="Input 2 3 2 32 6 3" xfId="55979"/>
    <cellStyle name="Input 2 3 2 32 7" xfId="19321"/>
    <cellStyle name="Input 2 3 2 32 8" xfId="55980"/>
    <cellStyle name="Input 2 3 2 33" xfId="19322"/>
    <cellStyle name="Input 2 3 2 33 2" xfId="19323"/>
    <cellStyle name="Input 2 3 2 33 2 2" xfId="19324"/>
    <cellStyle name="Input 2 3 2 33 2 3" xfId="19325"/>
    <cellStyle name="Input 2 3 2 33 2 4" xfId="19326"/>
    <cellStyle name="Input 2 3 2 33 2 5" xfId="19327"/>
    <cellStyle name="Input 2 3 2 33 2 6" xfId="19328"/>
    <cellStyle name="Input 2 3 2 33 3" xfId="19329"/>
    <cellStyle name="Input 2 3 2 33 3 2" xfId="55981"/>
    <cellStyle name="Input 2 3 2 33 3 3" xfId="55982"/>
    <cellStyle name="Input 2 3 2 33 4" xfId="19330"/>
    <cellStyle name="Input 2 3 2 33 4 2" xfId="55983"/>
    <cellStyle name="Input 2 3 2 33 4 3" xfId="55984"/>
    <cellStyle name="Input 2 3 2 33 5" xfId="19331"/>
    <cellStyle name="Input 2 3 2 33 5 2" xfId="55985"/>
    <cellStyle name="Input 2 3 2 33 5 3" xfId="55986"/>
    <cellStyle name="Input 2 3 2 33 6" xfId="19332"/>
    <cellStyle name="Input 2 3 2 33 6 2" xfId="55987"/>
    <cellStyle name="Input 2 3 2 33 6 3" xfId="55988"/>
    <cellStyle name="Input 2 3 2 33 7" xfId="19333"/>
    <cellStyle name="Input 2 3 2 33 8" xfId="55989"/>
    <cellStyle name="Input 2 3 2 34" xfId="19334"/>
    <cellStyle name="Input 2 3 2 34 2" xfId="19335"/>
    <cellStyle name="Input 2 3 2 34 2 2" xfId="19336"/>
    <cellStyle name="Input 2 3 2 34 2 3" xfId="19337"/>
    <cellStyle name="Input 2 3 2 34 2 4" xfId="19338"/>
    <cellStyle name="Input 2 3 2 34 2 5" xfId="19339"/>
    <cellStyle name="Input 2 3 2 34 2 6" xfId="19340"/>
    <cellStyle name="Input 2 3 2 34 3" xfId="19341"/>
    <cellStyle name="Input 2 3 2 34 3 2" xfId="55990"/>
    <cellStyle name="Input 2 3 2 34 3 3" xfId="55991"/>
    <cellStyle name="Input 2 3 2 34 4" xfId="19342"/>
    <cellStyle name="Input 2 3 2 34 4 2" xfId="55992"/>
    <cellStyle name="Input 2 3 2 34 4 3" xfId="55993"/>
    <cellStyle name="Input 2 3 2 34 5" xfId="19343"/>
    <cellStyle name="Input 2 3 2 34 5 2" xfId="55994"/>
    <cellStyle name="Input 2 3 2 34 5 3" xfId="55995"/>
    <cellStyle name="Input 2 3 2 34 6" xfId="55996"/>
    <cellStyle name="Input 2 3 2 34 6 2" xfId="55997"/>
    <cellStyle name="Input 2 3 2 34 6 3" xfId="55998"/>
    <cellStyle name="Input 2 3 2 34 7" xfId="55999"/>
    <cellStyle name="Input 2 3 2 34 8" xfId="56000"/>
    <cellStyle name="Input 2 3 2 35" xfId="19344"/>
    <cellStyle name="Input 2 3 2 35 2" xfId="19345"/>
    <cellStyle name="Input 2 3 2 35 3" xfId="19346"/>
    <cellStyle name="Input 2 3 2 35 4" xfId="19347"/>
    <cellStyle name="Input 2 3 2 35 5" xfId="19348"/>
    <cellStyle name="Input 2 3 2 35 6" xfId="19349"/>
    <cellStyle name="Input 2 3 2 36" xfId="19350"/>
    <cellStyle name="Input 2 3 2 36 2" xfId="56001"/>
    <cellStyle name="Input 2 3 2 36 3" xfId="56002"/>
    <cellStyle name="Input 2 3 2 37" xfId="19351"/>
    <cellStyle name="Input 2 3 2 37 2" xfId="56003"/>
    <cellStyle name="Input 2 3 2 37 3" xfId="56004"/>
    <cellStyle name="Input 2 3 2 38" xfId="19352"/>
    <cellStyle name="Input 2 3 2 38 2" xfId="56005"/>
    <cellStyle name="Input 2 3 2 38 3" xfId="56006"/>
    <cellStyle name="Input 2 3 2 39" xfId="56007"/>
    <cellStyle name="Input 2 3 2 39 2" xfId="56008"/>
    <cellStyle name="Input 2 3 2 39 3" xfId="56009"/>
    <cellStyle name="Input 2 3 2 4" xfId="19353"/>
    <cellStyle name="Input 2 3 2 4 2" xfId="19354"/>
    <cellStyle name="Input 2 3 2 4 2 2" xfId="19355"/>
    <cellStyle name="Input 2 3 2 4 2 3" xfId="19356"/>
    <cellStyle name="Input 2 3 2 4 2 4" xfId="19357"/>
    <cellStyle name="Input 2 3 2 4 2 5" xfId="19358"/>
    <cellStyle name="Input 2 3 2 4 2 6" xfId="19359"/>
    <cellStyle name="Input 2 3 2 4 3" xfId="19360"/>
    <cellStyle name="Input 2 3 2 4 3 2" xfId="56010"/>
    <cellStyle name="Input 2 3 2 4 3 3" xfId="56011"/>
    <cellStyle name="Input 2 3 2 4 4" xfId="19361"/>
    <cellStyle name="Input 2 3 2 4 4 2" xfId="56012"/>
    <cellStyle name="Input 2 3 2 4 4 3" xfId="56013"/>
    <cellStyle name="Input 2 3 2 4 5" xfId="19362"/>
    <cellStyle name="Input 2 3 2 4 5 2" xfId="56014"/>
    <cellStyle name="Input 2 3 2 4 5 3" xfId="56015"/>
    <cellStyle name="Input 2 3 2 4 6" xfId="19363"/>
    <cellStyle name="Input 2 3 2 4 6 2" xfId="56016"/>
    <cellStyle name="Input 2 3 2 4 6 3" xfId="56017"/>
    <cellStyle name="Input 2 3 2 4 7" xfId="19364"/>
    <cellStyle name="Input 2 3 2 4 8" xfId="56018"/>
    <cellStyle name="Input 2 3 2 40" xfId="56019"/>
    <cellStyle name="Input 2 3 2 41" xfId="56020"/>
    <cellStyle name="Input 2 3 2 5" xfId="19365"/>
    <cellStyle name="Input 2 3 2 5 2" xfId="19366"/>
    <cellStyle name="Input 2 3 2 5 2 2" xfId="19367"/>
    <cellStyle name="Input 2 3 2 5 2 3" xfId="19368"/>
    <cellStyle name="Input 2 3 2 5 2 4" xfId="19369"/>
    <cellStyle name="Input 2 3 2 5 2 5" xfId="19370"/>
    <cellStyle name="Input 2 3 2 5 2 6" xfId="19371"/>
    <cellStyle name="Input 2 3 2 5 3" xfId="19372"/>
    <cellStyle name="Input 2 3 2 5 3 2" xfId="56021"/>
    <cellStyle name="Input 2 3 2 5 3 3" xfId="56022"/>
    <cellStyle name="Input 2 3 2 5 4" xfId="19373"/>
    <cellStyle name="Input 2 3 2 5 4 2" xfId="56023"/>
    <cellStyle name="Input 2 3 2 5 4 3" xfId="56024"/>
    <cellStyle name="Input 2 3 2 5 5" xfId="19374"/>
    <cellStyle name="Input 2 3 2 5 5 2" xfId="56025"/>
    <cellStyle name="Input 2 3 2 5 5 3" xfId="56026"/>
    <cellStyle name="Input 2 3 2 5 6" xfId="19375"/>
    <cellStyle name="Input 2 3 2 5 6 2" xfId="56027"/>
    <cellStyle name="Input 2 3 2 5 6 3" xfId="56028"/>
    <cellStyle name="Input 2 3 2 5 7" xfId="19376"/>
    <cellStyle name="Input 2 3 2 5 8" xfId="56029"/>
    <cellStyle name="Input 2 3 2 6" xfId="19377"/>
    <cellStyle name="Input 2 3 2 6 2" xfId="19378"/>
    <cellStyle name="Input 2 3 2 6 2 2" xfId="19379"/>
    <cellStyle name="Input 2 3 2 6 2 3" xfId="19380"/>
    <cellStyle name="Input 2 3 2 6 2 4" xfId="19381"/>
    <cellStyle name="Input 2 3 2 6 2 5" xfId="19382"/>
    <cellStyle name="Input 2 3 2 6 2 6" xfId="19383"/>
    <cellStyle name="Input 2 3 2 6 3" xfId="19384"/>
    <cellStyle name="Input 2 3 2 6 3 2" xfId="56030"/>
    <cellStyle name="Input 2 3 2 6 3 3" xfId="56031"/>
    <cellStyle name="Input 2 3 2 6 4" xfId="19385"/>
    <cellStyle name="Input 2 3 2 6 4 2" xfId="56032"/>
    <cellStyle name="Input 2 3 2 6 4 3" xfId="56033"/>
    <cellStyle name="Input 2 3 2 6 5" xfId="19386"/>
    <cellStyle name="Input 2 3 2 6 5 2" xfId="56034"/>
    <cellStyle name="Input 2 3 2 6 5 3" xfId="56035"/>
    <cellStyle name="Input 2 3 2 6 6" xfId="19387"/>
    <cellStyle name="Input 2 3 2 6 6 2" xfId="56036"/>
    <cellStyle name="Input 2 3 2 6 6 3" xfId="56037"/>
    <cellStyle name="Input 2 3 2 6 7" xfId="19388"/>
    <cellStyle name="Input 2 3 2 6 8" xfId="56038"/>
    <cellStyle name="Input 2 3 2 7" xfId="19389"/>
    <cellStyle name="Input 2 3 2 7 2" xfId="19390"/>
    <cellStyle name="Input 2 3 2 7 2 2" xfId="19391"/>
    <cellStyle name="Input 2 3 2 7 2 3" xfId="19392"/>
    <cellStyle name="Input 2 3 2 7 2 4" xfId="19393"/>
    <cellStyle name="Input 2 3 2 7 2 5" xfId="19394"/>
    <cellStyle name="Input 2 3 2 7 2 6" xfId="19395"/>
    <cellStyle name="Input 2 3 2 7 3" xfId="19396"/>
    <cellStyle name="Input 2 3 2 7 3 2" xfId="56039"/>
    <cellStyle name="Input 2 3 2 7 3 3" xfId="56040"/>
    <cellStyle name="Input 2 3 2 7 4" xfId="19397"/>
    <cellStyle name="Input 2 3 2 7 4 2" xfId="56041"/>
    <cellStyle name="Input 2 3 2 7 4 3" xfId="56042"/>
    <cellStyle name="Input 2 3 2 7 5" xfId="19398"/>
    <cellStyle name="Input 2 3 2 7 5 2" xfId="56043"/>
    <cellStyle name="Input 2 3 2 7 5 3" xfId="56044"/>
    <cellStyle name="Input 2 3 2 7 6" xfId="19399"/>
    <cellStyle name="Input 2 3 2 7 6 2" xfId="56045"/>
    <cellStyle name="Input 2 3 2 7 6 3" xfId="56046"/>
    <cellStyle name="Input 2 3 2 7 7" xfId="19400"/>
    <cellStyle name="Input 2 3 2 7 8" xfId="56047"/>
    <cellStyle name="Input 2 3 2 8" xfId="19401"/>
    <cellStyle name="Input 2 3 2 8 2" xfId="19402"/>
    <cellStyle name="Input 2 3 2 8 2 2" xfId="19403"/>
    <cellStyle name="Input 2 3 2 8 2 3" xfId="19404"/>
    <cellStyle name="Input 2 3 2 8 2 4" xfId="19405"/>
    <cellStyle name="Input 2 3 2 8 2 5" xfId="19406"/>
    <cellStyle name="Input 2 3 2 8 2 6" xfId="19407"/>
    <cellStyle name="Input 2 3 2 8 3" xfId="19408"/>
    <cellStyle name="Input 2 3 2 8 3 2" xfId="56048"/>
    <cellStyle name="Input 2 3 2 8 3 3" xfId="56049"/>
    <cellStyle name="Input 2 3 2 8 4" xfId="19409"/>
    <cellStyle name="Input 2 3 2 8 4 2" xfId="56050"/>
    <cellStyle name="Input 2 3 2 8 4 3" xfId="56051"/>
    <cellStyle name="Input 2 3 2 8 5" xfId="19410"/>
    <cellStyle name="Input 2 3 2 8 5 2" xfId="56052"/>
    <cellStyle name="Input 2 3 2 8 5 3" xfId="56053"/>
    <cellStyle name="Input 2 3 2 8 6" xfId="19411"/>
    <cellStyle name="Input 2 3 2 8 6 2" xfId="56054"/>
    <cellStyle name="Input 2 3 2 8 6 3" xfId="56055"/>
    <cellStyle name="Input 2 3 2 8 7" xfId="19412"/>
    <cellStyle name="Input 2 3 2 8 8" xfId="56056"/>
    <cellStyle name="Input 2 3 2 9" xfId="19413"/>
    <cellStyle name="Input 2 3 2 9 2" xfId="19414"/>
    <cellStyle name="Input 2 3 2 9 2 2" xfId="19415"/>
    <cellStyle name="Input 2 3 2 9 2 3" xfId="19416"/>
    <cellStyle name="Input 2 3 2 9 2 4" xfId="19417"/>
    <cellStyle name="Input 2 3 2 9 2 5" xfId="19418"/>
    <cellStyle name="Input 2 3 2 9 2 6" xfId="19419"/>
    <cellStyle name="Input 2 3 2 9 3" xfId="19420"/>
    <cellStyle name="Input 2 3 2 9 3 2" xfId="56057"/>
    <cellStyle name="Input 2 3 2 9 3 3" xfId="56058"/>
    <cellStyle name="Input 2 3 2 9 4" xfId="19421"/>
    <cellStyle name="Input 2 3 2 9 4 2" xfId="56059"/>
    <cellStyle name="Input 2 3 2 9 4 3" xfId="56060"/>
    <cellStyle name="Input 2 3 2 9 5" xfId="19422"/>
    <cellStyle name="Input 2 3 2 9 5 2" xfId="56061"/>
    <cellStyle name="Input 2 3 2 9 5 3" xfId="56062"/>
    <cellStyle name="Input 2 3 2 9 6" xfId="19423"/>
    <cellStyle name="Input 2 3 2 9 6 2" xfId="56063"/>
    <cellStyle name="Input 2 3 2 9 6 3" xfId="56064"/>
    <cellStyle name="Input 2 3 2 9 7" xfId="19424"/>
    <cellStyle name="Input 2 3 2 9 8" xfId="56065"/>
    <cellStyle name="Input 2 3 20" xfId="19425"/>
    <cellStyle name="Input 2 3 20 2" xfId="19426"/>
    <cellStyle name="Input 2 3 20 2 2" xfId="19427"/>
    <cellStyle name="Input 2 3 20 2 3" xfId="19428"/>
    <cellStyle name="Input 2 3 20 2 4" xfId="19429"/>
    <cellStyle name="Input 2 3 20 2 5" xfId="19430"/>
    <cellStyle name="Input 2 3 20 2 6" xfId="19431"/>
    <cellStyle name="Input 2 3 20 3" xfId="19432"/>
    <cellStyle name="Input 2 3 20 3 2" xfId="56066"/>
    <cellStyle name="Input 2 3 20 3 3" xfId="56067"/>
    <cellStyle name="Input 2 3 20 4" xfId="19433"/>
    <cellStyle name="Input 2 3 20 4 2" xfId="56068"/>
    <cellStyle name="Input 2 3 20 4 3" xfId="56069"/>
    <cellStyle name="Input 2 3 20 5" xfId="19434"/>
    <cellStyle name="Input 2 3 20 5 2" xfId="56070"/>
    <cellStyle name="Input 2 3 20 5 3" xfId="56071"/>
    <cellStyle name="Input 2 3 20 6" xfId="19435"/>
    <cellStyle name="Input 2 3 20 6 2" xfId="56072"/>
    <cellStyle name="Input 2 3 20 6 3" xfId="56073"/>
    <cellStyle name="Input 2 3 20 7" xfId="19436"/>
    <cellStyle name="Input 2 3 20 8" xfId="56074"/>
    <cellStyle name="Input 2 3 21" xfId="19437"/>
    <cellStyle name="Input 2 3 21 2" xfId="19438"/>
    <cellStyle name="Input 2 3 21 2 2" xfId="19439"/>
    <cellStyle name="Input 2 3 21 2 3" xfId="19440"/>
    <cellStyle name="Input 2 3 21 2 4" xfId="19441"/>
    <cellStyle name="Input 2 3 21 2 5" xfId="19442"/>
    <cellStyle name="Input 2 3 21 2 6" xfId="19443"/>
    <cellStyle name="Input 2 3 21 3" xfId="19444"/>
    <cellStyle name="Input 2 3 21 3 2" xfId="56075"/>
    <cellStyle name="Input 2 3 21 3 3" xfId="56076"/>
    <cellStyle name="Input 2 3 21 4" xfId="19445"/>
    <cellStyle name="Input 2 3 21 4 2" xfId="56077"/>
    <cellStyle name="Input 2 3 21 4 3" xfId="56078"/>
    <cellStyle name="Input 2 3 21 5" xfId="19446"/>
    <cellStyle name="Input 2 3 21 5 2" xfId="56079"/>
    <cellStyle name="Input 2 3 21 5 3" xfId="56080"/>
    <cellStyle name="Input 2 3 21 6" xfId="19447"/>
    <cellStyle name="Input 2 3 21 6 2" xfId="56081"/>
    <cellStyle name="Input 2 3 21 6 3" xfId="56082"/>
    <cellStyle name="Input 2 3 21 7" xfId="19448"/>
    <cellStyle name="Input 2 3 21 8" xfId="56083"/>
    <cellStyle name="Input 2 3 22" xfId="19449"/>
    <cellStyle name="Input 2 3 22 2" xfId="19450"/>
    <cellStyle name="Input 2 3 22 2 2" xfId="19451"/>
    <cellStyle name="Input 2 3 22 2 3" xfId="19452"/>
    <cellStyle name="Input 2 3 22 2 4" xfId="19453"/>
    <cellStyle name="Input 2 3 22 2 5" xfId="19454"/>
    <cellStyle name="Input 2 3 22 2 6" xfId="19455"/>
    <cellStyle name="Input 2 3 22 3" xfId="19456"/>
    <cellStyle name="Input 2 3 22 3 2" xfId="56084"/>
    <cellStyle name="Input 2 3 22 3 3" xfId="56085"/>
    <cellStyle name="Input 2 3 22 4" xfId="19457"/>
    <cellStyle name="Input 2 3 22 4 2" xfId="56086"/>
    <cellStyle name="Input 2 3 22 4 3" xfId="56087"/>
    <cellStyle name="Input 2 3 22 5" xfId="19458"/>
    <cellStyle name="Input 2 3 22 5 2" xfId="56088"/>
    <cellStyle name="Input 2 3 22 5 3" xfId="56089"/>
    <cellStyle name="Input 2 3 22 6" xfId="19459"/>
    <cellStyle name="Input 2 3 22 6 2" xfId="56090"/>
    <cellStyle name="Input 2 3 22 6 3" xfId="56091"/>
    <cellStyle name="Input 2 3 22 7" xfId="19460"/>
    <cellStyle name="Input 2 3 22 8" xfId="56092"/>
    <cellStyle name="Input 2 3 23" xfId="19461"/>
    <cellStyle name="Input 2 3 23 2" xfId="19462"/>
    <cellStyle name="Input 2 3 23 2 2" xfId="19463"/>
    <cellStyle name="Input 2 3 23 2 3" xfId="19464"/>
    <cellStyle name="Input 2 3 23 2 4" xfId="19465"/>
    <cellStyle name="Input 2 3 23 2 5" xfId="19466"/>
    <cellStyle name="Input 2 3 23 2 6" xfId="19467"/>
    <cellStyle name="Input 2 3 23 3" xfId="19468"/>
    <cellStyle name="Input 2 3 23 3 2" xfId="56093"/>
    <cellStyle name="Input 2 3 23 3 3" xfId="56094"/>
    <cellStyle name="Input 2 3 23 4" xfId="19469"/>
    <cellStyle name="Input 2 3 23 4 2" xfId="56095"/>
    <cellStyle name="Input 2 3 23 4 3" xfId="56096"/>
    <cellStyle name="Input 2 3 23 5" xfId="19470"/>
    <cellStyle name="Input 2 3 23 5 2" xfId="56097"/>
    <cellStyle name="Input 2 3 23 5 3" xfId="56098"/>
    <cellStyle name="Input 2 3 23 6" xfId="19471"/>
    <cellStyle name="Input 2 3 23 6 2" xfId="56099"/>
    <cellStyle name="Input 2 3 23 6 3" xfId="56100"/>
    <cellStyle name="Input 2 3 23 7" xfId="19472"/>
    <cellStyle name="Input 2 3 23 8" xfId="56101"/>
    <cellStyle name="Input 2 3 24" xfId="19473"/>
    <cellStyle name="Input 2 3 24 2" xfId="19474"/>
    <cellStyle name="Input 2 3 24 2 2" xfId="19475"/>
    <cellStyle name="Input 2 3 24 2 3" xfId="19476"/>
    <cellStyle name="Input 2 3 24 2 4" xfId="19477"/>
    <cellStyle name="Input 2 3 24 2 5" xfId="19478"/>
    <cellStyle name="Input 2 3 24 2 6" xfId="19479"/>
    <cellStyle name="Input 2 3 24 3" xfId="19480"/>
    <cellStyle name="Input 2 3 24 3 2" xfId="56102"/>
    <cellStyle name="Input 2 3 24 3 3" xfId="56103"/>
    <cellStyle name="Input 2 3 24 4" xfId="19481"/>
    <cellStyle name="Input 2 3 24 4 2" xfId="56104"/>
    <cellStyle name="Input 2 3 24 4 3" xfId="56105"/>
    <cellStyle name="Input 2 3 24 5" xfId="19482"/>
    <cellStyle name="Input 2 3 24 5 2" xfId="56106"/>
    <cellStyle name="Input 2 3 24 5 3" xfId="56107"/>
    <cellStyle name="Input 2 3 24 6" xfId="19483"/>
    <cellStyle name="Input 2 3 24 6 2" xfId="56108"/>
    <cellStyle name="Input 2 3 24 6 3" xfId="56109"/>
    <cellStyle name="Input 2 3 24 7" xfId="19484"/>
    <cellStyle name="Input 2 3 24 8" xfId="56110"/>
    <cellStyle name="Input 2 3 25" xfId="19485"/>
    <cellStyle name="Input 2 3 25 2" xfId="19486"/>
    <cellStyle name="Input 2 3 25 2 2" xfId="19487"/>
    <cellStyle name="Input 2 3 25 2 3" xfId="19488"/>
    <cellStyle name="Input 2 3 25 2 4" xfId="19489"/>
    <cellStyle name="Input 2 3 25 2 5" xfId="19490"/>
    <cellStyle name="Input 2 3 25 2 6" xfId="19491"/>
    <cellStyle name="Input 2 3 25 3" xfId="19492"/>
    <cellStyle name="Input 2 3 25 3 2" xfId="56111"/>
    <cellStyle name="Input 2 3 25 3 3" xfId="56112"/>
    <cellStyle name="Input 2 3 25 4" xfId="19493"/>
    <cellStyle name="Input 2 3 25 4 2" xfId="56113"/>
    <cellStyle name="Input 2 3 25 4 3" xfId="56114"/>
    <cellStyle name="Input 2 3 25 5" xfId="19494"/>
    <cellStyle name="Input 2 3 25 5 2" xfId="56115"/>
    <cellStyle name="Input 2 3 25 5 3" xfId="56116"/>
    <cellStyle name="Input 2 3 25 6" xfId="19495"/>
    <cellStyle name="Input 2 3 25 6 2" xfId="56117"/>
    <cellStyle name="Input 2 3 25 6 3" xfId="56118"/>
    <cellStyle name="Input 2 3 25 7" xfId="19496"/>
    <cellStyle name="Input 2 3 25 8" xfId="56119"/>
    <cellStyle name="Input 2 3 26" xfId="19497"/>
    <cellStyle name="Input 2 3 26 2" xfId="19498"/>
    <cellStyle name="Input 2 3 26 2 2" xfId="19499"/>
    <cellStyle name="Input 2 3 26 2 3" xfId="19500"/>
    <cellStyle name="Input 2 3 26 2 4" xfId="19501"/>
    <cellStyle name="Input 2 3 26 2 5" xfId="19502"/>
    <cellStyle name="Input 2 3 26 2 6" xfId="19503"/>
    <cellStyle name="Input 2 3 26 3" xfId="19504"/>
    <cellStyle name="Input 2 3 26 3 2" xfId="56120"/>
    <cellStyle name="Input 2 3 26 3 3" xfId="56121"/>
    <cellStyle name="Input 2 3 26 4" xfId="19505"/>
    <cellStyle name="Input 2 3 26 4 2" xfId="56122"/>
    <cellStyle name="Input 2 3 26 4 3" xfId="56123"/>
    <cellStyle name="Input 2 3 26 5" xfId="19506"/>
    <cellStyle name="Input 2 3 26 5 2" xfId="56124"/>
    <cellStyle name="Input 2 3 26 5 3" xfId="56125"/>
    <cellStyle name="Input 2 3 26 6" xfId="19507"/>
    <cellStyle name="Input 2 3 26 6 2" xfId="56126"/>
    <cellStyle name="Input 2 3 26 6 3" xfId="56127"/>
    <cellStyle name="Input 2 3 26 7" xfId="19508"/>
    <cellStyle name="Input 2 3 26 8" xfId="56128"/>
    <cellStyle name="Input 2 3 27" xfId="19509"/>
    <cellStyle name="Input 2 3 27 2" xfId="19510"/>
    <cellStyle name="Input 2 3 27 2 2" xfId="19511"/>
    <cellStyle name="Input 2 3 27 2 3" xfId="19512"/>
    <cellStyle name="Input 2 3 27 2 4" xfId="19513"/>
    <cellStyle name="Input 2 3 27 2 5" xfId="19514"/>
    <cellStyle name="Input 2 3 27 2 6" xfId="19515"/>
    <cellStyle name="Input 2 3 27 3" xfId="19516"/>
    <cellStyle name="Input 2 3 27 3 2" xfId="56129"/>
    <cellStyle name="Input 2 3 27 3 3" xfId="56130"/>
    <cellStyle name="Input 2 3 27 4" xfId="19517"/>
    <cellStyle name="Input 2 3 27 4 2" xfId="56131"/>
    <cellStyle name="Input 2 3 27 4 3" xfId="56132"/>
    <cellStyle name="Input 2 3 27 5" xfId="19518"/>
    <cellStyle name="Input 2 3 27 5 2" xfId="56133"/>
    <cellStyle name="Input 2 3 27 5 3" xfId="56134"/>
    <cellStyle name="Input 2 3 27 6" xfId="19519"/>
    <cellStyle name="Input 2 3 27 6 2" xfId="56135"/>
    <cellStyle name="Input 2 3 27 6 3" xfId="56136"/>
    <cellStyle name="Input 2 3 27 7" xfId="19520"/>
    <cellStyle name="Input 2 3 27 8" xfId="56137"/>
    <cellStyle name="Input 2 3 28" xfId="19521"/>
    <cellStyle name="Input 2 3 28 2" xfId="19522"/>
    <cellStyle name="Input 2 3 28 2 2" xfId="19523"/>
    <cellStyle name="Input 2 3 28 2 3" xfId="19524"/>
    <cellStyle name="Input 2 3 28 2 4" xfId="19525"/>
    <cellStyle name="Input 2 3 28 2 5" xfId="19526"/>
    <cellStyle name="Input 2 3 28 2 6" xfId="19527"/>
    <cellStyle name="Input 2 3 28 3" xfId="19528"/>
    <cellStyle name="Input 2 3 28 3 2" xfId="56138"/>
    <cellStyle name="Input 2 3 28 3 3" xfId="56139"/>
    <cellStyle name="Input 2 3 28 4" xfId="19529"/>
    <cellStyle name="Input 2 3 28 4 2" xfId="56140"/>
    <cellStyle name="Input 2 3 28 4 3" xfId="56141"/>
    <cellStyle name="Input 2 3 28 5" xfId="19530"/>
    <cellStyle name="Input 2 3 28 5 2" xfId="56142"/>
    <cellStyle name="Input 2 3 28 5 3" xfId="56143"/>
    <cellStyle name="Input 2 3 28 6" xfId="19531"/>
    <cellStyle name="Input 2 3 28 6 2" xfId="56144"/>
    <cellStyle name="Input 2 3 28 6 3" xfId="56145"/>
    <cellStyle name="Input 2 3 28 7" xfId="19532"/>
    <cellStyle name="Input 2 3 28 8" xfId="56146"/>
    <cellStyle name="Input 2 3 29" xfId="19533"/>
    <cellStyle name="Input 2 3 29 2" xfId="19534"/>
    <cellStyle name="Input 2 3 29 2 2" xfId="19535"/>
    <cellStyle name="Input 2 3 29 2 3" xfId="19536"/>
    <cellStyle name="Input 2 3 29 2 4" xfId="19537"/>
    <cellStyle name="Input 2 3 29 2 5" xfId="19538"/>
    <cellStyle name="Input 2 3 29 2 6" xfId="19539"/>
    <cellStyle name="Input 2 3 29 3" xfId="19540"/>
    <cellStyle name="Input 2 3 29 3 2" xfId="56147"/>
    <cellStyle name="Input 2 3 29 3 3" xfId="56148"/>
    <cellStyle name="Input 2 3 29 4" xfId="19541"/>
    <cellStyle name="Input 2 3 29 4 2" xfId="56149"/>
    <cellStyle name="Input 2 3 29 4 3" xfId="56150"/>
    <cellStyle name="Input 2 3 29 5" xfId="19542"/>
    <cellStyle name="Input 2 3 29 5 2" xfId="56151"/>
    <cellStyle name="Input 2 3 29 5 3" xfId="56152"/>
    <cellStyle name="Input 2 3 29 6" xfId="19543"/>
    <cellStyle name="Input 2 3 29 6 2" xfId="56153"/>
    <cellStyle name="Input 2 3 29 6 3" xfId="56154"/>
    <cellStyle name="Input 2 3 29 7" xfId="19544"/>
    <cellStyle name="Input 2 3 29 8" xfId="56155"/>
    <cellStyle name="Input 2 3 3" xfId="19545"/>
    <cellStyle name="Input 2 3 3 2" xfId="19546"/>
    <cellStyle name="Input 2 3 3 2 2" xfId="19547"/>
    <cellStyle name="Input 2 3 3 2 3" xfId="19548"/>
    <cellStyle name="Input 2 3 3 2 4" xfId="19549"/>
    <cellStyle name="Input 2 3 3 2 5" xfId="19550"/>
    <cellStyle name="Input 2 3 3 2 6" xfId="19551"/>
    <cellStyle name="Input 2 3 3 3" xfId="19552"/>
    <cellStyle name="Input 2 3 3 3 2" xfId="56156"/>
    <cellStyle name="Input 2 3 3 3 3" xfId="56157"/>
    <cellStyle name="Input 2 3 3 4" xfId="19553"/>
    <cellStyle name="Input 2 3 3 4 2" xfId="56158"/>
    <cellStyle name="Input 2 3 3 4 3" xfId="56159"/>
    <cellStyle name="Input 2 3 3 5" xfId="19554"/>
    <cellStyle name="Input 2 3 3 5 2" xfId="56160"/>
    <cellStyle name="Input 2 3 3 5 3" xfId="56161"/>
    <cellStyle name="Input 2 3 3 6" xfId="19555"/>
    <cellStyle name="Input 2 3 3 6 2" xfId="56162"/>
    <cellStyle name="Input 2 3 3 6 3" xfId="56163"/>
    <cellStyle name="Input 2 3 3 7" xfId="19556"/>
    <cellStyle name="Input 2 3 3 8" xfId="56164"/>
    <cellStyle name="Input 2 3 30" xfId="19557"/>
    <cellStyle name="Input 2 3 30 2" xfId="19558"/>
    <cellStyle name="Input 2 3 30 2 2" xfId="19559"/>
    <cellStyle name="Input 2 3 30 2 3" xfId="19560"/>
    <cellStyle name="Input 2 3 30 2 4" xfId="19561"/>
    <cellStyle name="Input 2 3 30 2 5" xfId="19562"/>
    <cellStyle name="Input 2 3 30 2 6" xfId="19563"/>
    <cellStyle name="Input 2 3 30 3" xfId="19564"/>
    <cellStyle name="Input 2 3 30 3 2" xfId="56165"/>
    <cellStyle name="Input 2 3 30 3 3" xfId="56166"/>
    <cellStyle name="Input 2 3 30 4" xfId="19565"/>
    <cellStyle name="Input 2 3 30 4 2" xfId="56167"/>
    <cellStyle name="Input 2 3 30 4 3" xfId="56168"/>
    <cellStyle name="Input 2 3 30 5" xfId="19566"/>
    <cellStyle name="Input 2 3 30 5 2" xfId="56169"/>
    <cellStyle name="Input 2 3 30 5 3" xfId="56170"/>
    <cellStyle name="Input 2 3 30 6" xfId="19567"/>
    <cellStyle name="Input 2 3 30 6 2" xfId="56171"/>
    <cellStyle name="Input 2 3 30 6 3" xfId="56172"/>
    <cellStyle name="Input 2 3 30 7" xfId="19568"/>
    <cellStyle name="Input 2 3 30 8" xfId="56173"/>
    <cellStyle name="Input 2 3 31" xfId="19569"/>
    <cellStyle name="Input 2 3 31 2" xfId="19570"/>
    <cellStyle name="Input 2 3 31 2 2" xfId="19571"/>
    <cellStyle name="Input 2 3 31 2 3" xfId="19572"/>
    <cellStyle name="Input 2 3 31 2 4" xfId="19573"/>
    <cellStyle name="Input 2 3 31 2 5" xfId="19574"/>
    <cellStyle name="Input 2 3 31 2 6" xfId="19575"/>
    <cellStyle name="Input 2 3 31 3" xfId="19576"/>
    <cellStyle name="Input 2 3 31 3 2" xfId="56174"/>
    <cellStyle name="Input 2 3 31 3 3" xfId="56175"/>
    <cellStyle name="Input 2 3 31 4" xfId="19577"/>
    <cellStyle name="Input 2 3 31 4 2" xfId="56176"/>
    <cellStyle name="Input 2 3 31 4 3" xfId="56177"/>
    <cellStyle name="Input 2 3 31 5" xfId="19578"/>
    <cellStyle name="Input 2 3 31 5 2" xfId="56178"/>
    <cellStyle name="Input 2 3 31 5 3" xfId="56179"/>
    <cellStyle name="Input 2 3 31 6" xfId="19579"/>
    <cellStyle name="Input 2 3 31 6 2" xfId="56180"/>
    <cellStyle name="Input 2 3 31 6 3" xfId="56181"/>
    <cellStyle name="Input 2 3 31 7" xfId="19580"/>
    <cellStyle name="Input 2 3 31 8" xfId="56182"/>
    <cellStyle name="Input 2 3 32" xfId="19581"/>
    <cellStyle name="Input 2 3 32 2" xfId="19582"/>
    <cellStyle name="Input 2 3 32 2 2" xfId="19583"/>
    <cellStyle name="Input 2 3 32 2 3" xfId="19584"/>
    <cellStyle name="Input 2 3 32 2 4" xfId="19585"/>
    <cellStyle name="Input 2 3 32 2 5" xfId="19586"/>
    <cellStyle name="Input 2 3 32 2 6" xfId="19587"/>
    <cellStyle name="Input 2 3 32 3" xfId="19588"/>
    <cellStyle name="Input 2 3 32 3 2" xfId="56183"/>
    <cellStyle name="Input 2 3 32 3 3" xfId="56184"/>
    <cellStyle name="Input 2 3 32 4" xfId="19589"/>
    <cellStyle name="Input 2 3 32 4 2" xfId="56185"/>
    <cellStyle name="Input 2 3 32 4 3" xfId="56186"/>
    <cellStyle name="Input 2 3 32 5" xfId="19590"/>
    <cellStyle name="Input 2 3 32 5 2" xfId="56187"/>
    <cellStyle name="Input 2 3 32 5 3" xfId="56188"/>
    <cellStyle name="Input 2 3 32 6" xfId="19591"/>
    <cellStyle name="Input 2 3 32 6 2" xfId="56189"/>
    <cellStyle name="Input 2 3 32 6 3" xfId="56190"/>
    <cellStyle name="Input 2 3 32 7" xfId="19592"/>
    <cellStyle name="Input 2 3 32 8" xfId="56191"/>
    <cellStyle name="Input 2 3 33" xfId="19593"/>
    <cellStyle name="Input 2 3 33 2" xfId="19594"/>
    <cellStyle name="Input 2 3 33 2 2" xfId="19595"/>
    <cellStyle name="Input 2 3 33 2 3" xfId="19596"/>
    <cellStyle name="Input 2 3 33 2 4" xfId="19597"/>
    <cellStyle name="Input 2 3 33 2 5" xfId="19598"/>
    <cellStyle name="Input 2 3 33 2 6" xfId="19599"/>
    <cellStyle name="Input 2 3 33 3" xfId="19600"/>
    <cellStyle name="Input 2 3 33 3 2" xfId="56192"/>
    <cellStyle name="Input 2 3 33 3 3" xfId="56193"/>
    <cellStyle name="Input 2 3 33 4" xfId="19601"/>
    <cellStyle name="Input 2 3 33 4 2" xfId="56194"/>
    <cellStyle name="Input 2 3 33 4 3" xfId="56195"/>
    <cellStyle name="Input 2 3 33 5" xfId="19602"/>
    <cellStyle name="Input 2 3 33 5 2" xfId="56196"/>
    <cellStyle name="Input 2 3 33 5 3" xfId="56197"/>
    <cellStyle name="Input 2 3 33 6" xfId="19603"/>
    <cellStyle name="Input 2 3 33 6 2" xfId="56198"/>
    <cellStyle name="Input 2 3 33 6 3" xfId="56199"/>
    <cellStyle name="Input 2 3 33 7" xfId="19604"/>
    <cellStyle name="Input 2 3 33 8" xfId="56200"/>
    <cellStyle name="Input 2 3 34" xfId="19605"/>
    <cellStyle name="Input 2 3 34 2" xfId="19606"/>
    <cellStyle name="Input 2 3 34 2 2" xfId="19607"/>
    <cellStyle name="Input 2 3 34 2 3" xfId="19608"/>
    <cellStyle name="Input 2 3 34 2 4" xfId="19609"/>
    <cellStyle name="Input 2 3 34 2 5" xfId="19610"/>
    <cellStyle name="Input 2 3 34 2 6" xfId="19611"/>
    <cellStyle name="Input 2 3 34 3" xfId="19612"/>
    <cellStyle name="Input 2 3 34 3 2" xfId="56201"/>
    <cellStyle name="Input 2 3 34 3 3" xfId="56202"/>
    <cellStyle name="Input 2 3 34 4" xfId="19613"/>
    <cellStyle name="Input 2 3 34 4 2" xfId="56203"/>
    <cellStyle name="Input 2 3 34 4 3" xfId="56204"/>
    <cellStyle name="Input 2 3 34 5" xfId="19614"/>
    <cellStyle name="Input 2 3 34 5 2" xfId="56205"/>
    <cellStyle name="Input 2 3 34 5 3" xfId="56206"/>
    <cellStyle name="Input 2 3 34 6" xfId="19615"/>
    <cellStyle name="Input 2 3 34 6 2" xfId="56207"/>
    <cellStyle name="Input 2 3 34 6 3" xfId="56208"/>
    <cellStyle name="Input 2 3 34 7" xfId="19616"/>
    <cellStyle name="Input 2 3 34 8" xfId="56209"/>
    <cellStyle name="Input 2 3 35" xfId="19617"/>
    <cellStyle name="Input 2 3 35 2" xfId="19618"/>
    <cellStyle name="Input 2 3 35 2 2" xfId="19619"/>
    <cellStyle name="Input 2 3 35 2 3" xfId="19620"/>
    <cellStyle name="Input 2 3 35 2 4" xfId="19621"/>
    <cellStyle name="Input 2 3 35 2 5" xfId="19622"/>
    <cellStyle name="Input 2 3 35 2 6" xfId="19623"/>
    <cellStyle name="Input 2 3 35 3" xfId="19624"/>
    <cellStyle name="Input 2 3 35 3 2" xfId="56210"/>
    <cellStyle name="Input 2 3 35 3 3" xfId="56211"/>
    <cellStyle name="Input 2 3 35 4" xfId="19625"/>
    <cellStyle name="Input 2 3 35 4 2" xfId="56212"/>
    <cellStyle name="Input 2 3 35 4 3" xfId="56213"/>
    <cellStyle name="Input 2 3 35 5" xfId="19626"/>
    <cellStyle name="Input 2 3 35 5 2" xfId="56214"/>
    <cellStyle name="Input 2 3 35 5 3" xfId="56215"/>
    <cellStyle name="Input 2 3 35 6" xfId="19627"/>
    <cellStyle name="Input 2 3 35 6 2" xfId="56216"/>
    <cellStyle name="Input 2 3 35 6 3" xfId="56217"/>
    <cellStyle name="Input 2 3 35 7" xfId="56218"/>
    <cellStyle name="Input 2 3 35 8" xfId="56219"/>
    <cellStyle name="Input 2 3 36" xfId="19628"/>
    <cellStyle name="Input 2 3 36 2" xfId="19629"/>
    <cellStyle name="Input 2 3 36 3" xfId="19630"/>
    <cellStyle name="Input 2 3 36 4" xfId="19631"/>
    <cellStyle name="Input 2 3 36 5" xfId="19632"/>
    <cellStyle name="Input 2 3 36 6" xfId="19633"/>
    <cellStyle name="Input 2 3 37" xfId="19634"/>
    <cellStyle name="Input 2 3 37 2" xfId="19635"/>
    <cellStyle name="Input 2 3 37 3" xfId="19636"/>
    <cellStyle name="Input 2 3 37 4" xfId="19637"/>
    <cellStyle name="Input 2 3 37 5" xfId="19638"/>
    <cellStyle name="Input 2 3 37 6" xfId="19639"/>
    <cellStyle name="Input 2 3 38" xfId="19640"/>
    <cellStyle name="Input 2 3 38 2" xfId="56220"/>
    <cellStyle name="Input 2 3 38 3" xfId="56221"/>
    <cellStyle name="Input 2 3 39" xfId="19641"/>
    <cellStyle name="Input 2 3 39 2" xfId="56222"/>
    <cellStyle name="Input 2 3 39 3" xfId="56223"/>
    <cellStyle name="Input 2 3 4" xfId="19642"/>
    <cellStyle name="Input 2 3 4 2" xfId="19643"/>
    <cellStyle name="Input 2 3 4 2 2" xfId="19644"/>
    <cellStyle name="Input 2 3 4 2 3" xfId="19645"/>
    <cellStyle name="Input 2 3 4 2 4" xfId="19646"/>
    <cellStyle name="Input 2 3 4 2 5" xfId="19647"/>
    <cellStyle name="Input 2 3 4 2 6" xfId="19648"/>
    <cellStyle name="Input 2 3 4 3" xfId="19649"/>
    <cellStyle name="Input 2 3 4 3 2" xfId="56224"/>
    <cellStyle name="Input 2 3 4 3 3" xfId="56225"/>
    <cellStyle name="Input 2 3 4 4" xfId="19650"/>
    <cellStyle name="Input 2 3 4 4 2" xfId="56226"/>
    <cellStyle name="Input 2 3 4 4 3" xfId="56227"/>
    <cellStyle name="Input 2 3 4 5" xfId="19651"/>
    <cellStyle name="Input 2 3 4 5 2" xfId="56228"/>
    <cellStyle name="Input 2 3 4 5 3" xfId="56229"/>
    <cellStyle name="Input 2 3 4 6" xfId="19652"/>
    <cellStyle name="Input 2 3 4 6 2" xfId="56230"/>
    <cellStyle name="Input 2 3 4 6 3" xfId="56231"/>
    <cellStyle name="Input 2 3 4 7" xfId="19653"/>
    <cellStyle name="Input 2 3 4 8" xfId="56232"/>
    <cellStyle name="Input 2 3 40" xfId="56233"/>
    <cellStyle name="Input 2 3 40 2" xfId="56234"/>
    <cellStyle name="Input 2 3 40 3" xfId="56235"/>
    <cellStyle name="Input 2 3 41" xfId="56236"/>
    <cellStyle name="Input 2 3 42" xfId="56237"/>
    <cellStyle name="Input 2 3 5" xfId="19654"/>
    <cellStyle name="Input 2 3 5 2" xfId="19655"/>
    <cellStyle name="Input 2 3 5 2 2" xfId="19656"/>
    <cellStyle name="Input 2 3 5 2 3" xfId="19657"/>
    <cellStyle name="Input 2 3 5 2 4" xfId="19658"/>
    <cellStyle name="Input 2 3 5 2 5" xfId="19659"/>
    <cellStyle name="Input 2 3 5 2 6" xfId="19660"/>
    <cellStyle name="Input 2 3 5 3" xfId="19661"/>
    <cellStyle name="Input 2 3 5 3 2" xfId="56238"/>
    <cellStyle name="Input 2 3 5 3 3" xfId="56239"/>
    <cellStyle name="Input 2 3 5 4" xfId="19662"/>
    <cellStyle name="Input 2 3 5 4 2" xfId="56240"/>
    <cellStyle name="Input 2 3 5 4 3" xfId="56241"/>
    <cellStyle name="Input 2 3 5 5" xfId="19663"/>
    <cellStyle name="Input 2 3 5 5 2" xfId="56242"/>
    <cellStyle name="Input 2 3 5 5 3" xfId="56243"/>
    <cellStyle name="Input 2 3 5 6" xfId="19664"/>
    <cellStyle name="Input 2 3 5 6 2" xfId="56244"/>
    <cellStyle name="Input 2 3 5 6 3" xfId="56245"/>
    <cellStyle name="Input 2 3 5 7" xfId="19665"/>
    <cellStyle name="Input 2 3 5 8" xfId="56246"/>
    <cellStyle name="Input 2 3 6" xfId="19666"/>
    <cellStyle name="Input 2 3 6 2" xfId="19667"/>
    <cellStyle name="Input 2 3 6 2 2" xfId="19668"/>
    <cellStyle name="Input 2 3 6 2 3" xfId="19669"/>
    <cellStyle name="Input 2 3 6 2 4" xfId="19670"/>
    <cellStyle name="Input 2 3 6 2 5" xfId="19671"/>
    <cellStyle name="Input 2 3 6 2 6" xfId="19672"/>
    <cellStyle name="Input 2 3 6 3" xfId="19673"/>
    <cellStyle name="Input 2 3 6 3 2" xfId="56247"/>
    <cellStyle name="Input 2 3 6 3 3" xfId="56248"/>
    <cellStyle name="Input 2 3 6 4" xfId="19674"/>
    <cellStyle name="Input 2 3 6 4 2" xfId="56249"/>
    <cellStyle name="Input 2 3 6 4 3" xfId="56250"/>
    <cellStyle name="Input 2 3 6 5" xfId="19675"/>
    <cellStyle name="Input 2 3 6 5 2" xfId="56251"/>
    <cellStyle name="Input 2 3 6 5 3" xfId="56252"/>
    <cellStyle name="Input 2 3 6 6" xfId="19676"/>
    <cellStyle name="Input 2 3 6 6 2" xfId="56253"/>
    <cellStyle name="Input 2 3 6 6 3" xfId="56254"/>
    <cellStyle name="Input 2 3 6 7" xfId="19677"/>
    <cellStyle name="Input 2 3 6 8" xfId="56255"/>
    <cellStyle name="Input 2 3 7" xfId="19678"/>
    <cellStyle name="Input 2 3 7 2" xfId="19679"/>
    <cellStyle name="Input 2 3 7 2 2" xfId="19680"/>
    <cellStyle name="Input 2 3 7 2 3" xfId="19681"/>
    <cellStyle name="Input 2 3 7 2 4" xfId="19682"/>
    <cellStyle name="Input 2 3 7 2 5" xfId="19683"/>
    <cellStyle name="Input 2 3 7 2 6" xfId="19684"/>
    <cellStyle name="Input 2 3 7 3" xfId="19685"/>
    <cellStyle name="Input 2 3 7 3 2" xfId="56256"/>
    <cellStyle name="Input 2 3 7 3 3" xfId="56257"/>
    <cellStyle name="Input 2 3 7 4" xfId="19686"/>
    <cellStyle name="Input 2 3 7 4 2" xfId="56258"/>
    <cellStyle name="Input 2 3 7 4 3" xfId="56259"/>
    <cellStyle name="Input 2 3 7 5" xfId="19687"/>
    <cellStyle name="Input 2 3 7 5 2" xfId="56260"/>
    <cellStyle name="Input 2 3 7 5 3" xfId="56261"/>
    <cellStyle name="Input 2 3 7 6" xfId="19688"/>
    <cellStyle name="Input 2 3 7 6 2" xfId="56262"/>
    <cellStyle name="Input 2 3 7 6 3" xfId="56263"/>
    <cellStyle name="Input 2 3 7 7" xfId="19689"/>
    <cellStyle name="Input 2 3 7 8" xfId="56264"/>
    <cellStyle name="Input 2 3 8" xfId="19690"/>
    <cellStyle name="Input 2 3 8 2" xfId="19691"/>
    <cellStyle name="Input 2 3 8 2 2" xfId="19692"/>
    <cellStyle name="Input 2 3 8 2 3" xfId="19693"/>
    <cellStyle name="Input 2 3 8 2 4" xfId="19694"/>
    <cellStyle name="Input 2 3 8 2 5" xfId="19695"/>
    <cellStyle name="Input 2 3 8 2 6" xfId="19696"/>
    <cellStyle name="Input 2 3 8 3" xfId="19697"/>
    <cellStyle name="Input 2 3 8 3 2" xfId="56265"/>
    <cellStyle name="Input 2 3 8 3 3" xfId="56266"/>
    <cellStyle name="Input 2 3 8 4" xfId="19698"/>
    <cellStyle name="Input 2 3 8 4 2" xfId="56267"/>
    <cellStyle name="Input 2 3 8 4 3" xfId="56268"/>
    <cellStyle name="Input 2 3 8 5" xfId="19699"/>
    <cellStyle name="Input 2 3 8 5 2" xfId="56269"/>
    <cellStyle name="Input 2 3 8 5 3" xfId="56270"/>
    <cellStyle name="Input 2 3 8 6" xfId="19700"/>
    <cellStyle name="Input 2 3 8 6 2" xfId="56271"/>
    <cellStyle name="Input 2 3 8 6 3" xfId="56272"/>
    <cellStyle name="Input 2 3 8 7" xfId="19701"/>
    <cellStyle name="Input 2 3 8 8" xfId="56273"/>
    <cellStyle name="Input 2 3 9" xfId="19702"/>
    <cellStyle name="Input 2 3 9 2" xfId="19703"/>
    <cellStyle name="Input 2 3 9 2 2" xfId="19704"/>
    <cellStyle name="Input 2 3 9 2 3" xfId="19705"/>
    <cellStyle name="Input 2 3 9 2 4" xfId="19706"/>
    <cellStyle name="Input 2 3 9 2 5" xfId="19707"/>
    <cellStyle name="Input 2 3 9 2 6" xfId="19708"/>
    <cellStyle name="Input 2 3 9 3" xfId="19709"/>
    <cellStyle name="Input 2 3 9 3 2" xfId="56274"/>
    <cellStyle name="Input 2 3 9 3 3" xfId="56275"/>
    <cellStyle name="Input 2 3 9 4" xfId="19710"/>
    <cellStyle name="Input 2 3 9 4 2" xfId="56276"/>
    <cellStyle name="Input 2 3 9 4 3" xfId="56277"/>
    <cellStyle name="Input 2 3 9 5" xfId="19711"/>
    <cellStyle name="Input 2 3 9 5 2" xfId="56278"/>
    <cellStyle name="Input 2 3 9 5 3" xfId="56279"/>
    <cellStyle name="Input 2 3 9 6" xfId="19712"/>
    <cellStyle name="Input 2 3 9 6 2" xfId="56280"/>
    <cellStyle name="Input 2 3 9 6 3" xfId="56281"/>
    <cellStyle name="Input 2 3 9 7" xfId="19713"/>
    <cellStyle name="Input 2 3 9 8" xfId="56282"/>
    <cellStyle name="Input 2 30" xfId="19714"/>
    <cellStyle name="Input 2 30 2" xfId="19715"/>
    <cellStyle name="Input 2 30 2 2" xfId="19716"/>
    <cellStyle name="Input 2 30 2 3" xfId="19717"/>
    <cellStyle name="Input 2 30 2 4" xfId="19718"/>
    <cellStyle name="Input 2 30 2 5" xfId="19719"/>
    <cellStyle name="Input 2 30 2 6" xfId="19720"/>
    <cellStyle name="Input 2 30 3" xfId="19721"/>
    <cellStyle name="Input 2 30 3 2" xfId="56283"/>
    <cellStyle name="Input 2 30 3 3" xfId="56284"/>
    <cellStyle name="Input 2 30 4" xfId="19722"/>
    <cellStyle name="Input 2 30 4 2" xfId="56285"/>
    <cellStyle name="Input 2 30 4 3" xfId="56286"/>
    <cellStyle name="Input 2 30 5" xfId="19723"/>
    <cellStyle name="Input 2 30 5 2" xfId="56287"/>
    <cellStyle name="Input 2 30 5 3" xfId="56288"/>
    <cellStyle name="Input 2 30 6" xfId="19724"/>
    <cellStyle name="Input 2 30 6 2" xfId="56289"/>
    <cellStyle name="Input 2 30 6 3" xfId="56290"/>
    <cellStyle name="Input 2 30 7" xfId="19725"/>
    <cellStyle name="Input 2 30 8" xfId="56291"/>
    <cellStyle name="Input 2 31" xfId="19726"/>
    <cellStyle name="Input 2 31 2" xfId="19727"/>
    <cellStyle name="Input 2 31 2 2" xfId="19728"/>
    <cellStyle name="Input 2 31 2 3" xfId="19729"/>
    <cellStyle name="Input 2 31 2 4" xfId="19730"/>
    <cellStyle name="Input 2 31 2 5" xfId="19731"/>
    <cellStyle name="Input 2 31 2 6" xfId="19732"/>
    <cellStyle name="Input 2 31 3" xfId="19733"/>
    <cellStyle name="Input 2 31 3 2" xfId="56292"/>
    <cellStyle name="Input 2 31 3 3" xfId="56293"/>
    <cellStyle name="Input 2 31 4" xfId="19734"/>
    <cellStyle name="Input 2 31 4 2" xfId="56294"/>
    <cellStyle name="Input 2 31 4 3" xfId="56295"/>
    <cellStyle name="Input 2 31 5" xfId="19735"/>
    <cellStyle name="Input 2 31 5 2" xfId="56296"/>
    <cellStyle name="Input 2 31 5 3" xfId="56297"/>
    <cellStyle name="Input 2 31 6" xfId="19736"/>
    <cellStyle name="Input 2 31 6 2" xfId="56298"/>
    <cellStyle name="Input 2 31 6 3" xfId="56299"/>
    <cellStyle name="Input 2 31 7" xfId="19737"/>
    <cellStyle name="Input 2 31 8" xfId="56300"/>
    <cellStyle name="Input 2 32" xfId="19738"/>
    <cellStyle name="Input 2 32 2" xfId="19739"/>
    <cellStyle name="Input 2 32 2 2" xfId="19740"/>
    <cellStyle name="Input 2 32 2 3" xfId="19741"/>
    <cellStyle name="Input 2 32 2 4" xfId="19742"/>
    <cellStyle name="Input 2 32 2 5" xfId="19743"/>
    <cellStyle name="Input 2 32 2 6" xfId="19744"/>
    <cellStyle name="Input 2 32 3" xfId="19745"/>
    <cellStyle name="Input 2 32 3 2" xfId="56301"/>
    <cellStyle name="Input 2 32 3 3" xfId="56302"/>
    <cellStyle name="Input 2 32 4" xfId="19746"/>
    <cellStyle name="Input 2 32 4 2" xfId="56303"/>
    <cellStyle name="Input 2 32 4 3" xfId="56304"/>
    <cellStyle name="Input 2 32 5" xfId="19747"/>
    <cellStyle name="Input 2 32 5 2" xfId="56305"/>
    <cellStyle name="Input 2 32 5 3" xfId="56306"/>
    <cellStyle name="Input 2 32 6" xfId="19748"/>
    <cellStyle name="Input 2 32 6 2" xfId="56307"/>
    <cellStyle name="Input 2 32 6 3" xfId="56308"/>
    <cellStyle name="Input 2 32 7" xfId="19749"/>
    <cellStyle name="Input 2 32 8" xfId="56309"/>
    <cellStyle name="Input 2 33" xfId="19750"/>
    <cellStyle name="Input 2 33 2" xfId="19751"/>
    <cellStyle name="Input 2 33 2 2" xfId="19752"/>
    <cellStyle name="Input 2 33 2 3" xfId="19753"/>
    <cellStyle name="Input 2 33 2 4" xfId="19754"/>
    <cellStyle name="Input 2 33 2 5" xfId="19755"/>
    <cellStyle name="Input 2 33 2 6" xfId="19756"/>
    <cellStyle name="Input 2 33 3" xfId="19757"/>
    <cellStyle name="Input 2 33 3 2" xfId="56310"/>
    <cellStyle name="Input 2 33 3 3" xfId="56311"/>
    <cellStyle name="Input 2 33 4" xfId="19758"/>
    <cellStyle name="Input 2 33 4 2" xfId="56312"/>
    <cellStyle name="Input 2 33 4 3" xfId="56313"/>
    <cellStyle name="Input 2 33 5" xfId="19759"/>
    <cellStyle name="Input 2 33 5 2" xfId="56314"/>
    <cellStyle name="Input 2 33 5 3" xfId="56315"/>
    <cellStyle name="Input 2 33 6" xfId="19760"/>
    <cellStyle name="Input 2 33 6 2" xfId="56316"/>
    <cellStyle name="Input 2 33 6 3" xfId="56317"/>
    <cellStyle name="Input 2 33 7" xfId="19761"/>
    <cellStyle name="Input 2 33 8" xfId="56318"/>
    <cellStyle name="Input 2 34" xfId="19762"/>
    <cellStyle name="Input 2 34 2" xfId="19763"/>
    <cellStyle name="Input 2 34 2 2" xfId="19764"/>
    <cellStyle name="Input 2 34 2 3" xfId="19765"/>
    <cellStyle name="Input 2 34 2 4" xfId="19766"/>
    <cellStyle name="Input 2 34 2 5" xfId="19767"/>
    <cellStyle name="Input 2 34 2 6" xfId="19768"/>
    <cellStyle name="Input 2 34 3" xfId="19769"/>
    <cellStyle name="Input 2 34 3 2" xfId="56319"/>
    <cellStyle name="Input 2 34 3 3" xfId="56320"/>
    <cellStyle name="Input 2 34 4" xfId="19770"/>
    <cellStyle name="Input 2 34 4 2" xfId="56321"/>
    <cellStyle name="Input 2 34 4 3" xfId="56322"/>
    <cellStyle name="Input 2 34 5" xfId="19771"/>
    <cellStyle name="Input 2 34 5 2" xfId="56323"/>
    <cellStyle name="Input 2 34 5 3" xfId="56324"/>
    <cellStyle name="Input 2 34 6" xfId="19772"/>
    <cellStyle name="Input 2 34 6 2" xfId="56325"/>
    <cellStyle name="Input 2 34 6 3" xfId="56326"/>
    <cellStyle name="Input 2 34 7" xfId="19773"/>
    <cellStyle name="Input 2 34 8" xfId="56327"/>
    <cellStyle name="Input 2 35" xfId="19774"/>
    <cellStyle name="Input 2 35 2" xfId="19775"/>
    <cellStyle name="Input 2 35 2 2" xfId="19776"/>
    <cellStyle name="Input 2 35 2 3" xfId="19777"/>
    <cellStyle name="Input 2 35 2 4" xfId="19778"/>
    <cellStyle name="Input 2 35 2 5" xfId="19779"/>
    <cellStyle name="Input 2 35 2 6" xfId="19780"/>
    <cellStyle name="Input 2 35 3" xfId="19781"/>
    <cellStyle name="Input 2 35 3 2" xfId="56328"/>
    <cellStyle name="Input 2 35 3 3" xfId="56329"/>
    <cellStyle name="Input 2 35 4" xfId="19782"/>
    <cellStyle name="Input 2 35 4 2" xfId="56330"/>
    <cellStyle name="Input 2 35 4 3" xfId="56331"/>
    <cellStyle name="Input 2 35 5" xfId="19783"/>
    <cellStyle name="Input 2 35 5 2" xfId="56332"/>
    <cellStyle name="Input 2 35 5 3" xfId="56333"/>
    <cellStyle name="Input 2 35 6" xfId="19784"/>
    <cellStyle name="Input 2 35 6 2" xfId="56334"/>
    <cellStyle name="Input 2 35 6 3" xfId="56335"/>
    <cellStyle name="Input 2 35 7" xfId="19785"/>
    <cellStyle name="Input 2 35 8" xfId="56336"/>
    <cellStyle name="Input 2 36" xfId="19786"/>
    <cellStyle name="Input 2 36 2" xfId="19787"/>
    <cellStyle name="Input 2 36 2 2" xfId="19788"/>
    <cellStyle name="Input 2 36 2 3" xfId="19789"/>
    <cellStyle name="Input 2 36 2 4" xfId="19790"/>
    <cellStyle name="Input 2 36 2 5" xfId="19791"/>
    <cellStyle name="Input 2 36 2 6" xfId="19792"/>
    <cellStyle name="Input 2 36 3" xfId="19793"/>
    <cellStyle name="Input 2 36 3 2" xfId="56337"/>
    <cellStyle name="Input 2 36 3 3" xfId="56338"/>
    <cellStyle name="Input 2 36 4" xfId="19794"/>
    <cellStyle name="Input 2 36 4 2" xfId="56339"/>
    <cellStyle name="Input 2 36 4 3" xfId="56340"/>
    <cellStyle name="Input 2 36 5" xfId="19795"/>
    <cellStyle name="Input 2 36 5 2" xfId="56341"/>
    <cellStyle name="Input 2 36 5 3" xfId="56342"/>
    <cellStyle name="Input 2 36 6" xfId="19796"/>
    <cellStyle name="Input 2 36 6 2" xfId="56343"/>
    <cellStyle name="Input 2 36 6 3" xfId="56344"/>
    <cellStyle name="Input 2 36 7" xfId="19797"/>
    <cellStyle name="Input 2 36 8" xfId="56345"/>
    <cellStyle name="Input 2 37" xfId="19798"/>
    <cellStyle name="Input 2 37 2" xfId="19799"/>
    <cellStyle name="Input 2 37 2 2" xfId="19800"/>
    <cellStyle name="Input 2 37 2 3" xfId="19801"/>
    <cellStyle name="Input 2 37 2 4" xfId="19802"/>
    <cellStyle name="Input 2 37 2 5" xfId="19803"/>
    <cellStyle name="Input 2 37 2 6" xfId="19804"/>
    <cellStyle name="Input 2 37 3" xfId="19805"/>
    <cellStyle name="Input 2 37 3 2" xfId="56346"/>
    <cellStyle name="Input 2 37 3 3" xfId="56347"/>
    <cellStyle name="Input 2 37 4" xfId="19806"/>
    <cellStyle name="Input 2 37 4 2" xfId="56348"/>
    <cellStyle name="Input 2 37 4 3" xfId="56349"/>
    <cellStyle name="Input 2 37 5" xfId="19807"/>
    <cellStyle name="Input 2 37 5 2" xfId="56350"/>
    <cellStyle name="Input 2 37 5 3" xfId="56351"/>
    <cellStyle name="Input 2 37 6" xfId="19808"/>
    <cellStyle name="Input 2 37 6 2" xfId="56352"/>
    <cellStyle name="Input 2 37 6 3" xfId="56353"/>
    <cellStyle name="Input 2 37 7" xfId="19809"/>
    <cellStyle name="Input 2 37 8" xfId="56354"/>
    <cellStyle name="Input 2 38" xfId="19810"/>
    <cellStyle name="Input 2 38 2" xfId="19811"/>
    <cellStyle name="Input 2 38 2 2" xfId="19812"/>
    <cellStyle name="Input 2 38 2 3" xfId="19813"/>
    <cellStyle name="Input 2 38 2 4" xfId="19814"/>
    <cellStyle name="Input 2 38 2 5" xfId="19815"/>
    <cellStyle name="Input 2 38 2 6" xfId="19816"/>
    <cellStyle name="Input 2 38 3" xfId="19817"/>
    <cellStyle name="Input 2 38 3 2" xfId="56355"/>
    <cellStyle name="Input 2 38 3 3" xfId="56356"/>
    <cellStyle name="Input 2 38 4" xfId="19818"/>
    <cellStyle name="Input 2 38 4 2" xfId="56357"/>
    <cellStyle name="Input 2 38 4 3" xfId="56358"/>
    <cellStyle name="Input 2 38 5" xfId="19819"/>
    <cellStyle name="Input 2 38 5 2" xfId="56359"/>
    <cellStyle name="Input 2 38 5 3" xfId="56360"/>
    <cellStyle name="Input 2 38 6" xfId="19820"/>
    <cellStyle name="Input 2 38 6 2" xfId="56361"/>
    <cellStyle name="Input 2 38 6 3" xfId="56362"/>
    <cellStyle name="Input 2 38 7" xfId="56363"/>
    <cellStyle name="Input 2 38 8" xfId="56364"/>
    <cellStyle name="Input 2 39" xfId="19821"/>
    <cellStyle name="Input 2 39 2" xfId="19822"/>
    <cellStyle name="Input 2 39 3" xfId="19823"/>
    <cellStyle name="Input 2 39 4" xfId="19824"/>
    <cellStyle name="Input 2 39 5" xfId="19825"/>
    <cellStyle name="Input 2 39 6" xfId="19826"/>
    <cellStyle name="Input 2 4" xfId="19827"/>
    <cellStyle name="Input 2 4 10" xfId="19828"/>
    <cellStyle name="Input 2 4 10 2" xfId="19829"/>
    <cellStyle name="Input 2 4 10 2 2" xfId="19830"/>
    <cellStyle name="Input 2 4 10 2 3" xfId="19831"/>
    <cellStyle name="Input 2 4 10 2 4" xfId="19832"/>
    <cellStyle name="Input 2 4 10 2 5" xfId="19833"/>
    <cellStyle name="Input 2 4 10 2 6" xfId="19834"/>
    <cellStyle name="Input 2 4 10 3" xfId="19835"/>
    <cellStyle name="Input 2 4 10 3 2" xfId="56365"/>
    <cellStyle name="Input 2 4 10 3 3" xfId="56366"/>
    <cellStyle name="Input 2 4 10 4" xfId="19836"/>
    <cellStyle name="Input 2 4 10 4 2" xfId="56367"/>
    <cellStyle name="Input 2 4 10 4 3" xfId="56368"/>
    <cellStyle name="Input 2 4 10 5" xfId="19837"/>
    <cellStyle name="Input 2 4 10 5 2" xfId="56369"/>
    <cellStyle name="Input 2 4 10 5 3" xfId="56370"/>
    <cellStyle name="Input 2 4 10 6" xfId="19838"/>
    <cellStyle name="Input 2 4 10 6 2" xfId="56371"/>
    <cellStyle name="Input 2 4 10 6 3" xfId="56372"/>
    <cellStyle name="Input 2 4 10 7" xfId="19839"/>
    <cellStyle name="Input 2 4 10 8" xfId="56373"/>
    <cellStyle name="Input 2 4 11" xfId="19840"/>
    <cellStyle name="Input 2 4 11 2" xfId="19841"/>
    <cellStyle name="Input 2 4 11 2 2" xfId="19842"/>
    <cellStyle name="Input 2 4 11 2 3" xfId="19843"/>
    <cellStyle name="Input 2 4 11 2 4" xfId="19844"/>
    <cellStyle name="Input 2 4 11 2 5" xfId="19845"/>
    <cellStyle name="Input 2 4 11 2 6" xfId="19846"/>
    <cellStyle name="Input 2 4 11 3" xfId="19847"/>
    <cellStyle name="Input 2 4 11 3 2" xfId="56374"/>
    <cellStyle name="Input 2 4 11 3 3" xfId="56375"/>
    <cellStyle name="Input 2 4 11 4" xfId="19848"/>
    <cellStyle name="Input 2 4 11 4 2" xfId="56376"/>
    <cellStyle name="Input 2 4 11 4 3" xfId="56377"/>
    <cellStyle name="Input 2 4 11 5" xfId="19849"/>
    <cellStyle name="Input 2 4 11 5 2" xfId="56378"/>
    <cellStyle name="Input 2 4 11 5 3" xfId="56379"/>
    <cellStyle name="Input 2 4 11 6" xfId="19850"/>
    <cellStyle name="Input 2 4 11 6 2" xfId="56380"/>
    <cellStyle name="Input 2 4 11 6 3" xfId="56381"/>
    <cellStyle name="Input 2 4 11 7" xfId="19851"/>
    <cellStyle name="Input 2 4 11 8" xfId="56382"/>
    <cellStyle name="Input 2 4 12" xfId="19852"/>
    <cellStyle name="Input 2 4 12 2" xfId="19853"/>
    <cellStyle name="Input 2 4 12 2 2" xfId="19854"/>
    <cellStyle name="Input 2 4 12 2 3" xfId="19855"/>
    <cellStyle name="Input 2 4 12 2 4" xfId="19856"/>
    <cellStyle name="Input 2 4 12 2 5" xfId="19857"/>
    <cellStyle name="Input 2 4 12 2 6" xfId="19858"/>
    <cellStyle name="Input 2 4 12 3" xfId="19859"/>
    <cellStyle name="Input 2 4 12 3 2" xfId="56383"/>
    <cellStyle name="Input 2 4 12 3 3" xfId="56384"/>
    <cellStyle name="Input 2 4 12 4" xfId="19860"/>
    <cellStyle name="Input 2 4 12 4 2" xfId="56385"/>
    <cellStyle name="Input 2 4 12 4 3" xfId="56386"/>
    <cellStyle name="Input 2 4 12 5" xfId="19861"/>
    <cellStyle name="Input 2 4 12 5 2" xfId="56387"/>
    <cellStyle name="Input 2 4 12 5 3" xfId="56388"/>
    <cellStyle name="Input 2 4 12 6" xfId="19862"/>
    <cellStyle name="Input 2 4 12 6 2" xfId="56389"/>
    <cellStyle name="Input 2 4 12 6 3" xfId="56390"/>
    <cellStyle name="Input 2 4 12 7" xfId="19863"/>
    <cellStyle name="Input 2 4 12 8" xfId="56391"/>
    <cellStyle name="Input 2 4 13" xfId="19864"/>
    <cellStyle name="Input 2 4 13 2" xfId="19865"/>
    <cellStyle name="Input 2 4 13 2 2" xfId="19866"/>
    <cellStyle name="Input 2 4 13 2 3" xfId="19867"/>
    <cellStyle name="Input 2 4 13 2 4" xfId="19868"/>
    <cellStyle name="Input 2 4 13 2 5" xfId="19869"/>
    <cellStyle name="Input 2 4 13 2 6" xfId="19870"/>
    <cellStyle name="Input 2 4 13 3" xfId="19871"/>
    <cellStyle name="Input 2 4 13 3 2" xfId="56392"/>
    <cellStyle name="Input 2 4 13 3 3" xfId="56393"/>
    <cellStyle name="Input 2 4 13 4" xfId="19872"/>
    <cellStyle name="Input 2 4 13 4 2" xfId="56394"/>
    <cellStyle name="Input 2 4 13 4 3" xfId="56395"/>
    <cellStyle name="Input 2 4 13 5" xfId="19873"/>
    <cellStyle name="Input 2 4 13 5 2" xfId="56396"/>
    <cellStyle name="Input 2 4 13 5 3" xfId="56397"/>
    <cellStyle name="Input 2 4 13 6" xfId="19874"/>
    <cellStyle name="Input 2 4 13 6 2" xfId="56398"/>
    <cellStyle name="Input 2 4 13 6 3" xfId="56399"/>
    <cellStyle name="Input 2 4 13 7" xfId="19875"/>
    <cellStyle name="Input 2 4 13 8" xfId="56400"/>
    <cellStyle name="Input 2 4 14" xfId="19876"/>
    <cellStyle name="Input 2 4 14 2" xfId="19877"/>
    <cellStyle name="Input 2 4 14 2 2" xfId="19878"/>
    <cellStyle name="Input 2 4 14 2 3" xfId="19879"/>
    <cellStyle name="Input 2 4 14 2 4" xfId="19880"/>
    <cellStyle name="Input 2 4 14 2 5" xfId="19881"/>
    <cellStyle name="Input 2 4 14 2 6" xfId="19882"/>
    <cellStyle name="Input 2 4 14 3" xfId="19883"/>
    <cellStyle name="Input 2 4 14 3 2" xfId="56401"/>
    <cellStyle name="Input 2 4 14 3 3" xfId="56402"/>
    <cellStyle name="Input 2 4 14 4" xfId="19884"/>
    <cellStyle name="Input 2 4 14 4 2" xfId="56403"/>
    <cellStyle name="Input 2 4 14 4 3" xfId="56404"/>
    <cellStyle name="Input 2 4 14 5" xfId="19885"/>
    <cellStyle name="Input 2 4 14 5 2" xfId="56405"/>
    <cellStyle name="Input 2 4 14 5 3" xfId="56406"/>
    <cellStyle name="Input 2 4 14 6" xfId="19886"/>
    <cellStyle name="Input 2 4 14 6 2" xfId="56407"/>
    <cellStyle name="Input 2 4 14 6 3" xfId="56408"/>
    <cellStyle name="Input 2 4 14 7" xfId="19887"/>
    <cellStyle name="Input 2 4 14 8" xfId="56409"/>
    <cellStyle name="Input 2 4 15" xfId="19888"/>
    <cellStyle name="Input 2 4 15 2" xfId="19889"/>
    <cellStyle name="Input 2 4 15 2 2" xfId="19890"/>
    <cellStyle name="Input 2 4 15 2 3" xfId="19891"/>
    <cellStyle name="Input 2 4 15 2 4" xfId="19892"/>
    <cellStyle name="Input 2 4 15 2 5" xfId="19893"/>
    <cellStyle name="Input 2 4 15 2 6" xfId="19894"/>
    <cellStyle name="Input 2 4 15 3" xfId="19895"/>
    <cellStyle name="Input 2 4 15 3 2" xfId="56410"/>
    <cellStyle name="Input 2 4 15 3 3" xfId="56411"/>
    <cellStyle name="Input 2 4 15 4" xfId="19896"/>
    <cellStyle name="Input 2 4 15 4 2" xfId="56412"/>
    <cellStyle name="Input 2 4 15 4 3" xfId="56413"/>
    <cellStyle name="Input 2 4 15 5" xfId="19897"/>
    <cellStyle name="Input 2 4 15 5 2" xfId="56414"/>
    <cellStyle name="Input 2 4 15 5 3" xfId="56415"/>
    <cellStyle name="Input 2 4 15 6" xfId="19898"/>
    <cellStyle name="Input 2 4 15 6 2" xfId="56416"/>
    <cellStyle name="Input 2 4 15 6 3" xfId="56417"/>
    <cellStyle name="Input 2 4 15 7" xfId="19899"/>
    <cellStyle name="Input 2 4 15 8" xfId="56418"/>
    <cellStyle name="Input 2 4 16" xfId="19900"/>
    <cellStyle name="Input 2 4 16 2" xfId="19901"/>
    <cellStyle name="Input 2 4 16 2 2" xfId="19902"/>
    <cellStyle name="Input 2 4 16 2 3" xfId="19903"/>
    <cellStyle name="Input 2 4 16 2 4" xfId="19904"/>
    <cellStyle name="Input 2 4 16 2 5" xfId="19905"/>
    <cellStyle name="Input 2 4 16 2 6" xfId="19906"/>
    <cellStyle name="Input 2 4 16 3" xfId="19907"/>
    <cellStyle name="Input 2 4 16 3 2" xfId="56419"/>
    <cellStyle name="Input 2 4 16 3 3" xfId="56420"/>
    <cellStyle name="Input 2 4 16 4" xfId="19908"/>
    <cellStyle name="Input 2 4 16 4 2" xfId="56421"/>
    <cellStyle name="Input 2 4 16 4 3" xfId="56422"/>
    <cellStyle name="Input 2 4 16 5" xfId="19909"/>
    <cellStyle name="Input 2 4 16 5 2" xfId="56423"/>
    <cellStyle name="Input 2 4 16 5 3" xfId="56424"/>
    <cellStyle name="Input 2 4 16 6" xfId="19910"/>
    <cellStyle name="Input 2 4 16 6 2" xfId="56425"/>
    <cellStyle name="Input 2 4 16 6 3" xfId="56426"/>
    <cellStyle name="Input 2 4 16 7" xfId="19911"/>
    <cellStyle name="Input 2 4 16 8" xfId="56427"/>
    <cellStyle name="Input 2 4 17" xfId="19912"/>
    <cellStyle name="Input 2 4 17 2" xfId="19913"/>
    <cellStyle name="Input 2 4 17 2 2" xfId="19914"/>
    <cellStyle name="Input 2 4 17 2 3" xfId="19915"/>
    <cellStyle name="Input 2 4 17 2 4" xfId="19916"/>
    <cellStyle name="Input 2 4 17 2 5" xfId="19917"/>
    <cellStyle name="Input 2 4 17 2 6" xfId="19918"/>
    <cellStyle name="Input 2 4 17 3" xfId="19919"/>
    <cellStyle name="Input 2 4 17 3 2" xfId="56428"/>
    <cellStyle name="Input 2 4 17 3 3" xfId="56429"/>
    <cellStyle name="Input 2 4 17 4" xfId="19920"/>
    <cellStyle name="Input 2 4 17 4 2" xfId="56430"/>
    <cellStyle name="Input 2 4 17 4 3" xfId="56431"/>
    <cellStyle name="Input 2 4 17 5" xfId="19921"/>
    <cellStyle name="Input 2 4 17 5 2" xfId="56432"/>
    <cellStyle name="Input 2 4 17 5 3" xfId="56433"/>
    <cellStyle name="Input 2 4 17 6" xfId="19922"/>
    <cellStyle name="Input 2 4 17 6 2" xfId="56434"/>
    <cellStyle name="Input 2 4 17 6 3" xfId="56435"/>
    <cellStyle name="Input 2 4 17 7" xfId="19923"/>
    <cellStyle name="Input 2 4 17 8" xfId="56436"/>
    <cellStyle name="Input 2 4 18" xfId="19924"/>
    <cellStyle name="Input 2 4 18 2" xfId="19925"/>
    <cellStyle name="Input 2 4 18 2 2" xfId="19926"/>
    <cellStyle name="Input 2 4 18 2 3" xfId="19927"/>
    <cellStyle name="Input 2 4 18 2 4" xfId="19928"/>
    <cellStyle name="Input 2 4 18 2 5" xfId="19929"/>
    <cellStyle name="Input 2 4 18 2 6" xfId="19930"/>
    <cellStyle name="Input 2 4 18 3" xfId="19931"/>
    <cellStyle name="Input 2 4 18 3 2" xfId="56437"/>
    <cellStyle name="Input 2 4 18 3 3" xfId="56438"/>
    <cellStyle name="Input 2 4 18 4" xfId="19932"/>
    <cellStyle name="Input 2 4 18 4 2" xfId="56439"/>
    <cellStyle name="Input 2 4 18 4 3" xfId="56440"/>
    <cellStyle name="Input 2 4 18 5" xfId="19933"/>
    <cellStyle name="Input 2 4 18 5 2" xfId="56441"/>
    <cellStyle name="Input 2 4 18 5 3" xfId="56442"/>
    <cellStyle name="Input 2 4 18 6" xfId="19934"/>
    <cellStyle name="Input 2 4 18 6 2" xfId="56443"/>
    <cellStyle name="Input 2 4 18 6 3" xfId="56444"/>
    <cellStyle name="Input 2 4 18 7" xfId="19935"/>
    <cellStyle name="Input 2 4 18 8" xfId="56445"/>
    <cellStyle name="Input 2 4 19" xfId="19936"/>
    <cellStyle name="Input 2 4 19 2" xfId="19937"/>
    <cellStyle name="Input 2 4 19 2 2" xfId="19938"/>
    <cellStyle name="Input 2 4 19 2 3" xfId="19939"/>
    <cellStyle name="Input 2 4 19 2 4" xfId="19940"/>
    <cellStyle name="Input 2 4 19 2 5" xfId="19941"/>
    <cellStyle name="Input 2 4 19 2 6" xfId="19942"/>
    <cellStyle name="Input 2 4 19 3" xfId="19943"/>
    <cellStyle name="Input 2 4 19 3 2" xfId="56446"/>
    <cellStyle name="Input 2 4 19 3 3" xfId="56447"/>
    <cellStyle name="Input 2 4 19 4" xfId="19944"/>
    <cellStyle name="Input 2 4 19 4 2" xfId="56448"/>
    <cellStyle name="Input 2 4 19 4 3" xfId="56449"/>
    <cellStyle name="Input 2 4 19 5" xfId="19945"/>
    <cellStyle name="Input 2 4 19 5 2" xfId="56450"/>
    <cellStyle name="Input 2 4 19 5 3" xfId="56451"/>
    <cellStyle name="Input 2 4 19 6" xfId="19946"/>
    <cellStyle name="Input 2 4 19 6 2" xfId="56452"/>
    <cellStyle name="Input 2 4 19 6 3" xfId="56453"/>
    <cellStyle name="Input 2 4 19 7" xfId="19947"/>
    <cellStyle name="Input 2 4 19 8" xfId="56454"/>
    <cellStyle name="Input 2 4 2" xfId="19948"/>
    <cellStyle name="Input 2 4 2 2" xfId="19949"/>
    <cellStyle name="Input 2 4 2 2 2" xfId="19950"/>
    <cellStyle name="Input 2 4 2 2 3" xfId="19951"/>
    <cellStyle name="Input 2 4 2 2 4" xfId="19952"/>
    <cellStyle name="Input 2 4 2 2 5" xfId="19953"/>
    <cellStyle name="Input 2 4 2 2 6" xfId="19954"/>
    <cellStyle name="Input 2 4 2 3" xfId="19955"/>
    <cellStyle name="Input 2 4 2 3 2" xfId="56455"/>
    <cellStyle name="Input 2 4 2 3 3" xfId="56456"/>
    <cellStyle name="Input 2 4 2 4" xfId="19956"/>
    <cellStyle name="Input 2 4 2 4 2" xfId="56457"/>
    <cellStyle name="Input 2 4 2 4 3" xfId="56458"/>
    <cellStyle name="Input 2 4 2 5" xfId="19957"/>
    <cellStyle name="Input 2 4 2 5 2" xfId="56459"/>
    <cellStyle name="Input 2 4 2 5 3" xfId="56460"/>
    <cellStyle name="Input 2 4 2 6" xfId="19958"/>
    <cellStyle name="Input 2 4 2 6 2" xfId="56461"/>
    <cellStyle name="Input 2 4 2 6 3" xfId="56462"/>
    <cellStyle name="Input 2 4 2 7" xfId="19959"/>
    <cellStyle name="Input 2 4 2 8" xfId="56463"/>
    <cellStyle name="Input 2 4 20" xfId="19960"/>
    <cellStyle name="Input 2 4 20 2" xfId="19961"/>
    <cellStyle name="Input 2 4 20 2 2" xfId="19962"/>
    <cellStyle name="Input 2 4 20 2 3" xfId="19963"/>
    <cellStyle name="Input 2 4 20 2 4" xfId="19964"/>
    <cellStyle name="Input 2 4 20 2 5" xfId="19965"/>
    <cellStyle name="Input 2 4 20 2 6" xfId="19966"/>
    <cellStyle name="Input 2 4 20 3" xfId="19967"/>
    <cellStyle name="Input 2 4 20 3 2" xfId="56464"/>
    <cellStyle name="Input 2 4 20 3 3" xfId="56465"/>
    <cellStyle name="Input 2 4 20 4" xfId="19968"/>
    <cellStyle name="Input 2 4 20 4 2" xfId="56466"/>
    <cellStyle name="Input 2 4 20 4 3" xfId="56467"/>
    <cellStyle name="Input 2 4 20 5" xfId="19969"/>
    <cellStyle name="Input 2 4 20 5 2" xfId="56468"/>
    <cellStyle name="Input 2 4 20 5 3" xfId="56469"/>
    <cellStyle name="Input 2 4 20 6" xfId="19970"/>
    <cellStyle name="Input 2 4 20 6 2" xfId="56470"/>
    <cellStyle name="Input 2 4 20 6 3" xfId="56471"/>
    <cellStyle name="Input 2 4 20 7" xfId="19971"/>
    <cellStyle name="Input 2 4 20 8" xfId="56472"/>
    <cellStyle name="Input 2 4 21" xfId="19972"/>
    <cellStyle name="Input 2 4 21 2" xfId="19973"/>
    <cellStyle name="Input 2 4 21 2 2" xfId="19974"/>
    <cellStyle name="Input 2 4 21 2 3" xfId="19975"/>
    <cellStyle name="Input 2 4 21 2 4" xfId="19976"/>
    <cellStyle name="Input 2 4 21 2 5" xfId="19977"/>
    <cellStyle name="Input 2 4 21 2 6" xfId="19978"/>
    <cellStyle name="Input 2 4 21 3" xfId="19979"/>
    <cellStyle name="Input 2 4 21 3 2" xfId="56473"/>
    <cellStyle name="Input 2 4 21 3 3" xfId="56474"/>
    <cellStyle name="Input 2 4 21 4" xfId="19980"/>
    <cellStyle name="Input 2 4 21 4 2" xfId="56475"/>
    <cellStyle name="Input 2 4 21 4 3" xfId="56476"/>
    <cellStyle name="Input 2 4 21 5" xfId="19981"/>
    <cellStyle name="Input 2 4 21 5 2" xfId="56477"/>
    <cellStyle name="Input 2 4 21 5 3" xfId="56478"/>
    <cellStyle name="Input 2 4 21 6" xfId="19982"/>
    <cellStyle name="Input 2 4 21 6 2" xfId="56479"/>
    <cellStyle name="Input 2 4 21 6 3" xfId="56480"/>
    <cellStyle name="Input 2 4 21 7" xfId="19983"/>
    <cellStyle name="Input 2 4 21 8" xfId="56481"/>
    <cellStyle name="Input 2 4 22" xfId="19984"/>
    <cellStyle name="Input 2 4 22 2" xfId="19985"/>
    <cellStyle name="Input 2 4 22 2 2" xfId="19986"/>
    <cellStyle name="Input 2 4 22 2 3" xfId="19987"/>
    <cellStyle name="Input 2 4 22 2 4" xfId="19988"/>
    <cellStyle name="Input 2 4 22 2 5" xfId="19989"/>
    <cellStyle name="Input 2 4 22 2 6" xfId="19990"/>
    <cellStyle name="Input 2 4 22 3" xfId="19991"/>
    <cellStyle name="Input 2 4 22 3 2" xfId="56482"/>
    <cellStyle name="Input 2 4 22 3 3" xfId="56483"/>
    <cellStyle name="Input 2 4 22 4" xfId="19992"/>
    <cellStyle name="Input 2 4 22 4 2" xfId="56484"/>
    <cellStyle name="Input 2 4 22 4 3" xfId="56485"/>
    <cellStyle name="Input 2 4 22 5" xfId="19993"/>
    <cellStyle name="Input 2 4 22 5 2" xfId="56486"/>
    <cellStyle name="Input 2 4 22 5 3" xfId="56487"/>
    <cellStyle name="Input 2 4 22 6" xfId="19994"/>
    <cellStyle name="Input 2 4 22 6 2" xfId="56488"/>
    <cellStyle name="Input 2 4 22 6 3" xfId="56489"/>
    <cellStyle name="Input 2 4 22 7" xfId="19995"/>
    <cellStyle name="Input 2 4 22 8" xfId="56490"/>
    <cellStyle name="Input 2 4 23" xfId="19996"/>
    <cellStyle name="Input 2 4 23 2" xfId="19997"/>
    <cellStyle name="Input 2 4 23 2 2" xfId="19998"/>
    <cellStyle name="Input 2 4 23 2 3" xfId="19999"/>
    <cellStyle name="Input 2 4 23 2 4" xfId="20000"/>
    <cellStyle name="Input 2 4 23 2 5" xfId="20001"/>
    <cellStyle name="Input 2 4 23 2 6" xfId="20002"/>
    <cellStyle name="Input 2 4 23 3" xfId="20003"/>
    <cellStyle name="Input 2 4 23 3 2" xfId="56491"/>
    <cellStyle name="Input 2 4 23 3 3" xfId="56492"/>
    <cellStyle name="Input 2 4 23 4" xfId="20004"/>
    <cellStyle name="Input 2 4 23 4 2" xfId="56493"/>
    <cellStyle name="Input 2 4 23 4 3" xfId="56494"/>
    <cellStyle name="Input 2 4 23 5" xfId="20005"/>
    <cellStyle name="Input 2 4 23 5 2" xfId="56495"/>
    <cellStyle name="Input 2 4 23 5 3" xfId="56496"/>
    <cellStyle name="Input 2 4 23 6" xfId="20006"/>
    <cellStyle name="Input 2 4 23 6 2" xfId="56497"/>
    <cellStyle name="Input 2 4 23 6 3" xfId="56498"/>
    <cellStyle name="Input 2 4 23 7" xfId="20007"/>
    <cellStyle name="Input 2 4 23 8" xfId="56499"/>
    <cellStyle name="Input 2 4 24" xfId="20008"/>
    <cellStyle name="Input 2 4 24 2" xfId="20009"/>
    <cellStyle name="Input 2 4 24 2 2" xfId="20010"/>
    <cellStyle name="Input 2 4 24 2 3" xfId="20011"/>
    <cellStyle name="Input 2 4 24 2 4" xfId="20012"/>
    <cellStyle name="Input 2 4 24 2 5" xfId="20013"/>
    <cellStyle name="Input 2 4 24 2 6" xfId="20014"/>
    <cellStyle name="Input 2 4 24 3" xfId="20015"/>
    <cellStyle name="Input 2 4 24 3 2" xfId="56500"/>
    <cellStyle name="Input 2 4 24 3 3" xfId="56501"/>
    <cellStyle name="Input 2 4 24 4" xfId="20016"/>
    <cellStyle name="Input 2 4 24 4 2" xfId="56502"/>
    <cellStyle name="Input 2 4 24 4 3" xfId="56503"/>
    <cellStyle name="Input 2 4 24 5" xfId="20017"/>
    <cellStyle name="Input 2 4 24 5 2" xfId="56504"/>
    <cellStyle name="Input 2 4 24 5 3" xfId="56505"/>
    <cellStyle name="Input 2 4 24 6" xfId="20018"/>
    <cellStyle name="Input 2 4 24 6 2" xfId="56506"/>
    <cellStyle name="Input 2 4 24 6 3" xfId="56507"/>
    <cellStyle name="Input 2 4 24 7" xfId="20019"/>
    <cellStyle name="Input 2 4 24 8" xfId="56508"/>
    <cellStyle name="Input 2 4 25" xfId="20020"/>
    <cellStyle name="Input 2 4 25 2" xfId="20021"/>
    <cellStyle name="Input 2 4 25 2 2" xfId="20022"/>
    <cellStyle name="Input 2 4 25 2 3" xfId="20023"/>
    <cellStyle name="Input 2 4 25 2 4" xfId="20024"/>
    <cellStyle name="Input 2 4 25 2 5" xfId="20025"/>
    <cellStyle name="Input 2 4 25 2 6" xfId="20026"/>
    <cellStyle name="Input 2 4 25 3" xfId="20027"/>
    <cellStyle name="Input 2 4 25 3 2" xfId="56509"/>
    <cellStyle name="Input 2 4 25 3 3" xfId="56510"/>
    <cellStyle name="Input 2 4 25 4" xfId="20028"/>
    <cellStyle name="Input 2 4 25 4 2" xfId="56511"/>
    <cellStyle name="Input 2 4 25 4 3" xfId="56512"/>
    <cellStyle name="Input 2 4 25 5" xfId="20029"/>
    <cellStyle name="Input 2 4 25 5 2" xfId="56513"/>
    <cellStyle name="Input 2 4 25 5 3" xfId="56514"/>
    <cellStyle name="Input 2 4 25 6" xfId="20030"/>
    <cellStyle name="Input 2 4 25 6 2" xfId="56515"/>
    <cellStyle name="Input 2 4 25 6 3" xfId="56516"/>
    <cellStyle name="Input 2 4 25 7" xfId="20031"/>
    <cellStyle name="Input 2 4 25 8" xfId="56517"/>
    <cellStyle name="Input 2 4 26" xfId="20032"/>
    <cellStyle name="Input 2 4 26 2" xfId="20033"/>
    <cellStyle name="Input 2 4 26 2 2" xfId="20034"/>
    <cellStyle name="Input 2 4 26 2 3" xfId="20035"/>
    <cellStyle name="Input 2 4 26 2 4" xfId="20036"/>
    <cellStyle name="Input 2 4 26 2 5" xfId="20037"/>
    <cellStyle name="Input 2 4 26 2 6" xfId="20038"/>
    <cellStyle name="Input 2 4 26 3" xfId="20039"/>
    <cellStyle name="Input 2 4 26 3 2" xfId="56518"/>
    <cellStyle name="Input 2 4 26 3 3" xfId="56519"/>
    <cellStyle name="Input 2 4 26 4" xfId="20040"/>
    <cellStyle name="Input 2 4 26 4 2" xfId="56520"/>
    <cellStyle name="Input 2 4 26 4 3" xfId="56521"/>
    <cellStyle name="Input 2 4 26 5" xfId="20041"/>
    <cellStyle name="Input 2 4 26 5 2" xfId="56522"/>
    <cellStyle name="Input 2 4 26 5 3" xfId="56523"/>
    <cellStyle name="Input 2 4 26 6" xfId="20042"/>
    <cellStyle name="Input 2 4 26 6 2" xfId="56524"/>
    <cellStyle name="Input 2 4 26 6 3" xfId="56525"/>
    <cellStyle name="Input 2 4 26 7" xfId="20043"/>
    <cellStyle name="Input 2 4 26 8" xfId="56526"/>
    <cellStyle name="Input 2 4 27" xfId="20044"/>
    <cellStyle name="Input 2 4 27 2" xfId="20045"/>
    <cellStyle name="Input 2 4 27 2 2" xfId="20046"/>
    <cellStyle name="Input 2 4 27 2 3" xfId="20047"/>
    <cellStyle name="Input 2 4 27 2 4" xfId="20048"/>
    <cellStyle name="Input 2 4 27 2 5" xfId="20049"/>
    <cellStyle name="Input 2 4 27 2 6" xfId="20050"/>
    <cellStyle name="Input 2 4 27 3" xfId="20051"/>
    <cellStyle name="Input 2 4 27 3 2" xfId="56527"/>
    <cellStyle name="Input 2 4 27 3 3" xfId="56528"/>
    <cellStyle name="Input 2 4 27 4" xfId="20052"/>
    <cellStyle name="Input 2 4 27 4 2" xfId="56529"/>
    <cellStyle name="Input 2 4 27 4 3" xfId="56530"/>
    <cellStyle name="Input 2 4 27 5" xfId="20053"/>
    <cellStyle name="Input 2 4 27 5 2" xfId="56531"/>
    <cellStyle name="Input 2 4 27 5 3" xfId="56532"/>
    <cellStyle name="Input 2 4 27 6" xfId="20054"/>
    <cellStyle name="Input 2 4 27 6 2" xfId="56533"/>
    <cellStyle name="Input 2 4 27 6 3" xfId="56534"/>
    <cellStyle name="Input 2 4 27 7" xfId="20055"/>
    <cellStyle name="Input 2 4 27 8" xfId="56535"/>
    <cellStyle name="Input 2 4 28" xfId="20056"/>
    <cellStyle name="Input 2 4 28 2" xfId="20057"/>
    <cellStyle name="Input 2 4 28 2 2" xfId="20058"/>
    <cellStyle name="Input 2 4 28 2 3" xfId="20059"/>
    <cellStyle name="Input 2 4 28 2 4" xfId="20060"/>
    <cellStyle name="Input 2 4 28 2 5" xfId="20061"/>
    <cellStyle name="Input 2 4 28 2 6" xfId="20062"/>
    <cellStyle name="Input 2 4 28 3" xfId="20063"/>
    <cellStyle name="Input 2 4 28 3 2" xfId="56536"/>
    <cellStyle name="Input 2 4 28 3 3" xfId="56537"/>
    <cellStyle name="Input 2 4 28 4" xfId="20064"/>
    <cellStyle name="Input 2 4 28 4 2" xfId="56538"/>
    <cellStyle name="Input 2 4 28 4 3" xfId="56539"/>
    <cellStyle name="Input 2 4 28 5" xfId="20065"/>
    <cellStyle name="Input 2 4 28 5 2" xfId="56540"/>
    <cellStyle name="Input 2 4 28 5 3" xfId="56541"/>
    <cellStyle name="Input 2 4 28 6" xfId="20066"/>
    <cellStyle name="Input 2 4 28 6 2" xfId="56542"/>
    <cellStyle name="Input 2 4 28 6 3" xfId="56543"/>
    <cellStyle name="Input 2 4 28 7" xfId="20067"/>
    <cellStyle name="Input 2 4 28 8" xfId="56544"/>
    <cellStyle name="Input 2 4 29" xfId="20068"/>
    <cellStyle name="Input 2 4 29 2" xfId="20069"/>
    <cellStyle name="Input 2 4 29 2 2" xfId="20070"/>
    <cellStyle name="Input 2 4 29 2 3" xfId="20071"/>
    <cellStyle name="Input 2 4 29 2 4" xfId="20072"/>
    <cellStyle name="Input 2 4 29 2 5" xfId="20073"/>
    <cellStyle name="Input 2 4 29 2 6" xfId="20074"/>
    <cellStyle name="Input 2 4 29 3" xfId="20075"/>
    <cellStyle name="Input 2 4 29 3 2" xfId="56545"/>
    <cellStyle name="Input 2 4 29 3 3" xfId="56546"/>
    <cellStyle name="Input 2 4 29 4" xfId="20076"/>
    <cellStyle name="Input 2 4 29 4 2" xfId="56547"/>
    <cellStyle name="Input 2 4 29 4 3" xfId="56548"/>
    <cellStyle name="Input 2 4 29 5" xfId="20077"/>
    <cellStyle name="Input 2 4 29 5 2" xfId="56549"/>
    <cellStyle name="Input 2 4 29 5 3" xfId="56550"/>
    <cellStyle name="Input 2 4 29 6" xfId="20078"/>
    <cellStyle name="Input 2 4 29 6 2" xfId="56551"/>
    <cellStyle name="Input 2 4 29 6 3" xfId="56552"/>
    <cellStyle name="Input 2 4 29 7" xfId="20079"/>
    <cellStyle name="Input 2 4 29 8" xfId="56553"/>
    <cellStyle name="Input 2 4 3" xfId="20080"/>
    <cellStyle name="Input 2 4 3 2" xfId="20081"/>
    <cellStyle name="Input 2 4 3 2 2" xfId="20082"/>
    <cellStyle name="Input 2 4 3 2 3" xfId="20083"/>
    <cellStyle name="Input 2 4 3 2 4" xfId="20084"/>
    <cellStyle name="Input 2 4 3 2 5" xfId="20085"/>
    <cellStyle name="Input 2 4 3 2 6" xfId="20086"/>
    <cellStyle name="Input 2 4 3 3" xfId="20087"/>
    <cellStyle name="Input 2 4 3 3 2" xfId="56554"/>
    <cellStyle name="Input 2 4 3 3 3" xfId="56555"/>
    <cellStyle name="Input 2 4 3 4" xfId="20088"/>
    <cellStyle name="Input 2 4 3 4 2" xfId="56556"/>
    <cellStyle name="Input 2 4 3 4 3" xfId="56557"/>
    <cellStyle name="Input 2 4 3 5" xfId="20089"/>
    <cellStyle name="Input 2 4 3 5 2" xfId="56558"/>
    <cellStyle name="Input 2 4 3 5 3" xfId="56559"/>
    <cellStyle name="Input 2 4 3 6" xfId="20090"/>
    <cellStyle name="Input 2 4 3 6 2" xfId="56560"/>
    <cellStyle name="Input 2 4 3 6 3" xfId="56561"/>
    <cellStyle name="Input 2 4 3 7" xfId="20091"/>
    <cellStyle name="Input 2 4 3 8" xfId="56562"/>
    <cellStyle name="Input 2 4 30" xfId="20092"/>
    <cellStyle name="Input 2 4 30 2" xfId="20093"/>
    <cellStyle name="Input 2 4 30 2 2" xfId="20094"/>
    <cellStyle name="Input 2 4 30 2 3" xfId="20095"/>
    <cellStyle name="Input 2 4 30 2 4" xfId="20096"/>
    <cellStyle name="Input 2 4 30 2 5" xfId="20097"/>
    <cellStyle name="Input 2 4 30 2 6" xfId="20098"/>
    <cellStyle name="Input 2 4 30 3" xfId="20099"/>
    <cellStyle name="Input 2 4 30 3 2" xfId="56563"/>
    <cellStyle name="Input 2 4 30 3 3" xfId="56564"/>
    <cellStyle name="Input 2 4 30 4" xfId="20100"/>
    <cellStyle name="Input 2 4 30 4 2" xfId="56565"/>
    <cellStyle name="Input 2 4 30 4 3" xfId="56566"/>
    <cellStyle name="Input 2 4 30 5" xfId="20101"/>
    <cellStyle name="Input 2 4 30 5 2" xfId="56567"/>
    <cellStyle name="Input 2 4 30 5 3" xfId="56568"/>
    <cellStyle name="Input 2 4 30 6" xfId="20102"/>
    <cellStyle name="Input 2 4 30 6 2" xfId="56569"/>
    <cellStyle name="Input 2 4 30 6 3" xfId="56570"/>
    <cellStyle name="Input 2 4 30 7" xfId="20103"/>
    <cellStyle name="Input 2 4 30 8" xfId="56571"/>
    <cellStyle name="Input 2 4 31" xfId="20104"/>
    <cellStyle name="Input 2 4 31 2" xfId="20105"/>
    <cellStyle name="Input 2 4 31 2 2" xfId="20106"/>
    <cellStyle name="Input 2 4 31 2 3" xfId="20107"/>
    <cellStyle name="Input 2 4 31 2 4" xfId="20108"/>
    <cellStyle name="Input 2 4 31 2 5" xfId="20109"/>
    <cellStyle name="Input 2 4 31 2 6" xfId="20110"/>
    <cellStyle name="Input 2 4 31 3" xfId="20111"/>
    <cellStyle name="Input 2 4 31 3 2" xfId="56572"/>
    <cellStyle name="Input 2 4 31 3 3" xfId="56573"/>
    <cellStyle name="Input 2 4 31 4" xfId="20112"/>
    <cellStyle name="Input 2 4 31 4 2" xfId="56574"/>
    <cellStyle name="Input 2 4 31 4 3" xfId="56575"/>
    <cellStyle name="Input 2 4 31 5" xfId="20113"/>
    <cellStyle name="Input 2 4 31 5 2" xfId="56576"/>
    <cellStyle name="Input 2 4 31 5 3" xfId="56577"/>
    <cellStyle name="Input 2 4 31 6" xfId="20114"/>
    <cellStyle name="Input 2 4 31 6 2" xfId="56578"/>
    <cellStyle name="Input 2 4 31 6 3" xfId="56579"/>
    <cellStyle name="Input 2 4 31 7" xfId="20115"/>
    <cellStyle name="Input 2 4 31 8" xfId="56580"/>
    <cellStyle name="Input 2 4 32" xfId="20116"/>
    <cellStyle name="Input 2 4 32 2" xfId="20117"/>
    <cellStyle name="Input 2 4 32 2 2" xfId="20118"/>
    <cellStyle name="Input 2 4 32 2 3" xfId="20119"/>
    <cellStyle name="Input 2 4 32 2 4" xfId="20120"/>
    <cellStyle name="Input 2 4 32 2 5" xfId="20121"/>
    <cellStyle name="Input 2 4 32 2 6" xfId="20122"/>
    <cellStyle name="Input 2 4 32 3" xfId="20123"/>
    <cellStyle name="Input 2 4 32 3 2" xfId="56581"/>
    <cellStyle name="Input 2 4 32 3 3" xfId="56582"/>
    <cellStyle name="Input 2 4 32 4" xfId="20124"/>
    <cellStyle name="Input 2 4 32 4 2" xfId="56583"/>
    <cellStyle name="Input 2 4 32 4 3" xfId="56584"/>
    <cellStyle name="Input 2 4 32 5" xfId="20125"/>
    <cellStyle name="Input 2 4 32 5 2" xfId="56585"/>
    <cellStyle name="Input 2 4 32 5 3" xfId="56586"/>
    <cellStyle name="Input 2 4 32 6" xfId="20126"/>
    <cellStyle name="Input 2 4 32 6 2" xfId="56587"/>
    <cellStyle name="Input 2 4 32 6 3" xfId="56588"/>
    <cellStyle name="Input 2 4 32 7" xfId="20127"/>
    <cellStyle name="Input 2 4 32 8" xfId="56589"/>
    <cellStyle name="Input 2 4 33" xfId="20128"/>
    <cellStyle name="Input 2 4 33 2" xfId="20129"/>
    <cellStyle name="Input 2 4 33 2 2" xfId="20130"/>
    <cellStyle name="Input 2 4 33 2 3" xfId="20131"/>
    <cellStyle name="Input 2 4 33 2 4" xfId="20132"/>
    <cellStyle name="Input 2 4 33 2 5" xfId="20133"/>
    <cellStyle name="Input 2 4 33 2 6" xfId="20134"/>
    <cellStyle name="Input 2 4 33 3" xfId="20135"/>
    <cellStyle name="Input 2 4 33 3 2" xfId="56590"/>
    <cellStyle name="Input 2 4 33 3 3" xfId="56591"/>
    <cellStyle name="Input 2 4 33 4" xfId="20136"/>
    <cellStyle name="Input 2 4 33 4 2" xfId="56592"/>
    <cellStyle name="Input 2 4 33 4 3" xfId="56593"/>
    <cellStyle name="Input 2 4 33 5" xfId="20137"/>
    <cellStyle name="Input 2 4 33 5 2" xfId="56594"/>
    <cellStyle name="Input 2 4 33 5 3" xfId="56595"/>
    <cellStyle name="Input 2 4 33 6" xfId="20138"/>
    <cellStyle name="Input 2 4 33 6 2" xfId="56596"/>
    <cellStyle name="Input 2 4 33 6 3" xfId="56597"/>
    <cellStyle name="Input 2 4 33 7" xfId="20139"/>
    <cellStyle name="Input 2 4 33 8" xfId="56598"/>
    <cellStyle name="Input 2 4 34" xfId="20140"/>
    <cellStyle name="Input 2 4 34 2" xfId="20141"/>
    <cellStyle name="Input 2 4 34 2 2" xfId="20142"/>
    <cellStyle name="Input 2 4 34 2 3" xfId="20143"/>
    <cellStyle name="Input 2 4 34 2 4" xfId="20144"/>
    <cellStyle name="Input 2 4 34 2 5" xfId="20145"/>
    <cellStyle name="Input 2 4 34 2 6" xfId="20146"/>
    <cellStyle name="Input 2 4 34 3" xfId="20147"/>
    <cellStyle name="Input 2 4 34 3 2" xfId="56599"/>
    <cellStyle name="Input 2 4 34 3 3" xfId="56600"/>
    <cellStyle name="Input 2 4 34 4" xfId="20148"/>
    <cellStyle name="Input 2 4 34 4 2" xfId="56601"/>
    <cellStyle name="Input 2 4 34 4 3" xfId="56602"/>
    <cellStyle name="Input 2 4 34 5" xfId="20149"/>
    <cellStyle name="Input 2 4 34 5 2" xfId="56603"/>
    <cellStyle name="Input 2 4 34 5 3" xfId="56604"/>
    <cellStyle name="Input 2 4 34 6" xfId="20150"/>
    <cellStyle name="Input 2 4 34 6 2" xfId="56605"/>
    <cellStyle name="Input 2 4 34 6 3" xfId="56606"/>
    <cellStyle name="Input 2 4 34 7" xfId="56607"/>
    <cellStyle name="Input 2 4 34 8" xfId="56608"/>
    <cellStyle name="Input 2 4 35" xfId="20151"/>
    <cellStyle name="Input 2 4 35 2" xfId="56609"/>
    <cellStyle name="Input 2 4 35 3" xfId="56610"/>
    <cellStyle name="Input 2 4 36" xfId="20152"/>
    <cellStyle name="Input 2 4 36 2" xfId="20153"/>
    <cellStyle name="Input 2 4 36 3" xfId="20154"/>
    <cellStyle name="Input 2 4 36 4" xfId="20155"/>
    <cellStyle name="Input 2 4 36 5" xfId="20156"/>
    <cellStyle name="Input 2 4 36 6" xfId="20157"/>
    <cellStyle name="Input 2 4 37" xfId="20158"/>
    <cellStyle name="Input 2 4 37 2" xfId="56611"/>
    <cellStyle name="Input 2 4 37 3" xfId="56612"/>
    <cellStyle name="Input 2 4 38" xfId="20159"/>
    <cellStyle name="Input 2 4 38 2" xfId="56613"/>
    <cellStyle name="Input 2 4 38 3" xfId="56614"/>
    <cellStyle name="Input 2 4 39" xfId="20160"/>
    <cellStyle name="Input 2 4 39 2" xfId="56615"/>
    <cellStyle name="Input 2 4 39 3" xfId="56616"/>
    <cellStyle name="Input 2 4 4" xfId="20161"/>
    <cellStyle name="Input 2 4 4 2" xfId="20162"/>
    <cellStyle name="Input 2 4 4 2 2" xfId="20163"/>
    <cellStyle name="Input 2 4 4 2 3" xfId="20164"/>
    <cellStyle name="Input 2 4 4 2 4" xfId="20165"/>
    <cellStyle name="Input 2 4 4 2 5" xfId="20166"/>
    <cellStyle name="Input 2 4 4 2 6" xfId="20167"/>
    <cellStyle name="Input 2 4 4 3" xfId="20168"/>
    <cellStyle name="Input 2 4 4 3 2" xfId="56617"/>
    <cellStyle name="Input 2 4 4 3 3" xfId="56618"/>
    <cellStyle name="Input 2 4 4 4" xfId="20169"/>
    <cellStyle name="Input 2 4 4 4 2" xfId="56619"/>
    <cellStyle name="Input 2 4 4 4 3" xfId="56620"/>
    <cellStyle name="Input 2 4 4 5" xfId="20170"/>
    <cellStyle name="Input 2 4 4 5 2" xfId="56621"/>
    <cellStyle name="Input 2 4 4 5 3" xfId="56622"/>
    <cellStyle name="Input 2 4 4 6" xfId="20171"/>
    <cellStyle name="Input 2 4 4 6 2" xfId="56623"/>
    <cellStyle name="Input 2 4 4 6 3" xfId="56624"/>
    <cellStyle name="Input 2 4 4 7" xfId="20172"/>
    <cellStyle name="Input 2 4 4 8" xfId="56625"/>
    <cellStyle name="Input 2 4 40" xfId="20173"/>
    <cellStyle name="Input 2 4 41" xfId="56626"/>
    <cellStyle name="Input 2 4 5" xfId="20174"/>
    <cellStyle name="Input 2 4 5 2" xfId="20175"/>
    <cellStyle name="Input 2 4 5 2 2" xfId="20176"/>
    <cellStyle name="Input 2 4 5 2 3" xfId="20177"/>
    <cellStyle name="Input 2 4 5 2 4" xfId="20178"/>
    <cellStyle name="Input 2 4 5 2 5" xfId="20179"/>
    <cellStyle name="Input 2 4 5 2 6" xfId="20180"/>
    <cellStyle name="Input 2 4 5 3" xfId="20181"/>
    <cellStyle name="Input 2 4 5 3 2" xfId="56627"/>
    <cellStyle name="Input 2 4 5 3 3" xfId="56628"/>
    <cellStyle name="Input 2 4 5 4" xfId="20182"/>
    <cellStyle name="Input 2 4 5 4 2" xfId="56629"/>
    <cellStyle name="Input 2 4 5 4 3" xfId="56630"/>
    <cellStyle name="Input 2 4 5 5" xfId="20183"/>
    <cellStyle name="Input 2 4 5 5 2" xfId="56631"/>
    <cellStyle name="Input 2 4 5 5 3" xfId="56632"/>
    <cellStyle name="Input 2 4 5 6" xfId="20184"/>
    <cellStyle name="Input 2 4 5 6 2" xfId="56633"/>
    <cellStyle name="Input 2 4 5 6 3" xfId="56634"/>
    <cellStyle name="Input 2 4 5 7" xfId="20185"/>
    <cellStyle name="Input 2 4 5 8" xfId="56635"/>
    <cellStyle name="Input 2 4 6" xfId="20186"/>
    <cellStyle name="Input 2 4 6 2" xfId="20187"/>
    <cellStyle name="Input 2 4 6 2 2" xfId="20188"/>
    <cellStyle name="Input 2 4 6 2 3" xfId="20189"/>
    <cellStyle name="Input 2 4 6 2 4" xfId="20190"/>
    <cellStyle name="Input 2 4 6 2 5" xfId="20191"/>
    <cellStyle name="Input 2 4 6 2 6" xfId="20192"/>
    <cellStyle name="Input 2 4 6 3" xfId="20193"/>
    <cellStyle name="Input 2 4 6 3 2" xfId="56636"/>
    <cellStyle name="Input 2 4 6 3 3" xfId="56637"/>
    <cellStyle name="Input 2 4 6 4" xfId="20194"/>
    <cellStyle name="Input 2 4 6 4 2" xfId="56638"/>
    <cellStyle name="Input 2 4 6 4 3" xfId="56639"/>
    <cellStyle name="Input 2 4 6 5" xfId="20195"/>
    <cellStyle name="Input 2 4 6 5 2" xfId="56640"/>
    <cellStyle name="Input 2 4 6 5 3" xfId="56641"/>
    <cellStyle name="Input 2 4 6 6" xfId="20196"/>
    <cellStyle name="Input 2 4 6 6 2" xfId="56642"/>
    <cellStyle name="Input 2 4 6 6 3" xfId="56643"/>
    <cellStyle name="Input 2 4 6 7" xfId="20197"/>
    <cellStyle name="Input 2 4 6 8" xfId="56644"/>
    <cellStyle name="Input 2 4 7" xfId="20198"/>
    <cellStyle name="Input 2 4 7 2" xfId="20199"/>
    <cellStyle name="Input 2 4 7 2 2" xfId="20200"/>
    <cellStyle name="Input 2 4 7 2 3" xfId="20201"/>
    <cellStyle name="Input 2 4 7 2 4" xfId="20202"/>
    <cellStyle name="Input 2 4 7 2 5" xfId="20203"/>
    <cellStyle name="Input 2 4 7 2 6" xfId="20204"/>
    <cellStyle name="Input 2 4 7 3" xfId="20205"/>
    <cellStyle name="Input 2 4 7 3 2" xfId="56645"/>
    <cellStyle name="Input 2 4 7 3 3" xfId="56646"/>
    <cellStyle name="Input 2 4 7 4" xfId="20206"/>
    <cellStyle name="Input 2 4 7 4 2" xfId="56647"/>
    <cellStyle name="Input 2 4 7 4 3" xfId="56648"/>
    <cellStyle name="Input 2 4 7 5" xfId="20207"/>
    <cellStyle name="Input 2 4 7 5 2" xfId="56649"/>
    <cellStyle name="Input 2 4 7 5 3" xfId="56650"/>
    <cellStyle name="Input 2 4 7 6" xfId="20208"/>
    <cellStyle name="Input 2 4 7 6 2" xfId="56651"/>
    <cellStyle name="Input 2 4 7 6 3" xfId="56652"/>
    <cellStyle name="Input 2 4 7 7" xfId="20209"/>
    <cellStyle name="Input 2 4 7 8" xfId="56653"/>
    <cellStyle name="Input 2 4 8" xfId="20210"/>
    <cellStyle name="Input 2 4 8 2" xfId="20211"/>
    <cellStyle name="Input 2 4 8 2 2" xfId="20212"/>
    <cellStyle name="Input 2 4 8 2 3" xfId="20213"/>
    <cellStyle name="Input 2 4 8 2 4" xfId="20214"/>
    <cellStyle name="Input 2 4 8 2 5" xfId="20215"/>
    <cellStyle name="Input 2 4 8 2 6" xfId="20216"/>
    <cellStyle name="Input 2 4 8 3" xfId="20217"/>
    <cellStyle name="Input 2 4 8 3 2" xfId="56654"/>
    <cellStyle name="Input 2 4 8 3 3" xfId="56655"/>
    <cellStyle name="Input 2 4 8 4" xfId="20218"/>
    <cellStyle name="Input 2 4 8 4 2" xfId="56656"/>
    <cellStyle name="Input 2 4 8 4 3" xfId="56657"/>
    <cellStyle name="Input 2 4 8 5" xfId="20219"/>
    <cellStyle name="Input 2 4 8 5 2" xfId="56658"/>
    <cellStyle name="Input 2 4 8 5 3" xfId="56659"/>
    <cellStyle name="Input 2 4 8 6" xfId="20220"/>
    <cellStyle name="Input 2 4 8 6 2" xfId="56660"/>
    <cellStyle name="Input 2 4 8 6 3" xfId="56661"/>
    <cellStyle name="Input 2 4 8 7" xfId="20221"/>
    <cellStyle name="Input 2 4 8 8" xfId="56662"/>
    <cellStyle name="Input 2 4 9" xfId="20222"/>
    <cellStyle name="Input 2 4 9 2" xfId="20223"/>
    <cellStyle name="Input 2 4 9 2 2" xfId="20224"/>
    <cellStyle name="Input 2 4 9 2 3" xfId="20225"/>
    <cellStyle name="Input 2 4 9 2 4" xfId="20226"/>
    <cellStyle name="Input 2 4 9 2 5" xfId="20227"/>
    <cellStyle name="Input 2 4 9 2 6" xfId="20228"/>
    <cellStyle name="Input 2 4 9 3" xfId="20229"/>
    <cellStyle name="Input 2 4 9 3 2" xfId="56663"/>
    <cellStyle name="Input 2 4 9 3 3" xfId="56664"/>
    <cellStyle name="Input 2 4 9 4" xfId="20230"/>
    <cellStyle name="Input 2 4 9 4 2" xfId="56665"/>
    <cellStyle name="Input 2 4 9 4 3" xfId="56666"/>
    <cellStyle name="Input 2 4 9 5" xfId="20231"/>
    <cellStyle name="Input 2 4 9 5 2" xfId="56667"/>
    <cellStyle name="Input 2 4 9 5 3" xfId="56668"/>
    <cellStyle name="Input 2 4 9 6" xfId="20232"/>
    <cellStyle name="Input 2 4 9 6 2" xfId="56669"/>
    <cellStyle name="Input 2 4 9 6 3" xfId="56670"/>
    <cellStyle name="Input 2 4 9 7" xfId="20233"/>
    <cellStyle name="Input 2 4 9 8" xfId="56671"/>
    <cellStyle name="Input 2 40" xfId="20234"/>
    <cellStyle name="Input 2 40 2" xfId="20235"/>
    <cellStyle name="Input 2 40 3" xfId="20236"/>
    <cellStyle name="Input 2 40 4" xfId="20237"/>
    <cellStyle name="Input 2 40 5" xfId="20238"/>
    <cellStyle name="Input 2 40 6" xfId="20239"/>
    <cellStyle name="Input 2 41" xfId="20240"/>
    <cellStyle name="Input 2 42" xfId="56672"/>
    <cellStyle name="Input 2 43" xfId="56673"/>
    <cellStyle name="Input 2 44" xfId="56674"/>
    <cellStyle name="Input 2 45" xfId="56675"/>
    <cellStyle name="Input 2 5" xfId="20241"/>
    <cellStyle name="Input 2 5 10" xfId="20242"/>
    <cellStyle name="Input 2 5 10 2" xfId="20243"/>
    <cellStyle name="Input 2 5 10 2 2" xfId="20244"/>
    <cellStyle name="Input 2 5 10 2 3" xfId="20245"/>
    <cellStyle name="Input 2 5 10 2 4" xfId="20246"/>
    <cellStyle name="Input 2 5 10 2 5" xfId="20247"/>
    <cellStyle name="Input 2 5 10 2 6" xfId="20248"/>
    <cellStyle name="Input 2 5 10 3" xfId="20249"/>
    <cellStyle name="Input 2 5 10 3 2" xfId="56676"/>
    <cellStyle name="Input 2 5 10 3 3" xfId="56677"/>
    <cellStyle name="Input 2 5 10 4" xfId="20250"/>
    <cellStyle name="Input 2 5 10 4 2" xfId="56678"/>
    <cellStyle name="Input 2 5 10 4 3" xfId="56679"/>
    <cellStyle name="Input 2 5 10 5" xfId="20251"/>
    <cellStyle name="Input 2 5 10 5 2" xfId="56680"/>
    <cellStyle name="Input 2 5 10 5 3" xfId="56681"/>
    <cellStyle name="Input 2 5 10 6" xfId="20252"/>
    <cellStyle name="Input 2 5 10 6 2" xfId="56682"/>
    <cellStyle name="Input 2 5 10 6 3" xfId="56683"/>
    <cellStyle name="Input 2 5 10 7" xfId="20253"/>
    <cellStyle name="Input 2 5 10 8" xfId="56684"/>
    <cellStyle name="Input 2 5 11" xfId="20254"/>
    <cellStyle name="Input 2 5 11 2" xfId="20255"/>
    <cellStyle name="Input 2 5 11 2 2" xfId="20256"/>
    <cellStyle name="Input 2 5 11 2 3" xfId="20257"/>
    <cellStyle name="Input 2 5 11 2 4" xfId="20258"/>
    <cellStyle name="Input 2 5 11 2 5" xfId="20259"/>
    <cellStyle name="Input 2 5 11 2 6" xfId="20260"/>
    <cellStyle name="Input 2 5 11 3" xfId="20261"/>
    <cellStyle name="Input 2 5 11 3 2" xfId="56685"/>
    <cellStyle name="Input 2 5 11 3 3" xfId="56686"/>
    <cellStyle name="Input 2 5 11 4" xfId="20262"/>
    <cellStyle name="Input 2 5 11 4 2" xfId="56687"/>
    <cellStyle name="Input 2 5 11 4 3" xfId="56688"/>
    <cellStyle name="Input 2 5 11 5" xfId="20263"/>
    <cellStyle name="Input 2 5 11 5 2" xfId="56689"/>
    <cellStyle name="Input 2 5 11 5 3" xfId="56690"/>
    <cellStyle name="Input 2 5 11 6" xfId="20264"/>
    <cellStyle name="Input 2 5 11 6 2" xfId="56691"/>
    <cellStyle name="Input 2 5 11 6 3" xfId="56692"/>
    <cellStyle name="Input 2 5 11 7" xfId="20265"/>
    <cellStyle name="Input 2 5 11 8" xfId="56693"/>
    <cellStyle name="Input 2 5 12" xfId="20266"/>
    <cellStyle name="Input 2 5 12 2" xfId="20267"/>
    <cellStyle name="Input 2 5 12 2 2" xfId="20268"/>
    <cellStyle name="Input 2 5 12 2 3" xfId="20269"/>
    <cellStyle name="Input 2 5 12 2 4" xfId="20270"/>
    <cellStyle name="Input 2 5 12 2 5" xfId="20271"/>
    <cellStyle name="Input 2 5 12 2 6" xfId="20272"/>
    <cellStyle name="Input 2 5 12 3" xfId="20273"/>
    <cellStyle name="Input 2 5 12 3 2" xfId="56694"/>
    <cellStyle name="Input 2 5 12 3 3" xfId="56695"/>
    <cellStyle name="Input 2 5 12 4" xfId="20274"/>
    <cellStyle name="Input 2 5 12 4 2" xfId="56696"/>
    <cellStyle name="Input 2 5 12 4 3" xfId="56697"/>
    <cellStyle name="Input 2 5 12 5" xfId="20275"/>
    <cellStyle name="Input 2 5 12 5 2" xfId="56698"/>
    <cellStyle name="Input 2 5 12 5 3" xfId="56699"/>
    <cellStyle name="Input 2 5 12 6" xfId="20276"/>
    <cellStyle name="Input 2 5 12 6 2" xfId="56700"/>
    <cellStyle name="Input 2 5 12 6 3" xfId="56701"/>
    <cellStyle name="Input 2 5 12 7" xfId="20277"/>
    <cellStyle name="Input 2 5 12 8" xfId="56702"/>
    <cellStyle name="Input 2 5 13" xfId="20278"/>
    <cellStyle name="Input 2 5 13 2" xfId="20279"/>
    <cellStyle name="Input 2 5 13 2 2" xfId="20280"/>
    <cellStyle name="Input 2 5 13 2 3" xfId="20281"/>
    <cellStyle name="Input 2 5 13 2 4" xfId="20282"/>
    <cellStyle name="Input 2 5 13 2 5" xfId="20283"/>
    <cellStyle name="Input 2 5 13 2 6" xfId="20284"/>
    <cellStyle name="Input 2 5 13 3" xfId="20285"/>
    <cellStyle name="Input 2 5 13 3 2" xfId="56703"/>
    <cellStyle name="Input 2 5 13 3 3" xfId="56704"/>
    <cellStyle name="Input 2 5 13 4" xfId="20286"/>
    <cellStyle name="Input 2 5 13 4 2" xfId="56705"/>
    <cellStyle name="Input 2 5 13 4 3" xfId="56706"/>
    <cellStyle name="Input 2 5 13 5" xfId="20287"/>
    <cellStyle name="Input 2 5 13 5 2" xfId="56707"/>
    <cellStyle name="Input 2 5 13 5 3" xfId="56708"/>
    <cellStyle name="Input 2 5 13 6" xfId="20288"/>
    <cellStyle name="Input 2 5 13 6 2" xfId="56709"/>
    <cellStyle name="Input 2 5 13 6 3" xfId="56710"/>
    <cellStyle name="Input 2 5 13 7" xfId="20289"/>
    <cellStyle name="Input 2 5 13 8" xfId="56711"/>
    <cellStyle name="Input 2 5 14" xfId="20290"/>
    <cellStyle name="Input 2 5 14 2" xfId="20291"/>
    <cellStyle name="Input 2 5 14 2 2" xfId="20292"/>
    <cellStyle name="Input 2 5 14 2 3" xfId="20293"/>
    <cellStyle name="Input 2 5 14 2 4" xfId="20294"/>
    <cellStyle name="Input 2 5 14 2 5" xfId="20295"/>
    <cellStyle name="Input 2 5 14 2 6" xfId="20296"/>
    <cellStyle name="Input 2 5 14 3" xfId="20297"/>
    <cellStyle name="Input 2 5 14 3 2" xfId="56712"/>
    <cellStyle name="Input 2 5 14 3 3" xfId="56713"/>
    <cellStyle name="Input 2 5 14 4" xfId="20298"/>
    <cellStyle name="Input 2 5 14 4 2" xfId="56714"/>
    <cellStyle name="Input 2 5 14 4 3" xfId="56715"/>
    <cellStyle name="Input 2 5 14 5" xfId="20299"/>
    <cellStyle name="Input 2 5 14 5 2" xfId="56716"/>
    <cellStyle name="Input 2 5 14 5 3" xfId="56717"/>
    <cellStyle name="Input 2 5 14 6" xfId="20300"/>
    <cellStyle name="Input 2 5 14 6 2" xfId="56718"/>
    <cellStyle name="Input 2 5 14 6 3" xfId="56719"/>
    <cellStyle name="Input 2 5 14 7" xfId="20301"/>
    <cellStyle name="Input 2 5 14 8" xfId="56720"/>
    <cellStyle name="Input 2 5 15" xfId="20302"/>
    <cellStyle name="Input 2 5 15 2" xfId="20303"/>
    <cellStyle name="Input 2 5 15 2 2" xfId="20304"/>
    <cellStyle name="Input 2 5 15 2 3" xfId="20305"/>
    <cellStyle name="Input 2 5 15 2 4" xfId="20306"/>
    <cellStyle name="Input 2 5 15 2 5" xfId="20307"/>
    <cellStyle name="Input 2 5 15 2 6" xfId="20308"/>
    <cellStyle name="Input 2 5 15 3" xfId="20309"/>
    <cellStyle name="Input 2 5 15 3 2" xfId="56721"/>
    <cellStyle name="Input 2 5 15 3 3" xfId="56722"/>
    <cellStyle name="Input 2 5 15 4" xfId="20310"/>
    <cellStyle name="Input 2 5 15 4 2" xfId="56723"/>
    <cellStyle name="Input 2 5 15 4 3" xfId="56724"/>
    <cellStyle name="Input 2 5 15 5" xfId="20311"/>
    <cellStyle name="Input 2 5 15 5 2" xfId="56725"/>
    <cellStyle name="Input 2 5 15 5 3" xfId="56726"/>
    <cellStyle name="Input 2 5 15 6" xfId="20312"/>
    <cellStyle name="Input 2 5 15 6 2" xfId="56727"/>
    <cellStyle name="Input 2 5 15 6 3" xfId="56728"/>
    <cellStyle name="Input 2 5 15 7" xfId="20313"/>
    <cellStyle name="Input 2 5 15 8" xfId="56729"/>
    <cellStyle name="Input 2 5 16" xfId="20314"/>
    <cellStyle name="Input 2 5 16 2" xfId="20315"/>
    <cellStyle name="Input 2 5 16 2 2" xfId="20316"/>
    <cellStyle name="Input 2 5 16 2 3" xfId="20317"/>
    <cellStyle name="Input 2 5 16 2 4" xfId="20318"/>
    <cellStyle name="Input 2 5 16 2 5" xfId="20319"/>
    <cellStyle name="Input 2 5 16 2 6" xfId="20320"/>
    <cellStyle name="Input 2 5 16 3" xfId="20321"/>
    <cellStyle name="Input 2 5 16 3 2" xfId="56730"/>
    <cellStyle name="Input 2 5 16 3 3" xfId="56731"/>
    <cellStyle name="Input 2 5 16 4" xfId="20322"/>
    <cellStyle name="Input 2 5 16 4 2" xfId="56732"/>
    <cellStyle name="Input 2 5 16 4 3" xfId="56733"/>
    <cellStyle name="Input 2 5 16 5" xfId="20323"/>
    <cellStyle name="Input 2 5 16 5 2" xfId="56734"/>
    <cellStyle name="Input 2 5 16 5 3" xfId="56735"/>
    <cellStyle name="Input 2 5 16 6" xfId="20324"/>
    <cellStyle name="Input 2 5 16 6 2" xfId="56736"/>
    <cellStyle name="Input 2 5 16 6 3" xfId="56737"/>
    <cellStyle name="Input 2 5 16 7" xfId="20325"/>
    <cellStyle name="Input 2 5 16 8" xfId="56738"/>
    <cellStyle name="Input 2 5 17" xfId="20326"/>
    <cellStyle name="Input 2 5 17 2" xfId="20327"/>
    <cellStyle name="Input 2 5 17 2 2" xfId="20328"/>
    <cellStyle name="Input 2 5 17 2 3" xfId="20329"/>
    <cellStyle name="Input 2 5 17 2 4" xfId="20330"/>
    <cellStyle name="Input 2 5 17 2 5" xfId="20331"/>
    <cellStyle name="Input 2 5 17 2 6" xfId="20332"/>
    <cellStyle name="Input 2 5 17 3" xfId="20333"/>
    <cellStyle name="Input 2 5 17 3 2" xfId="56739"/>
    <cellStyle name="Input 2 5 17 3 3" xfId="56740"/>
    <cellStyle name="Input 2 5 17 4" xfId="20334"/>
    <cellStyle name="Input 2 5 17 4 2" xfId="56741"/>
    <cellStyle name="Input 2 5 17 4 3" xfId="56742"/>
    <cellStyle name="Input 2 5 17 5" xfId="20335"/>
    <cellStyle name="Input 2 5 17 5 2" xfId="56743"/>
    <cellStyle name="Input 2 5 17 5 3" xfId="56744"/>
    <cellStyle name="Input 2 5 17 6" xfId="20336"/>
    <cellStyle name="Input 2 5 17 6 2" xfId="56745"/>
    <cellStyle name="Input 2 5 17 6 3" xfId="56746"/>
    <cellStyle name="Input 2 5 17 7" xfId="20337"/>
    <cellStyle name="Input 2 5 17 8" xfId="56747"/>
    <cellStyle name="Input 2 5 18" xfId="20338"/>
    <cellStyle name="Input 2 5 18 2" xfId="20339"/>
    <cellStyle name="Input 2 5 18 2 2" xfId="20340"/>
    <cellStyle name="Input 2 5 18 2 3" xfId="20341"/>
    <cellStyle name="Input 2 5 18 2 4" xfId="20342"/>
    <cellStyle name="Input 2 5 18 2 5" xfId="20343"/>
    <cellStyle name="Input 2 5 18 2 6" xfId="20344"/>
    <cellStyle name="Input 2 5 18 3" xfId="20345"/>
    <cellStyle name="Input 2 5 18 3 2" xfId="56748"/>
    <cellStyle name="Input 2 5 18 3 3" xfId="56749"/>
    <cellStyle name="Input 2 5 18 4" xfId="20346"/>
    <cellStyle name="Input 2 5 18 4 2" xfId="56750"/>
    <cellStyle name="Input 2 5 18 4 3" xfId="56751"/>
    <cellStyle name="Input 2 5 18 5" xfId="20347"/>
    <cellStyle name="Input 2 5 18 5 2" xfId="56752"/>
    <cellStyle name="Input 2 5 18 5 3" xfId="56753"/>
    <cellStyle name="Input 2 5 18 6" xfId="20348"/>
    <cellStyle name="Input 2 5 18 6 2" xfId="56754"/>
    <cellStyle name="Input 2 5 18 6 3" xfId="56755"/>
    <cellStyle name="Input 2 5 18 7" xfId="20349"/>
    <cellStyle name="Input 2 5 18 8" xfId="56756"/>
    <cellStyle name="Input 2 5 19" xfId="20350"/>
    <cellStyle name="Input 2 5 19 2" xfId="20351"/>
    <cellStyle name="Input 2 5 19 2 2" xfId="20352"/>
    <cellStyle name="Input 2 5 19 2 3" xfId="20353"/>
    <cellStyle name="Input 2 5 19 2 4" xfId="20354"/>
    <cellStyle name="Input 2 5 19 2 5" xfId="20355"/>
    <cellStyle name="Input 2 5 19 2 6" xfId="20356"/>
    <cellStyle name="Input 2 5 19 3" xfId="20357"/>
    <cellStyle name="Input 2 5 19 3 2" xfId="56757"/>
    <cellStyle name="Input 2 5 19 3 3" xfId="56758"/>
    <cellStyle name="Input 2 5 19 4" xfId="20358"/>
    <cellStyle name="Input 2 5 19 4 2" xfId="56759"/>
    <cellStyle name="Input 2 5 19 4 3" xfId="56760"/>
    <cellStyle name="Input 2 5 19 5" xfId="20359"/>
    <cellStyle name="Input 2 5 19 5 2" xfId="56761"/>
    <cellStyle name="Input 2 5 19 5 3" xfId="56762"/>
    <cellStyle name="Input 2 5 19 6" xfId="20360"/>
    <cellStyle name="Input 2 5 19 6 2" xfId="56763"/>
    <cellStyle name="Input 2 5 19 6 3" xfId="56764"/>
    <cellStyle name="Input 2 5 19 7" xfId="20361"/>
    <cellStyle name="Input 2 5 19 8" xfId="56765"/>
    <cellStyle name="Input 2 5 2" xfId="20362"/>
    <cellStyle name="Input 2 5 2 2" xfId="20363"/>
    <cellStyle name="Input 2 5 2 2 2" xfId="20364"/>
    <cellStyle name="Input 2 5 2 2 3" xfId="20365"/>
    <cellStyle name="Input 2 5 2 2 4" xfId="20366"/>
    <cellStyle name="Input 2 5 2 2 5" xfId="20367"/>
    <cellStyle name="Input 2 5 2 2 6" xfId="20368"/>
    <cellStyle name="Input 2 5 2 3" xfId="20369"/>
    <cellStyle name="Input 2 5 2 3 2" xfId="56766"/>
    <cellStyle name="Input 2 5 2 3 3" xfId="56767"/>
    <cellStyle name="Input 2 5 2 4" xfId="20370"/>
    <cellStyle name="Input 2 5 2 4 2" xfId="56768"/>
    <cellStyle name="Input 2 5 2 4 3" xfId="56769"/>
    <cellStyle name="Input 2 5 2 5" xfId="20371"/>
    <cellStyle name="Input 2 5 2 5 2" xfId="56770"/>
    <cellStyle name="Input 2 5 2 5 3" xfId="56771"/>
    <cellStyle name="Input 2 5 2 6" xfId="20372"/>
    <cellStyle name="Input 2 5 2 6 2" xfId="56772"/>
    <cellStyle name="Input 2 5 2 6 3" xfId="56773"/>
    <cellStyle name="Input 2 5 2 7" xfId="20373"/>
    <cellStyle name="Input 2 5 2 8" xfId="56774"/>
    <cellStyle name="Input 2 5 20" xfId="20374"/>
    <cellStyle name="Input 2 5 20 2" xfId="20375"/>
    <cellStyle name="Input 2 5 20 2 2" xfId="20376"/>
    <cellStyle name="Input 2 5 20 2 3" xfId="20377"/>
    <cellStyle name="Input 2 5 20 2 4" xfId="20378"/>
    <cellStyle name="Input 2 5 20 2 5" xfId="20379"/>
    <cellStyle name="Input 2 5 20 2 6" xfId="20380"/>
    <cellStyle name="Input 2 5 20 3" xfId="20381"/>
    <cellStyle name="Input 2 5 20 3 2" xfId="56775"/>
    <cellStyle name="Input 2 5 20 3 3" xfId="56776"/>
    <cellStyle name="Input 2 5 20 4" xfId="20382"/>
    <cellStyle name="Input 2 5 20 4 2" xfId="56777"/>
    <cellStyle name="Input 2 5 20 4 3" xfId="56778"/>
    <cellStyle name="Input 2 5 20 5" xfId="20383"/>
    <cellStyle name="Input 2 5 20 5 2" xfId="56779"/>
    <cellStyle name="Input 2 5 20 5 3" xfId="56780"/>
    <cellStyle name="Input 2 5 20 6" xfId="20384"/>
    <cellStyle name="Input 2 5 20 6 2" xfId="56781"/>
    <cellStyle name="Input 2 5 20 6 3" xfId="56782"/>
    <cellStyle name="Input 2 5 20 7" xfId="20385"/>
    <cellStyle name="Input 2 5 20 8" xfId="56783"/>
    <cellStyle name="Input 2 5 21" xfId="20386"/>
    <cellStyle name="Input 2 5 21 2" xfId="20387"/>
    <cellStyle name="Input 2 5 21 2 2" xfId="20388"/>
    <cellStyle name="Input 2 5 21 2 3" xfId="20389"/>
    <cellStyle name="Input 2 5 21 2 4" xfId="20390"/>
    <cellStyle name="Input 2 5 21 2 5" xfId="20391"/>
    <cellStyle name="Input 2 5 21 2 6" xfId="20392"/>
    <cellStyle name="Input 2 5 21 3" xfId="20393"/>
    <cellStyle name="Input 2 5 21 3 2" xfId="56784"/>
    <cellStyle name="Input 2 5 21 3 3" xfId="56785"/>
    <cellStyle name="Input 2 5 21 4" xfId="20394"/>
    <cellStyle name="Input 2 5 21 4 2" xfId="56786"/>
    <cellStyle name="Input 2 5 21 4 3" xfId="56787"/>
    <cellStyle name="Input 2 5 21 5" xfId="20395"/>
    <cellStyle name="Input 2 5 21 5 2" xfId="56788"/>
    <cellStyle name="Input 2 5 21 5 3" xfId="56789"/>
    <cellStyle name="Input 2 5 21 6" xfId="20396"/>
    <cellStyle name="Input 2 5 21 6 2" xfId="56790"/>
    <cellStyle name="Input 2 5 21 6 3" xfId="56791"/>
    <cellStyle name="Input 2 5 21 7" xfId="20397"/>
    <cellStyle name="Input 2 5 21 8" xfId="56792"/>
    <cellStyle name="Input 2 5 22" xfId="20398"/>
    <cellStyle name="Input 2 5 22 2" xfId="20399"/>
    <cellStyle name="Input 2 5 22 2 2" xfId="20400"/>
    <cellStyle name="Input 2 5 22 2 3" xfId="20401"/>
    <cellStyle name="Input 2 5 22 2 4" xfId="20402"/>
    <cellStyle name="Input 2 5 22 2 5" xfId="20403"/>
    <cellStyle name="Input 2 5 22 2 6" xfId="20404"/>
    <cellStyle name="Input 2 5 22 3" xfId="20405"/>
    <cellStyle name="Input 2 5 22 3 2" xfId="56793"/>
    <cellStyle name="Input 2 5 22 3 3" xfId="56794"/>
    <cellStyle name="Input 2 5 22 4" xfId="20406"/>
    <cellStyle name="Input 2 5 22 4 2" xfId="56795"/>
    <cellStyle name="Input 2 5 22 4 3" xfId="56796"/>
    <cellStyle name="Input 2 5 22 5" xfId="20407"/>
    <cellStyle name="Input 2 5 22 5 2" xfId="56797"/>
    <cellStyle name="Input 2 5 22 5 3" xfId="56798"/>
    <cellStyle name="Input 2 5 22 6" xfId="20408"/>
    <cellStyle name="Input 2 5 22 6 2" xfId="56799"/>
    <cellStyle name="Input 2 5 22 6 3" xfId="56800"/>
    <cellStyle name="Input 2 5 22 7" xfId="20409"/>
    <cellStyle name="Input 2 5 22 8" xfId="56801"/>
    <cellStyle name="Input 2 5 23" xfId="20410"/>
    <cellStyle name="Input 2 5 23 2" xfId="20411"/>
    <cellStyle name="Input 2 5 23 2 2" xfId="20412"/>
    <cellStyle name="Input 2 5 23 2 3" xfId="20413"/>
    <cellStyle name="Input 2 5 23 2 4" xfId="20414"/>
    <cellStyle name="Input 2 5 23 2 5" xfId="20415"/>
    <cellStyle name="Input 2 5 23 2 6" xfId="20416"/>
    <cellStyle name="Input 2 5 23 3" xfId="20417"/>
    <cellStyle name="Input 2 5 23 3 2" xfId="56802"/>
    <cellStyle name="Input 2 5 23 3 3" xfId="56803"/>
    <cellStyle name="Input 2 5 23 4" xfId="20418"/>
    <cellStyle name="Input 2 5 23 4 2" xfId="56804"/>
    <cellStyle name="Input 2 5 23 4 3" xfId="56805"/>
    <cellStyle name="Input 2 5 23 5" xfId="20419"/>
    <cellStyle name="Input 2 5 23 5 2" xfId="56806"/>
    <cellStyle name="Input 2 5 23 5 3" xfId="56807"/>
    <cellStyle name="Input 2 5 23 6" xfId="20420"/>
    <cellStyle name="Input 2 5 23 6 2" xfId="56808"/>
    <cellStyle name="Input 2 5 23 6 3" xfId="56809"/>
    <cellStyle name="Input 2 5 23 7" xfId="20421"/>
    <cellStyle name="Input 2 5 23 8" xfId="56810"/>
    <cellStyle name="Input 2 5 24" xfId="20422"/>
    <cellStyle name="Input 2 5 24 2" xfId="20423"/>
    <cellStyle name="Input 2 5 24 2 2" xfId="20424"/>
    <cellStyle name="Input 2 5 24 2 3" xfId="20425"/>
    <cellStyle name="Input 2 5 24 2 4" xfId="20426"/>
    <cellStyle name="Input 2 5 24 2 5" xfId="20427"/>
    <cellStyle name="Input 2 5 24 2 6" xfId="20428"/>
    <cellStyle name="Input 2 5 24 3" xfId="20429"/>
    <cellStyle name="Input 2 5 24 3 2" xfId="56811"/>
    <cellStyle name="Input 2 5 24 3 3" xfId="56812"/>
    <cellStyle name="Input 2 5 24 4" xfId="20430"/>
    <cellStyle name="Input 2 5 24 4 2" xfId="56813"/>
    <cellStyle name="Input 2 5 24 4 3" xfId="56814"/>
    <cellStyle name="Input 2 5 24 5" xfId="20431"/>
    <cellStyle name="Input 2 5 24 5 2" xfId="56815"/>
    <cellStyle name="Input 2 5 24 5 3" xfId="56816"/>
    <cellStyle name="Input 2 5 24 6" xfId="20432"/>
    <cellStyle name="Input 2 5 24 6 2" xfId="56817"/>
    <cellStyle name="Input 2 5 24 6 3" xfId="56818"/>
    <cellStyle name="Input 2 5 24 7" xfId="20433"/>
    <cellStyle name="Input 2 5 24 8" xfId="56819"/>
    <cellStyle name="Input 2 5 25" xfId="20434"/>
    <cellStyle name="Input 2 5 25 2" xfId="20435"/>
    <cellStyle name="Input 2 5 25 2 2" xfId="20436"/>
    <cellStyle name="Input 2 5 25 2 3" xfId="20437"/>
    <cellStyle name="Input 2 5 25 2 4" xfId="20438"/>
    <cellStyle name="Input 2 5 25 2 5" xfId="20439"/>
    <cellStyle name="Input 2 5 25 2 6" xfId="20440"/>
    <cellStyle name="Input 2 5 25 3" xfId="20441"/>
    <cellStyle name="Input 2 5 25 3 2" xfId="56820"/>
    <cellStyle name="Input 2 5 25 3 3" xfId="56821"/>
    <cellStyle name="Input 2 5 25 4" xfId="20442"/>
    <cellStyle name="Input 2 5 25 4 2" xfId="56822"/>
    <cellStyle name="Input 2 5 25 4 3" xfId="56823"/>
    <cellStyle name="Input 2 5 25 5" xfId="20443"/>
    <cellStyle name="Input 2 5 25 5 2" xfId="56824"/>
    <cellStyle name="Input 2 5 25 5 3" xfId="56825"/>
    <cellStyle name="Input 2 5 25 6" xfId="20444"/>
    <cellStyle name="Input 2 5 25 6 2" xfId="56826"/>
    <cellStyle name="Input 2 5 25 6 3" xfId="56827"/>
    <cellStyle name="Input 2 5 25 7" xfId="20445"/>
    <cellStyle name="Input 2 5 25 8" xfId="56828"/>
    <cellStyle name="Input 2 5 26" xfId="20446"/>
    <cellStyle name="Input 2 5 26 2" xfId="20447"/>
    <cellStyle name="Input 2 5 26 2 2" xfId="20448"/>
    <cellStyle name="Input 2 5 26 2 3" xfId="20449"/>
    <cellStyle name="Input 2 5 26 2 4" xfId="20450"/>
    <cellStyle name="Input 2 5 26 2 5" xfId="20451"/>
    <cellStyle name="Input 2 5 26 2 6" xfId="20452"/>
    <cellStyle name="Input 2 5 26 3" xfId="20453"/>
    <cellStyle name="Input 2 5 26 3 2" xfId="56829"/>
    <cellStyle name="Input 2 5 26 3 3" xfId="56830"/>
    <cellStyle name="Input 2 5 26 4" xfId="20454"/>
    <cellStyle name="Input 2 5 26 4 2" xfId="56831"/>
    <cellStyle name="Input 2 5 26 4 3" xfId="56832"/>
    <cellStyle name="Input 2 5 26 5" xfId="20455"/>
    <cellStyle name="Input 2 5 26 5 2" xfId="56833"/>
    <cellStyle name="Input 2 5 26 5 3" xfId="56834"/>
    <cellStyle name="Input 2 5 26 6" xfId="20456"/>
    <cellStyle name="Input 2 5 26 6 2" xfId="56835"/>
    <cellStyle name="Input 2 5 26 6 3" xfId="56836"/>
    <cellStyle name="Input 2 5 26 7" xfId="20457"/>
    <cellStyle name="Input 2 5 26 8" xfId="56837"/>
    <cellStyle name="Input 2 5 27" xfId="20458"/>
    <cellStyle name="Input 2 5 27 2" xfId="20459"/>
    <cellStyle name="Input 2 5 27 2 2" xfId="20460"/>
    <cellStyle name="Input 2 5 27 2 3" xfId="20461"/>
    <cellStyle name="Input 2 5 27 2 4" xfId="20462"/>
    <cellStyle name="Input 2 5 27 2 5" xfId="20463"/>
    <cellStyle name="Input 2 5 27 2 6" xfId="20464"/>
    <cellStyle name="Input 2 5 27 3" xfId="20465"/>
    <cellStyle name="Input 2 5 27 3 2" xfId="56838"/>
    <cellStyle name="Input 2 5 27 3 3" xfId="56839"/>
    <cellStyle name="Input 2 5 27 4" xfId="20466"/>
    <cellStyle name="Input 2 5 27 4 2" xfId="56840"/>
    <cellStyle name="Input 2 5 27 4 3" xfId="56841"/>
    <cellStyle name="Input 2 5 27 5" xfId="20467"/>
    <cellStyle name="Input 2 5 27 5 2" xfId="56842"/>
    <cellStyle name="Input 2 5 27 5 3" xfId="56843"/>
    <cellStyle name="Input 2 5 27 6" xfId="20468"/>
    <cellStyle name="Input 2 5 27 6 2" xfId="56844"/>
    <cellStyle name="Input 2 5 27 6 3" xfId="56845"/>
    <cellStyle name="Input 2 5 27 7" xfId="20469"/>
    <cellStyle name="Input 2 5 27 8" xfId="56846"/>
    <cellStyle name="Input 2 5 28" xfId="20470"/>
    <cellStyle name="Input 2 5 28 2" xfId="20471"/>
    <cellStyle name="Input 2 5 28 2 2" xfId="20472"/>
    <cellStyle name="Input 2 5 28 2 3" xfId="20473"/>
    <cellStyle name="Input 2 5 28 2 4" xfId="20474"/>
    <cellStyle name="Input 2 5 28 2 5" xfId="20475"/>
    <cellStyle name="Input 2 5 28 2 6" xfId="20476"/>
    <cellStyle name="Input 2 5 28 3" xfId="20477"/>
    <cellStyle name="Input 2 5 28 3 2" xfId="56847"/>
    <cellStyle name="Input 2 5 28 3 3" xfId="56848"/>
    <cellStyle name="Input 2 5 28 4" xfId="20478"/>
    <cellStyle name="Input 2 5 28 4 2" xfId="56849"/>
    <cellStyle name="Input 2 5 28 4 3" xfId="56850"/>
    <cellStyle name="Input 2 5 28 5" xfId="20479"/>
    <cellStyle name="Input 2 5 28 5 2" xfId="56851"/>
    <cellStyle name="Input 2 5 28 5 3" xfId="56852"/>
    <cellStyle name="Input 2 5 28 6" xfId="20480"/>
    <cellStyle name="Input 2 5 28 6 2" xfId="56853"/>
    <cellStyle name="Input 2 5 28 6 3" xfId="56854"/>
    <cellStyle name="Input 2 5 28 7" xfId="20481"/>
    <cellStyle name="Input 2 5 28 8" xfId="56855"/>
    <cellStyle name="Input 2 5 29" xfId="20482"/>
    <cellStyle name="Input 2 5 29 2" xfId="20483"/>
    <cellStyle name="Input 2 5 29 2 2" xfId="20484"/>
    <cellStyle name="Input 2 5 29 2 3" xfId="20485"/>
    <cellStyle name="Input 2 5 29 2 4" xfId="20486"/>
    <cellStyle name="Input 2 5 29 2 5" xfId="20487"/>
    <cellStyle name="Input 2 5 29 2 6" xfId="20488"/>
    <cellStyle name="Input 2 5 29 3" xfId="20489"/>
    <cellStyle name="Input 2 5 29 3 2" xfId="56856"/>
    <cellStyle name="Input 2 5 29 3 3" xfId="56857"/>
    <cellStyle name="Input 2 5 29 4" xfId="20490"/>
    <cellStyle name="Input 2 5 29 4 2" xfId="56858"/>
    <cellStyle name="Input 2 5 29 4 3" xfId="56859"/>
    <cellStyle name="Input 2 5 29 5" xfId="20491"/>
    <cellStyle name="Input 2 5 29 5 2" xfId="56860"/>
    <cellStyle name="Input 2 5 29 5 3" xfId="56861"/>
    <cellStyle name="Input 2 5 29 6" xfId="20492"/>
    <cellStyle name="Input 2 5 29 6 2" xfId="56862"/>
    <cellStyle name="Input 2 5 29 6 3" xfId="56863"/>
    <cellStyle name="Input 2 5 29 7" xfId="20493"/>
    <cellStyle name="Input 2 5 29 8" xfId="56864"/>
    <cellStyle name="Input 2 5 3" xfId="20494"/>
    <cellStyle name="Input 2 5 3 2" xfId="20495"/>
    <cellStyle name="Input 2 5 3 2 2" xfId="20496"/>
    <cellStyle name="Input 2 5 3 2 3" xfId="20497"/>
    <cellStyle name="Input 2 5 3 2 4" xfId="20498"/>
    <cellStyle name="Input 2 5 3 2 5" xfId="20499"/>
    <cellStyle name="Input 2 5 3 2 6" xfId="20500"/>
    <cellStyle name="Input 2 5 3 3" xfId="20501"/>
    <cellStyle name="Input 2 5 3 3 2" xfId="56865"/>
    <cellStyle name="Input 2 5 3 3 3" xfId="56866"/>
    <cellStyle name="Input 2 5 3 4" xfId="20502"/>
    <cellStyle name="Input 2 5 3 4 2" xfId="56867"/>
    <cellStyle name="Input 2 5 3 4 3" xfId="56868"/>
    <cellStyle name="Input 2 5 3 5" xfId="20503"/>
    <cellStyle name="Input 2 5 3 5 2" xfId="56869"/>
    <cellStyle name="Input 2 5 3 5 3" xfId="56870"/>
    <cellStyle name="Input 2 5 3 6" xfId="20504"/>
    <cellStyle name="Input 2 5 3 6 2" xfId="56871"/>
    <cellStyle name="Input 2 5 3 6 3" xfId="56872"/>
    <cellStyle name="Input 2 5 3 7" xfId="20505"/>
    <cellStyle name="Input 2 5 3 8" xfId="56873"/>
    <cellStyle name="Input 2 5 30" xfId="20506"/>
    <cellStyle name="Input 2 5 30 2" xfId="20507"/>
    <cellStyle name="Input 2 5 30 2 2" xfId="20508"/>
    <cellStyle name="Input 2 5 30 2 3" xfId="20509"/>
    <cellStyle name="Input 2 5 30 2 4" xfId="20510"/>
    <cellStyle name="Input 2 5 30 2 5" xfId="20511"/>
    <cellStyle name="Input 2 5 30 2 6" xfId="20512"/>
    <cellStyle name="Input 2 5 30 3" xfId="20513"/>
    <cellStyle name="Input 2 5 30 3 2" xfId="56874"/>
    <cellStyle name="Input 2 5 30 3 3" xfId="56875"/>
    <cellStyle name="Input 2 5 30 4" xfId="20514"/>
    <cellStyle name="Input 2 5 30 4 2" xfId="56876"/>
    <cellStyle name="Input 2 5 30 4 3" xfId="56877"/>
    <cellStyle name="Input 2 5 30 5" xfId="20515"/>
    <cellStyle name="Input 2 5 30 5 2" xfId="56878"/>
    <cellStyle name="Input 2 5 30 5 3" xfId="56879"/>
    <cellStyle name="Input 2 5 30 6" xfId="20516"/>
    <cellStyle name="Input 2 5 30 6 2" xfId="56880"/>
    <cellStyle name="Input 2 5 30 6 3" xfId="56881"/>
    <cellStyle name="Input 2 5 30 7" xfId="20517"/>
    <cellStyle name="Input 2 5 30 8" xfId="56882"/>
    <cellStyle name="Input 2 5 31" xfId="20518"/>
    <cellStyle name="Input 2 5 31 2" xfId="20519"/>
    <cellStyle name="Input 2 5 31 2 2" xfId="20520"/>
    <cellStyle name="Input 2 5 31 2 3" xfId="20521"/>
    <cellStyle name="Input 2 5 31 2 4" xfId="20522"/>
    <cellStyle name="Input 2 5 31 2 5" xfId="20523"/>
    <cellStyle name="Input 2 5 31 2 6" xfId="20524"/>
    <cellStyle name="Input 2 5 31 3" xfId="20525"/>
    <cellStyle name="Input 2 5 31 3 2" xfId="56883"/>
    <cellStyle name="Input 2 5 31 3 3" xfId="56884"/>
    <cellStyle name="Input 2 5 31 4" xfId="20526"/>
    <cellStyle name="Input 2 5 31 4 2" xfId="56885"/>
    <cellStyle name="Input 2 5 31 4 3" xfId="56886"/>
    <cellStyle name="Input 2 5 31 5" xfId="20527"/>
    <cellStyle name="Input 2 5 31 5 2" xfId="56887"/>
    <cellStyle name="Input 2 5 31 5 3" xfId="56888"/>
    <cellStyle name="Input 2 5 31 6" xfId="20528"/>
    <cellStyle name="Input 2 5 31 6 2" xfId="56889"/>
    <cellStyle name="Input 2 5 31 6 3" xfId="56890"/>
    <cellStyle name="Input 2 5 31 7" xfId="20529"/>
    <cellStyle name="Input 2 5 31 8" xfId="56891"/>
    <cellStyle name="Input 2 5 32" xfId="20530"/>
    <cellStyle name="Input 2 5 32 2" xfId="20531"/>
    <cellStyle name="Input 2 5 32 2 2" xfId="20532"/>
    <cellStyle name="Input 2 5 32 2 3" xfId="20533"/>
    <cellStyle name="Input 2 5 32 2 4" xfId="20534"/>
    <cellStyle name="Input 2 5 32 2 5" xfId="20535"/>
    <cellStyle name="Input 2 5 32 2 6" xfId="20536"/>
    <cellStyle name="Input 2 5 32 3" xfId="20537"/>
    <cellStyle name="Input 2 5 32 3 2" xfId="56892"/>
    <cellStyle name="Input 2 5 32 3 3" xfId="56893"/>
    <cellStyle name="Input 2 5 32 4" xfId="20538"/>
    <cellStyle name="Input 2 5 32 4 2" xfId="56894"/>
    <cellStyle name="Input 2 5 32 4 3" xfId="56895"/>
    <cellStyle name="Input 2 5 32 5" xfId="20539"/>
    <cellStyle name="Input 2 5 32 5 2" xfId="56896"/>
    <cellStyle name="Input 2 5 32 5 3" xfId="56897"/>
    <cellStyle name="Input 2 5 32 6" xfId="20540"/>
    <cellStyle name="Input 2 5 32 6 2" xfId="56898"/>
    <cellStyle name="Input 2 5 32 6 3" xfId="56899"/>
    <cellStyle name="Input 2 5 32 7" xfId="20541"/>
    <cellStyle name="Input 2 5 32 8" xfId="56900"/>
    <cellStyle name="Input 2 5 33" xfId="20542"/>
    <cellStyle name="Input 2 5 33 2" xfId="20543"/>
    <cellStyle name="Input 2 5 33 2 2" xfId="20544"/>
    <cellStyle name="Input 2 5 33 2 3" xfId="20545"/>
    <cellStyle name="Input 2 5 33 2 4" xfId="20546"/>
    <cellStyle name="Input 2 5 33 2 5" xfId="20547"/>
    <cellStyle name="Input 2 5 33 2 6" xfId="20548"/>
    <cellStyle name="Input 2 5 33 3" xfId="20549"/>
    <cellStyle name="Input 2 5 33 3 2" xfId="56901"/>
    <cellStyle name="Input 2 5 33 3 3" xfId="56902"/>
    <cellStyle name="Input 2 5 33 4" xfId="20550"/>
    <cellStyle name="Input 2 5 33 4 2" xfId="56903"/>
    <cellStyle name="Input 2 5 33 4 3" xfId="56904"/>
    <cellStyle name="Input 2 5 33 5" xfId="20551"/>
    <cellStyle name="Input 2 5 33 5 2" xfId="56905"/>
    <cellStyle name="Input 2 5 33 5 3" xfId="56906"/>
    <cellStyle name="Input 2 5 33 6" xfId="20552"/>
    <cellStyle name="Input 2 5 33 6 2" xfId="56907"/>
    <cellStyle name="Input 2 5 33 6 3" xfId="56908"/>
    <cellStyle name="Input 2 5 33 7" xfId="20553"/>
    <cellStyle name="Input 2 5 33 8" xfId="56909"/>
    <cellStyle name="Input 2 5 34" xfId="20554"/>
    <cellStyle name="Input 2 5 34 2" xfId="20555"/>
    <cellStyle name="Input 2 5 34 2 2" xfId="20556"/>
    <cellStyle name="Input 2 5 34 2 3" xfId="20557"/>
    <cellStyle name="Input 2 5 34 2 4" xfId="20558"/>
    <cellStyle name="Input 2 5 34 2 5" xfId="20559"/>
    <cellStyle name="Input 2 5 34 2 6" xfId="20560"/>
    <cellStyle name="Input 2 5 34 3" xfId="20561"/>
    <cellStyle name="Input 2 5 34 3 2" xfId="56910"/>
    <cellStyle name="Input 2 5 34 3 3" xfId="56911"/>
    <cellStyle name="Input 2 5 34 4" xfId="20562"/>
    <cellStyle name="Input 2 5 34 4 2" xfId="56912"/>
    <cellStyle name="Input 2 5 34 4 3" xfId="56913"/>
    <cellStyle name="Input 2 5 34 5" xfId="20563"/>
    <cellStyle name="Input 2 5 34 5 2" xfId="56914"/>
    <cellStyle name="Input 2 5 34 5 3" xfId="56915"/>
    <cellStyle name="Input 2 5 34 6" xfId="20564"/>
    <cellStyle name="Input 2 5 34 6 2" xfId="56916"/>
    <cellStyle name="Input 2 5 34 6 3" xfId="56917"/>
    <cellStyle name="Input 2 5 34 7" xfId="56918"/>
    <cellStyle name="Input 2 5 34 8" xfId="56919"/>
    <cellStyle name="Input 2 5 35" xfId="20565"/>
    <cellStyle name="Input 2 5 35 2" xfId="56920"/>
    <cellStyle name="Input 2 5 35 3" xfId="56921"/>
    <cellStyle name="Input 2 5 36" xfId="20566"/>
    <cellStyle name="Input 2 5 36 2" xfId="20567"/>
    <cellStyle name="Input 2 5 36 3" xfId="20568"/>
    <cellStyle name="Input 2 5 36 4" xfId="20569"/>
    <cellStyle name="Input 2 5 36 5" xfId="20570"/>
    <cellStyle name="Input 2 5 36 6" xfId="20571"/>
    <cellStyle name="Input 2 5 37" xfId="20572"/>
    <cellStyle name="Input 2 5 37 2" xfId="56922"/>
    <cellStyle name="Input 2 5 37 3" xfId="56923"/>
    <cellStyle name="Input 2 5 38" xfId="20573"/>
    <cellStyle name="Input 2 5 38 2" xfId="56924"/>
    <cellStyle name="Input 2 5 38 3" xfId="56925"/>
    <cellStyle name="Input 2 5 39" xfId="20574"/>
    <cellStyle name="Input 2 5 39 2" xfId="56926"/>
    <cellStyle name="Input 2 5 39 3" xfId="56927"/>
    <cellStyle name="Input 2 5 4" xfId="20575"/>
    <cellStyle name="Input 2 5 4 2" xfId="20576"/>
    <cellStyle name="Input 2 5 4 2 2" xfId="20577"/>
    <cellStyle name="Input 2 5 4 2 3" xfId="20578"/>
    <cellStyle name="Input 2 5 4 2 4" xfId="20579"/>
    <cellStyle name="Input 2 5 4 2 5" xfId="20580"/>
    <cellStyle name="Input 2 5 4 2 6" xfId="20581"/>
    <cellStyle name="Input 2 5 4 3" xfId="20582"/>
    <cellStyle name="Input 2 5 4 3 2" xfId="56928"/>
    <cellStyle name="Input 2 5 4 3 3" xfId="56929"/>
    <cellStyle name="Input 2 5 4 4" xfId="20583"/>
    <cellStyle name="Input 2 5 4 4 2" xfId="56930"/>
    <cellStyle name="Input 2 5 4 4 3" xfId="56931"/>
    <cellStyle name="Input 2 5 4 5" xfId="20584"/>
    <cellStyle name="Input 2 5 4 5 2" xfId="56932"/>
    <cellStyle name="Input 2 5 4 5 3" xfId="56933"/>
    <cellStyle name="Input 2 5 4 6" xfId="20585"/>
    <cellStyle name="Input 2 5 4 6 2" xfId="56934"/>
    <cellStyle name="Input 2 5 4 6 3" xfId="56935"/>
    <cellStyle name="Input 2 5 4 7" xfId="20586"/>
    <cellStyle name="Input 2 5 4 8" xfId="56936"/>
    <cellStyle name="Input 2 5 40" xfId="20587"/>
    <cellStyle name="Input 2 5 41" xfId="56937"/>
    <cellStyle name="Input 2 5 5" xfId="20588"/>
    <cellStyle name="Input 2 5 5 2" xfId="20589"/>
    <cellStyle name="Input 2 5 5 2 2" xfId="20590"/>
    <cellStyle name="Input 2 5 5 2 3" xfId="20591"/>
    <cellStyle name="Input 2 5 5 2 4" xfId="20592"/>
    <cellStyle name="Input 2 5 5 2 5" xfId="20593"/>
    <cellStyle name="Input 2 5 5 2 6" xfId="20594"/>
    <cellStyle name="Input 2 5 5 3" xfId="20595"/>
    <cellStyle name="Input 2 5 5 3 2" xfId="56938"/>
    <cellStyle name="Input 2 5 5 3 3" xfId="56939"/>
    <cellStyle name="Input 2 5 5 4" xfId="20596"/>
    <cellStyle name="Input 2 5 5 4 2" xfId="56940"/>
    <cellStyle name="Input 2 5 5 4 3" xfId="56941"/>
    <cellStyle name="Input 2 5 5 5" xfId="20597"/>
    <cellStyle name="Input 2 5 5 5 2" xfId="56942"/>
    <cellStyle name="Input 2 5 5 5 3" xfId="56943"/>
    <cellStyle name="Input 2 5 5 6" xfId="20598"/>
    <cellStyle name="Input 2 5 5 6 2" xfId="56944"/>
    <cellStyle name="Input 2 5 5 6 3" xfId="56945"/>
    <cellStyle name="Input 2 5 5 7" xfId="20599"/>
    <cellStyle name="Input 2 5 5 8" xfId="56946"/>
    <cellStyle name="Input 2 5 6" xfId="20600"/>
    <cellStyle name="Input 2 5 6 2" xfId="20601"/>
    <cellStyle name="Input 2 5 6 2 2" xfId="20602"/>
    <cellStyle name="Input 2 5 6 2 3" xfId="20603"/>
    <cellStyle name="Input 2 5 6 2 4" xfId="20604"/>
    <cellStyle name="Input 2 5 6 2 5" xfId="20605"/>
    <cellStyle name="Input 2 5 6 2 6" xfId="20606"/>
    <cellStyle name="Input 2 5 6 3" xfId="20607"/>
    <cellStyle name="Input 2 5 6 3 2" xfId="56947"/>
    <cellStyle name="Input 2 5 6 3 3" xfId="56948"/>
    <cellStyle name="Input 2 5 6 4" xfId="20608"/>
    <cellStyle name="Input 2 5 6 4 2" xfId="56949"/>
    <cellStyle name="Input 2 5 6 4 3" xfId="56950"/>
    <cellStyle name="Input 2 5 6 5" xfId="20609"/>
    <cellStyle name="Input 2 5 6 5 2" xfId="56951"/>
    <cellStyle name="Input 2 5 6 5 3" xfId="56952"/>
    <cellStyle name="Input 2 5 6 6" xfId="20610"/>
    <cellStyle name="Input 2 5 6 6 2" xfId="56953"/>
    <cellStyle name="Input 2 5 6 6 3" xfId="56954"/>
    <cellStyle name="Input 2 5 6 7" xfId="20611"/>
    <cellStyle name="Input 2 5 6 8" xfId="56955"/>
    <cellStyle name="Input 2 5 7" xfId="20612"/>
    <cellStyle name="Input 2 5 7 2" xfId="20613"/>
    <cellStyle name="Input 2 5 7 2 2" xfId="20614"/>
    <cellStyle name="Input 2 5 7 2 3" xfId="20615"/>
    <cellStyle name="Input 2 5 7 2 4" xfId="20616"/>
    <cellStyle name="Input 2 5 7 2 5" xfId="20617"/>
    <cellStyle name="Input 2 5 7 2 6" xfId="20618"/>
    <cellStyle name="Input 2 5 7 3" xfId="20619"/>
    <cellStyle name="Input 2 5 7 3 2" xfId="56956"/>
    <cellStyle name="Input 2 5 7 3 3" xfId="56957"/>
    <cellStyle name="Input 2 5 7 4" xfId="20620"/>
    <cellStyle name="Input 2 5 7 4 2" xfId="56958"/>
    <cellStyle name="Input 2 5 7 4 3" xfId="56959"/>
    <cellStyle name="Input 2 5 7 5" xfId="20621"/>
    <cellStyle name="Input 2 5 7 5 2" xfId="56960"/>
    <cellStyle name="Input 2 5 7 5 3" xfId="56961"/>
    <cellStyle name="Input 2 5 7 6" xfId="20622"/>
    <cellStyle name="Input 2 5 7 6 2" xfId="56962"/>
    <cellStyle name="Input 2 5 7 6 3" xfId="56963"/>
    <cellStyle name="Input 2 5 7 7" xfId="20623"/>
    <cellStyle name="Input 2 5 7 8" xfId="56964"/>
    <cellStyle name="Input 2 5 8" xfId="20624"/>
    <cellStyle name="Input 2 5 8 2" xfId="20625"/>
    <cellStyle name="Input 2 5 8 2 2" xfId="20626"/>
    <cellStyle name="Input 2 5 8 2 3" xfId="20627"/>
    <cellStyle name="Input 2 5 8 2 4" xfId="20628"/>
    <cellStyle name="Input 2 5 8 2 5" xfId="20629"/>
    <cellStyle name="Input 2 5 8 2 6" xfId="20630"/>
    <cellStyle name="Input 2 5 8 3" xfId="20631"/>
    <cellStyle name="Input 2 5 8 3 2" xfId="56965"/>
    <cellStyle name="Input 2 5 8 3 3" xfId="56966"/>
    <cellStyle name="Input 2 5 8 4" xfId="20632"/>
    <cellStyle name="Input 2 5 8 4 2" xfId="56967"/>
    <cellStyle name="Input 2 5 8 4 3" xfId="56968"/>
    <cellStyle name="Input 2 5 8 5" xfId="20633"/>
    <cellStyle name="Input 2 5 8 5 2" xfId="56969"/>
    <cellStyle name="Input 2 5 8 5 3" xfId="56970"/>
    <cellStyle name="Input 2 5 8 6" xfId="20634"/>
    <cellStyle name="Input 2 5 8 6 2" xfId="56971"/>
    <cellStyle name="Input 2 5 8 6 3" xfId="56972"/>
    <cellStyle name="Input 2 5 8 7" xfId="20635"/>
    <cellStyle name="Input 2 5 8 8" xfId="56973"/>
    <cellStyle name="Input 2 5 9" xfId="20636"/>
    <cellStyle name="Input 2 5 9 2" xfId="20637"/>
    <cellStyle name="Input 2 5 9 2 2" xfId="20638"/>
    <cellStyle name="Input 2 5 9 2 3" xfId="20639"/>
    <cellStyle name="Input 2 5 9 2 4" xfId="20640"/>
    <cellStyle name="Input 2 5 9 2 5" xfId="20641"/>
    <cellStyle name="Input 2 5 9 2 6" xfId="20642"/>
    <cellStyle name="Input 2 5 9 3" xfId="20643"/>
    <cellStyle name="Input 2 5 9 3 2" xfId="56974"/>
    <cellStyle name="Input 2 5 9 3 3" xfId="56975"/>
    <cellStyle name="Input 2 5 9 4" xfId="20644"/>
    <cellStyle name="Input 2 5 9 4 2" xfId="56976"/>
    <cellStyle name="Input 2 5 9 4 3" xfId="56977"/>
    <cellStyle name="Input 2 5 9 5" xfId="20645"/>
    <cellStyle name="Input 2 5 9 5 2" xfId="56978"/>
    <cellStyle name="Input 2 5 9 5 3" xfId="56979"/>
    <cellStyle name="Input 2 5 9 6" xfId="20646"/>
    <cellStyle name="Input 2 5 9 6 2" xfId="56980"/>
    <cellStyle name="Input 2 5 9 6 3" xfId="56981"/>
    <cellStyle name="Input 2 5 9 7" xfId="20647"/>
    <cellStyle name="Input 2 5 9 8" xfId="56982"/>
    <cellStyle name="Input 2 6" xfId="20648"/>
    <cellStyle name="Input 2 6 2" xfId="20649"/>
    <cellStyle name="Input 2 6 2 2" xfId="20650"/>
    <cellStyle name="Input 2 6 2 3" xfId="20651"/>
    <cellStyle name="Input 2 6 2 4" xfId="20652"/>
    <cellStyle name="Input 2 6 2 5" xfId="20653"/>
    <cellStyle name="Input 2 6 2 6" xfId="20654"/>
    <cellStyle name="Input 2 6 3" xfId="20655"/>
    <cellStyle name="Input 2 6 3 2" xfId="56983"/>
    <cellStyle name="Input 2 6 3 3" xfId="56984"/>
    <cellStyle name="Input 2 6 4" xfId="20656"/>
    <cellStyle name="Input 2 6 4 2" xfId="56985"/>
    <cellStyle name="Input 2 6 4 3" xfId="56986"/>
    <cellStyle name="Input 2 6 5" xfId="20657"/>
    <cellStyle name="Input 2 6 5 2" xfId="56987"/>
    <cellStyle name="Input 2 6 5 3" xfId="56988"/>
    <cellStyle name="Input 2 6 6" xfId="20658"/>
    <cellStyle name="Input 2 6 6 2" xfId="56989"/>
    <cellStyle name="Input 2 6 6 3" xfId="56990"/>
    <cellStyle name="Input 2 6 7" xfId="20659"/>
    <cellStyle name="Input 2 6 8" xfId="56991"/>
    <cellStyle name="Input 2 7" xfId="20660"/>
    <cellStyle name="Input 2 7 2" xfId="20661"/>
    <cellStyle name="Input 2 7 2 2" xfId="20662"/>
    <cellStyle name="Input 2 7 2 3" xfId="20663"/>
    <cellStyle name="Input 2 7 2 4" xfId="20664"/>
    <cellStyle name="Input 2 7 2 5" xfId="20665"/>
    <cellStyle name="Input 2 7 2 6" xfId="20666"/>
    <cellStyle name="Input 2 7 3" xfId="20667"/>
    <cellStyle name="Input 2 7 3 2" xfId="56992"/>
    <cellStyle name="Input 2 7 3 3" xfId="56993"/>
    <cellStyle name="Input 2 7 4" xfId="20668"/>
    <cellStyle name="Input 2 7 4 2" xfId="56994"/>
    <cellStyle name="Input 2 7 4 3" xfId="56995"/>
    <cellStyle name="Input 2 7 5" xfId="20669"/>
    <cellStyle name="Input 2 7 5 2" xfId="56996"/>
    <cellStyle name="Input 2 7 5 3" xfId="56997"/>
    <cellStyle name="Input 2 7 6" xfId="20670"/>
    <cellStyle name="Input 2 7 6 2" xfId="56998"/>
    <cellStyle name="Input 2 7 6 3" xfId="56999"/>
    <cellStyle name="Input 2 7 7" xfId="20671"/>
    <cellStyle name="Input 2 7 8" xfId="57000"/>
    <cellStyle name="Input 2 8" xfId="20672"/>
    <cellStyle name="Input 2 8 2" xfId="20673"/>
    <cellStyle name="Input 2 8 2 2" xfId="20674"/>
    <cellStyle name="Input 2 8 2 3" xfId="20675"/>
    <cellStyle name="Input 2 8 2 4" xfId="20676"/>
    <cellStyle name="Input 2 8 2 5" xfId="20677"/>
    <cellStyle name="Input 2 8 2 6" xfId="20678"/>
    <cellStyle name="Input 2 8 3" xfId="20679"/>
    <cellStyle name="Input 2 8 3 2" xfId="57001"/>
    <cellStyle name="Input 2 8 3 3" xfId="57002"/>
    <cellStyle name="Input 2 8 4" xfId="20680"/>
    <cellStyle name="Input 2 8 4 2" xfId="57003"/>
    <cellStyle name="Input 2 8 4 3" xfId="57004"/>
    <cellStyle name="Input 2 8 5" xfId="20681"/>
    <cellStyle name="Input 2 8 5 2" xfId="57005"/>
    <cellStyle name="Input 2 8 5 3" xfId="57006"/>
    <cellStyle name="Input 2 8 6" xfId="20682"/>
    <cellStyle name="Input 2 8 6 2" xfId="57007"/>
    <cellStyle name="Input 2 8 6 3" xfId="57008"/>
    <cellStyle name="Input 2 8 7" xfId="20683"/>
    <cellStyle name="Input 2 8 8" xfId="57009"/>
    <cellStyle name="Input 2 9" xfId="20684"/>
    <cellStyle name="Input 2 9 2" xfId="20685"/>
    <cellStyle name="Input 2 9 2 2" xfId="20686"/>
    <cellStyle name="Input 2 9 2 3" xfId="20687"/>
    <cellStyle name="Input 2 9 2 4" xfId="20688"/>
    <cellStyle name="Input 2 9 2 5" xfId="20689"/>
    <cellStyle name="Input 2 9 2 6" xfId="20690"/>
    <cellStyle name="Input 2 9 3" xfId="20691"/>
    <cellStyle name="Input 2 9 3 2" xfId="57010"/>
    <cellStyle name="Input 2 9 3 3" xfId="57011"/>
    <cellStyle name="Input 2 9 4" xfId="20692"/>
    <cellStyle name="Input 2 9 4 2" xfId="57012"/>
    <cellStyle name="Input 2 9 4 3" xfId="57013"/>
    <cellStyle name="Input 2 9 5" xfId="20693"/>
    <cellStyle name="Input 2 9 5 2" xfId="57014"/>
    <cellStyle name="Input 2 9 5 3" xfId="57015"/>
    <cellStyle name="Input 2 9 6" xfId="20694"/>
    <cellStyle name="Input 2 9 6 2" xfId="57016"/>
    <cellStyle name="Input 2 9 6 3" xfId="57017"/>
    <cellStyle name="Input 2 9 7" xfId="20695"/>
    <cellStyle name="Input 2 9 8" xfId="57018"/>
    <cellStyle name="Input 3" xfId="20696"/>
    <cellStyle name="Input 3 10" xfId="20697"/>
    <cellStyle name="Input 3 10 2" xfId="20698"/>
    <cellStyle name="Input 3 10 2 2" xfId="20699"/>
    <cellStyle name="Input 3 10 2 3" xfId="20700"/>
    <cellStyle name="Input 3 10 2 4" xfId="20701"/>
    <cellStyle name="Input 3 10 2 5" xfId="20702"/>
    <cellStyle name="Input 3 10 2 6" xfId="20703"/>
    <cellStyle name="Input 3 10 3" xfId="20704"/>
    <cellStyle name="Input 3 10 3 2" xfId="57019"/>
    <cellStyle name="Input 3 10 3 3" xfId="57020"/>
    <cellStyle name="Input 3 10 4" xfId="20705"/>
    <cellStyle name="Input 3 10 4 2" xfId="57021"/>
    <cellStyle name="Input 3 10 4 3" xfId="57022"/>
    <cellStyle name="Input 3 10 5" xfId="20706"/>
    <cellStyle name="Input 3 10 5 2" xfId="57023"/>
    <cellStyle name="Input 3 10 5 3" xfId="57024"/>
    <cellStyle name="Input 3 10 6" xfId="20707"/>
    <cellStyle name="Input 3 10 6 2" xfId="57025"/>
    <cellStyle name="Input 3 10 6 3" xfId="57026"/>
    <cellStyle name="Input 3 10 7" xfId="20708"/>
    <cellStyle name="Input 3 10 8" xfId="57027"/>
    <cellStyle name="Input 3 11" xfId="20709"/>
    <cellStyle name="Input 3 11 2" xfId="20710"/>
    <cellStyle name="Input 3 11 2 2" xfId="20711"/>
    <cellStyle name="Input 3 11 2 3" xfId="20712"/>
    <cellStyle name="Input 3 11 2 4" xfId="20713"/>
    <cellStyle name="Input 3 11 2 5" xfId="20714"/>
    <cellStyle name="Input 3 11 2 6" xfId="20715"/>
    <cellStyle name="Input 3 11 3" xfId="20716"/>
    <cellStyle name="Input 3 11 3 2" xfId="57028"/>
    <cellStyle name="Input 3 11 3 3" xfId="57029"/>
    <cellStyle name="Input 3 11 4" xfId="20717"/>
    <cellStyle name="Input 3 11 4 2" xfId="57030"/>
    <cellStyle name="Input 3 11 4 3" xfId="57031"/>
    <cellStyle name="Input 3 11 5" xfId="20718"/>
    <cellStyle name="Input 3 11 5 2" xfId="57032"/>
    <cellStyle name="Input 3 11 5 3" xfId="57033"/>
    <cellStyle name="Input 3 11 6" xfId="20719"/>
    <cellStyle name="Input 3 11 6 2" xfId="57034"/>
    <cellStyle name="Input 3 11 6 3" xfId="57035"/>
    <cellStyle name="Input 3 11 7" xfId="20720"/>
    <cellStyle name="Input 3 11 8" xfId="57036"/>
    <cellStyle name="Input 3 12" xfId="20721"/>
    <cellStyle name="Input 3 12 2" xfId="20722"/>
    <cellStyle name="Input 3 12 2 2" xfId="20723"/>
    <cellStyle name="Input 3 12 2 3" xfId="20724"/>
    <cellStyle name="Input 3 12 2 4" xfId="20725"/>
    <cellStyle name="Input 3 12 2 5" xfId="20726"/>
    <cellStyle name="Input 3 12 2 6" xfId="20727"/>
    <cellStyle name="Input 3 12 3" xfId="20728"/>
    <cellStyle name="Input 3 12 3 2" xfId="57037"/>
    <cellStyle name="Input 3 12 3 3" xfId="57038"/>
    <cellStyle name="Input 3 12 4" xfId="20729"/>
    <cellStyle name="Input 3 12 4 2" xfId="57039"/>
    <cellStyle name="Input 3 12 4 3" xfId="57040"/>
    <cellStyle name="Input 3 12 5" xfId="20730"/>
    <cellStyle name="Input 3 12 5 2" xfId="57041"/>
    <cellStyle name="Input 3 12 5 3" xfId="57042"/>
    <cellStyle name="Input 3 12 6" xfId="20731"/>
    <cellStyle name="Input 3 12 6 2" xfId="57043"/>
    <cellStyle name="Input 3 12 6 3" xfId="57044"/>
    <cellStyle name="Input 3 12 7" xfId="20732"/>
    <cellStyle name="Input 3 12 8" xfId="57045"/>
    <cellStyle name="Input 3 13" xfId="20733"/>
    <cellStyle name="Input 3 13 2" xfId="20734"/>
    <cellStyle name="Input 3 13 2 2" xfId="20735"/>
    <cellStyle name="Input 3 13 2 3" xfId="20736"/>
    <cellStyle name="Input 3 13 2 4" xfId="20737"/>
    <cellStyle name="Input 3 13 2 5" xfId="20738"/>
    <cellStyle name="Input 3 13 2 6" xfId="20739"/>
    <cellStyle name="Input 3 13 3" xfId="20740"/>
    <cellStyle name="Input 3 13 3 2" xfId="57046"/>
    <cellStyle name="Input 3 13 3 3" xfId="57047"/>
    <cellStyle name="Input 3 13 4" xfId="20741"/>
    <cellStyle name="Input 3 13 4 2" xfId="57048"/>
    <cellStyle name="Input 3 13 4 3" xfId="57049"/>
    <cellStyle name="Input 3 13 5" xfId="20742"/>
    <cellStyle name="Input 3 13 5 2" xfId="57050"/>
    <cellStyle name="Input 3 13 5 3" xfId="57051"/>
    <cellStyle name="Input 3 13 6" xfId="20743"/>
    <cellStyle name="Input 3 13 6 2" xfId="57052"/>
    <cellStyle name="Input 3 13 6 3" xfId="57053"/>
    <cellStyle name="Input 3 13 7" xfId="20744"/>
    <cellStyle name="Input 3 13 8" xfId="57054"/>
    <cellStyle name="Input 3 14" xfId="20745"/>
    <cellStyle name="Input 3 14 2" xfId="20746"/>
    <cellStyle name="Input 3 14 2 2" xfId="20747"/>
    <cellStyle name="Input 3 14 2 3" xfId="20748"/>
    <cellStyle name="Input 3 14 2 4" xfId="20749"/>
    <cellStyle name="Input 3 14 2 5" xfId="20750"/>
    <cellStyle name="Input 3 14 2 6" xfId="20751"/>
    <cellStyle name="Input 3 14 3" xfId="20752"/>
    <cellStyle name="Input 3 14 3 2" xfId="57055"/>
    <cellStyle name="Input 3 14 3 3" xfId="57056"/>
    <cellStyle name="Input 3 14 4" xfId="20753"/>
    <cellStyle name="Input 3 14 4 2" xfId="57057"/>
    <cellStyle name="Input 3 14 4 3" xfId="57058"/>
    <cellStyle name="Input 3 14 5" xfId="20754"/>
    <cellStyle name="Input 3 14 5 2" xfId="57059"/>
    <cellStyle name="Input 3 14 5 3" xfId="57060"/>
    <cellStyle name="Input 3 14 6" xfId="20755"/>
    <cellStyle name="Input 3 14 6 2" xfId="57061"/>
    <cellStyle name="Input 3 14 6 3" xfId="57062"/>
    <cellStyle name="Input 3 14 7" xfId="20756"/>
    <cellStyle name="Input 3 14 8" xfId="57063"/>
    <cellStyle name="Input 3 15" xfId="20757"/>
    <cellStyle name="Input 3 15 2" xfId="20758"/>
    <cellStyle name="Input 3 15 2 2" xfId="20759"/>
    <cellStyle name="Input 3 15 2 3" xfId="20760"/>
    <cellStyle name="Input 3 15 2 4" xfId="20761"/>
    <cellStyle name="Input 3 15 2 5" xfId="20762"/>
    <cellStyle name="Input 3 15 2 6" xfId="20763"/>
    <cellStyle name="Input 3 15 3" xfId="20764"/>
    <cellStyle name="Input 3 15 3 2" xfId="57064"/>
    <cellStyle name="Input 3 15 3 3" xfId="57065"/>
    <cellStyle name="Input 3 15 4" xfId="20765"/>
    <cellStyle name="Input 3 15 4 2" xfId="57066"/>
    <cellStyle name="Input 3 15 4 3" xfId="57067"/>
    <cellStyle name="Input 3 15 5" xfId="20766"/>
    <cellStyle name="Input 3 15 5 2" xfId="57068"/>
    <cellStyle name="Input 3 15 5 3" xfId="57069"/>
    <cellStyle name="Input 3 15 6" xfId="20767"/>
    <cellStyle name="Input 3 15 6 2" xfId="57070"/>
    <cellStyle name="Input 3 15 6 3" xfId="57071"/>
    <cellStyle name="Input 3 15 7" xfId="20768"/>
    <cellStyle name="Input 3 15 8" xfId="57072"/>
    <cellStyle name="Input 3 16" xfId="20769"/>
    <cellStyle name="Input 3 16 2" xfId="20770"/>
    <cellStyle name="Input 3 16 2 2" xfId="20771"/>
    <cellStyle name="Input 3 16 2 3" xfId="20772"/>
    <cellStyle name="Input 3 16 2 4" xfId="20773"/>
    <cellStyle name="Input 3 16 2 5" xfId="20774"/>
    <cellStyle name="Input 3 16 2 6" xfId="20775"/>
    <cellStyle name="Input 3 16 3" xfId="20776"/>
    <cellStyle name="Input 3 16 3 2" xfId="57073"/>
    <cellStyle name="Input 3 16 3 3" xfId="57074"/>
    <cellStyle name="Input 3 16 4" xfId="20777"/>
    <cellStyle name="Input 3 16 4 2" xfId="57075"/>
    <cellStyle name="Input 3 16 4 3" xfId="57076"/>
    <cellStyle name="Input 3 16 5" xfId="20778"/>
    <cellStyle name="Input 3 16 5 2" xfId="57077"/>
    <cellStyle name="Input 3 16 5 3" xfId="57078"/>
    <cellStyle name="Input 3 16 6" xfId="20779"/>
    <cellStyle name="Input 3 16 6 2" xfId="57079"/>
    <cellStyle name="Input 3 16 6 3" xfId="57080"/>
    <cellStyle name="Input 3 16 7" xfId="20780"/>
    <cellStyle name="Input 3 16 8" xfId="57081"/>
    <cellStyle name="Input 3 17" xfId="20781"/>
    <cellStyle name="Input 3 17 2" xfId="20782"/>
    <cellStyle name="Input 3 17 2 2" xfId="20783"/>
    <cellStyle name="Input 3 17 2 3" xfId="20784"/>
    <cellStyle name="Input 3 17 2 4" xfId="20785"/>
    <cellStyle name="Input 3 17 2 5" xfId="20786"/>
    <cellStyle name="Input 3 17 2 6" xfId="20787"/>
    <cellStyle name="Input 3 17 3" xfId="20788"/>
    <cellStyle name="Input 3 17 3 2" xfId="57082"/>
    <cellStyle name="Input 3 17 3 3" xfId="57083"/>
    <cellStyle name="Input 3 17 4" xfId="20789"/>
    <cellStyle name="Input 3 17 4 2" xfId="57084"/>
    <cellStyle name="Input 3 17 4 3" xfId="57085"/>
    <cellStyle name="Input 3 17 5" xfId="20790"/>
    <cellStyle name="Input 3 17 5 2" xfId="57086"/>
    <cellStyle name="Input 3 17 5 3" xfId="57087"/>
    <cellStyle name="Input 3 17 6" xfId="20791"/>
    <cellStyle name="Input 3 17 6 2" xfId="57088"/>
    <cellStyle name="Input 3 17 6 3" xfId="57089"/>
    <cellStyle name="Input 3 17 7" xfId="20792"/>
    <cellStyle name="Input 3 17 8" xfId="57090"/>
    <cellStyle name="Input 3 18" xfId="20793"/>
    <cellStyle name="Input 3 18 2" xfId="20794"/>
    <cellStyle name="Input 3 18 2 2" xfId="20795"/>
    <cellStyle name="Input 3 18 2 3" xfId="20796"/>
    <cellStyle name="Input 3 18 2 4" xfId="20797"/>
    <cellStyle name="Input 3 18 2 5" xfId="20798"/>
    <cellStyle name="Input 3 18 2 6" xfId="20799"/>
    <cellStyle name="Input 3 18 3" xfId="20800"/>
    <cellStyle name="Input 3 18 3 2" xfId="57091"/>
    <cellStyle name="Input 3 18 3 3" xfId="57092"/>
    <cellStyle name="Input 3 18 4" xfId="20801"/>
    <cellStyle name="Input 3 18 4 2" xfId="57093"/>
    <cellStyle name="Input 3 18 4 3" xfId="57094"/>
    <cellStyle name="Input 3 18 5" xfId="20802"/>
    <cellStyle name="Input 3 18 5 2" xfId="57095"/>
    <cellStyle name="Input 3 18 5 3" xfId="57096"/>
    <cellStyle name="Input 3 18 6" xfId="20803"/>
    <cellStyle name="Input 3 18 6 2" xfId="57097"/>
    <cellStyle name="Input 3 18 6 3" xfId="57098"/>
    <cellStyle name="Input 3 18 7" xfId="20804"/>
    <cellStyle name="Input 3 18 8" xfId="57099"/>
    <cellStyle name="Input 3 19" xfId="20805"/>
    <cellStyle name="Input 3 19 2" xfId="20806"/>
    <cellStyle name="Input 3 19 2 2" xfId="20807"/>
    <cellStyle name="Input 3 19 2 3" xfId="20808"/>
    <cellStyle name="Input 3 19 2 4" xfId="20809"/>
    <cellStyle name="Input 3 19 2 5" xfId="20810"/>
    <cellStyle name="Input 3 19 2 6" xfId="20811"/>
    <cellStyle name="Input 3 19 3" xfId="20812"/>
    <cellStyle name="Input 3 19 3 2" xfId="57100"/>
    <cellStyle name="Input 3 19 3 3" xfId="57101"/>
    <cellStyle name="Input 3 19 4" xfId="20813"/>
    <cellStyle name="Input 3 19 4 2" xfId="57102"/>
    <cellStyle name="Input 3 19 4 3" xfId="57103"/>
    <cellStyle name="Input 3 19 5" xfId="20814"/>
    <cellStyle name="Input 3 19 5 2" xfId="57104"/>
    <cellStyle name="Input 3 19 5 3" xfId="57105"/>
    <cellStyle name="Input 3 19 6" xfId="20815"/>
    <cellStyle name="Input 3 19 6 2" xfId="57106"/>
    <cellStyle name="Input 3 19 6 3" xfId="57107"/>
    <cellStyle name="Input 3 19 7" xfId="20816"/>
    <cellStyle name="Input 3 19 8" xfId="57108"/>
    <cellStyle name="Input 3 2" xfId="20817"/>
    <cellStyle name="Input 3 2 10" xfId="20818"/>
    <cellStyle name="Input 3 2 10 2" xfId="20819"/>
    <cellStyle name="Input 3 2 10 2 2" xfId="20820"/>
    <cellStyle name="Input 3 2 10 2 3" xfId="20821"/>
    <cellStyle name="Input 3 2 10 2 4" xfId="20822"/>
    <cellStyle name="Input 3 2 10 2 5" xfId="20823"/>
    <cellStyle name="Input 3 2 10 2 6" xfId="20824"/>
    <cellStyle name="Input 3 2 10 3" xfId="20825"/>
    <cellStyle name="Input 3 2 10 3 2" xfId="57109"/>
    <cellStyle name="Input 3 2 10 3 3" xfId="57110"/>
    <cellStyle name="Input 3 2 10 4" xfId="20826"/>
    <cellStyle name="Input 3 2 10 4 2" xfId="57111"/>
    <cellStyle name="Input 3 2 10 4 3" xfId="57112"/>
    <cellStyle name="Input 3 2 10 5" xfId="20827"/>
    <cellStyle name="Input 3 2 10 5 2" xfId="57113"/>
    <cellStyle name="Input 3 2 10 5 3" xfId="57114"/>
    <cellStyle name="Input 3 2 10 6" xfId="20828"/>
    <cellStyle name="Input 3 2 10 6 2" xfId="57115"/>
    <cellStyle name="Input 3 2 10 6 3" xfId="57116"/>
    <cellStyle name="Input 3 2 10 7" xfId="20829"/>
    <cellStyle name="Input 3 2 10 8" xfId="57117"/>
    <cellStyle name="Input 3 2 11" xfId="20830"/>
    <cellStyle name="Input 3 2 11 2" xfId="20831"/>
    <cellStyle name="Input 3 2 11 2 2" xfId="20832"/>
    <cellStyle name="Input 3 2 11 2 3" xfId="20833"/>
    <cellStyle name="Input 3 2 11 2 4" xfId="20834"/>
    <cellStyle name="Input 3 2 11 2 5" xfId="20835"/>
    <cellStyle name="Input 3 2 11 2 6" xfId="20836"/>
    <cellStyle name="Input 3 2 11 3" xfId="20837"/>
    <cellStyle name="Input 3 2 11 3 2" xfId="57118"/>
    <cellStyle name="Input 3 2 11 3 3" xfId="57119"/>
    <cellStyle name="Input 3 2 11 4" xfId="20838"/>
    <cellStyle name="Input 3 2 11 4 2" xfId="57120"/>
    <cellStyle name="Input 3 2 11 4 3" xfId="57121"/>
    <cellStyle name="Input 3 2 11 5" xfId="20839"/>
    <cellStyle name="Input 3 2 11 5 2" xfId="57122"/>
    <cellStyle name="Input 3 2 11 5 3" xfId="57123"/>
    <cellStyle name="Input 3 2 11 6" xfId="20840"/>
    <cellStyle name="Input 3 2 11 6 2" xfId="57124"/>
    <cellStyle name="Input 3 2 11 6 3" xfId="57125"/>
    <cellStyle name="Input 3 2 11 7" xfId="20841"/>
    <cellStyle name="Input 3 2 11 8" xfId="57126"/>
    <cellStyle name="Input 3 2 12" xfId="20842"/>
    <cellStyle name="Input 3 2 12 2" xfId="20843"/>
    <cellStyle name="Input 3 2 12 2 2" xfId="20844"/>
    <cellStyle name="Input 3 2 12 2 3" xfId="20845"/>
    <cellStyle name="Input 3 2 12 2 4" xfId="20846"/>
    <cellStyle name="Input 3 2 12 2 5" xfId="20847"/>
    <cellStyle name="Input 3 2 12 2 6" xfId="20848"/>
    <cellStyle name="Input 3 2 12 3" xfId="20849"/>
    <cellStyle name="Input 3 2 12 3 2" xfId="57127"/>
    <cellStyle name="Input 3 2 12 3 3" xfId="57128"/>
    <cellStyle name="Input 3 2 12 4" xfId="20850"/>
    <cellStyle name="Input 3 2 12 4 2" xfId="57129"/>
    <cellStyle name="Input 3 2 12 4 3" xfId="57130"/>
    <cellStyle name="Input 3 2 12 5" xfId="20851"/>
    <cellStyle name="Input 3 2 12 5 2" xfId="57131"/>
    <cellStyle name="Input 3 2 12 5 3" xfId="57132"/>
    <cellStyle name="Input 3 2 12 6" xfId="20852"/>
    <cellStyle name="Input 3 2 12 6 2" xfId="57133"/>
    <cellStyle name="Input 3 2 12 6 3" xfId="57134"/>
    <cellStyle name="Input 3 2 12 7" xfId="20853"/>
    <cellStyle name="Input 3 2 12 8" xfId="57135"/>
    <cellStyle name="Input 3 2 13" xfId="20854"/>
    <cellStyle name="Input 3 2 13 2" xfId="20855"/>
    <cellStyle name="Input 3 2 13 2 2" xfId="20856"/>
    <cellStyle name="Input 3 2 13 2 3" xfId="20857"/>
    <cellStyle name="Input 3 2 13 2 4" xfId="20858"/>
    <cellStyle name="Input 3 2 13 2 5" xfId="20859"/>
    <cellStyle name="Input 3 2 13 2 6" xfId="20860"/>
    <cellStyle name="Input 3 2 13 3" xfId="20861"/>
    <cellStyle name="Input 3 2 13 3 2" xfId="57136"/>
    <cellStyle name="Input 3 2 13 3 3" xfId="57137"/>
    <cellStyle name="Input 3 2 13 4" xfId="20862"/>
    <cellStyle name="Input 3 2 13 4 2" xfId="57138"/>
    <cellStyle name="Input 3 2 13 4 3" xfId="57139"/>
    <cellStyle name="Input 3 2 13 5" xfId="20863"/>
    <cellStyle name="Input 3 2 13 5 2" xfId="57140"/>
    <cellStyle name="Input 3 2 13 5 3" xfId="57141"/>
    <cellStyle name="Input 3 2 13 6" xfId="20864"/>
    <cellStyle name="Input 3 2 13 6 2" xfId="57142"/>
    <cellStyle name="Input 3 2 13 6 3" xfId="57143"/>
    <cellStyle name="Input 3 2 13 7" xfId="20865"/>
    <cellStyle name="Input 3 2 13 8" xfId="57144"/>
    <cellStyle name="Input 3 2 14" xfId="20866"/>
    <cellStyle name="Input 3 2 14 2" xfId="20867"/>
    <cellStyle name="Input 3 2 14 2 2" xfId="20868"/>
    <cellStyle name="Input 3 2 14 2 3" xfId="20869"/>
    <cellStyle name="Input 3 2 14 2 4" xfId="20870"/>
    <cellStyle name="Input 3 2 14 2 5" xfId="20871"/>
    <cellStyle name="Input 3 2 14 2 6" xfId="20872"/>
    <cellStyle name="Input 3 2 14 3" xfId="20873"/>
    <cellStyle name="Input 3 2 14 3 2" xfId="57145"/>
    <cellStyle name="Input 3 2 14 3 3" xfId="57146"/>
    <cellStyle name="Input 3 2 14 4" xfId="20874"/>
    <cellStyle name="Input 3 2 14 4 2" xfId="57147"/>
    <cellStyle name="Input 3 2 14 4 3" xfId="57148"/>
    <cellStyle name="Input 3 2 14 5" xfId="20875"/>
    <cellStyle name="Input 3 2 14 5 2" xfId="57149"/>
    <cellStyle name="Input 3 2 14 5 3" xfId="57150"/>
    <cellStyle name="Input 3 2 14 6" xfId="20876"/>
    <cellStyle name="Input 3 2 14 6 2" xfId="57151"/>
    <cellStyle name="Input 3 2 14 6 3" xfId="57152"/>
    <cellStyle name="Input 3 2 14 7" xfId="20877"/>
    <cellStyle name="Input 3 2 14 8" xfId="57153"/>
    <cellStyle name="Input 3 2 15" xfId="20878"/>
    <cellStyle name="Input 3 2 15 2" xfId="20879"/>
    <cellStyle name="Input 3 2 15 2 2" xfId="20880"/>
    <cellStyle name="Input 3 2 15 2 3" xfId="20881"/>
    <cellStyle name="Input 3 2 15 2 4" xfId="20882"/>
    <cellStyle name="Input 3 2 15 2 5" xfId="20883"/>
    <cellStyle name="Input 3 2 15 2 6" xfId="20884"/>
    <cellStyle name="Input 3 2 15 3" xfId="20885"/>
    <cellStyle name="Input 3 2 15 3 2" xfId="57154"/>
    <cellStyle name="Input 3 2 15 3 3" xfId="57155"/>
    <cellStyle name="Input 3 2 15 4" xfId="20886"/>
    <cellStyle name="Input 3 2 15 4 2" xfId="57156"/>
    <cellStyle name="Input 3 2 15 4 3" xfId="57157"/>
    <cellStyle name="Input 3 2 15 5" xfId="20887"/>
    <cellStyle name="Input 3 2 15 5 2" xfId="57158"/>
    <cellStyle name="Input 3 2 15 5 3" xfId="57159"/>
    <cellStyle name="Input 3 2 15 6" xfId="20888"/>
    <cellStyle name="Input 3 2 15 6 2" xfId="57160"/>
    <cellStyle name="Input 3 2 15 6 3" xfId="57161"/>
    <cellStyle name="Input 3 2 15 7" xfId="20889"/>
    <cellStyle name="Input 3 2 15 8" xfId="57162"/>
    <cellStyle name="Input 3 2 16" xfId="20890"/>
    <cellStyle name="Input 3 2 16 2" xfId="20891"/>
    <cellStyle name="Input 3 2 16 2 2" xfId="20892"/>
    <cellStyle name="Input 3 2 16 2 3" xfId="20893"/>
    <cellStyle name="Input 3 2 16 2 4" xfId="20894"/>
    <cellStyle name="Input 3 2 16 2 5" xfId="20895"/>
    <cellStyle name="Input 3 2 16 2 6" xfId="20896"/>
    <cellStyle name="Input 3 2 16 3" xfId="20897"/>
    <cellStyle name="Input 3 2 16 3 2" xfId="57163"/>
    <cellStyle name="Input 3 2 16 3 3" xfId="57164"/>
    <cellStyle name="Input 3 2 16 4" xfId="20898"/>
    <cellStyle name="Input 3 2 16 4 2" xfId="57165"/>
    <cellStyle name="Input 3 2 16 4 3" xfId="57166"/>
    <cellStyle name="Input 3 2 16 5" xfId="20899"/>
    <cellStyle name="Input 3 2 16 5 2" xfId="57167"/>
    <cellStyle name="Input 3 2 16 5 3" xfId="57168"/>
    <cellStyle name="Input 3 2 16 6" xfId="20900"/>
    <cellStyle name="Input 3 2 16 6 2" xfId="57169"/>
    <cellStyle name="Input 3 2 16 6 3" xfId="57170"/>
    <cellStyle name="Input 3 2 16 7" xfId="20901"/>
    <cellStyle name="Input 3 2 16 8" xfId="57171"/>
    <cellStyle name="Input 3 2 17" xfId="20902"/>
    <cellStyle name="Input 3 2 17 2" xfId="20903"/>
    <cellStyle name="Input 3 2 17 2 2" xfId="20904"/>
    <cellStyle name="Input 3 2 17 2 3" xfId="20905"/>
    <cellStyle name="Input 3 2 17 2 4" xfId="20906"/>
    <cellStyle name="Input 3 2 17 2 5" xfId="20907"/>
    <cellStyle name="Input 3 2 17 2 6" xfId="20908"/>
    <cellStyle name="Input 3 2 17 3" xfId="20909"/>
    <cellStyle name="Input 3 2 17 3 2" xfId="57172"/>
    <cellStyle name="Input 3 2 17 3 3" xfId="57173"/>
    <cellStyle name="Input 3 2 17 4" xfId="20910"/>
    <cellStyle name="Input 3 2 17 4 2" xfId="57174"/>
    <cellStyle name="Input 3 2 17 4 3" xfId="57175"/>
    <cellStyle name="Input 3 2 17 5" xfId="20911"/>
    <cellStyle name="Input 3 2 17 5 2" xfId="57176"/>
    <cellStyle name="Input 3 2 17 5 3" xfId="57177"/>
    <cellStyle name="Input 3 2 17 6" xfId="20912"/>
    <cellStyle name="Input 3 2 17 6 2" xfId="57178"/>
    <cellStyle name="Input 3 2 17 6 3" xfId="57179"/>
    <cellStyle name="Input 3 2 17 7" xfId="20913"/>
    <cellStyle name="Input 3 2 17 8" xfId="57180"/>
    <cellStyle name="Input 3 2 18" xfId="20914"/>
    <cellStyle name="Input 3 2 18 2" xfId="20915"/>
    <cellStyle name="Input 3 2 18 2 2" xfId="20916"/>
    <cellStyle name="Input 3 2 18 2 3" xfId="20917"/>
    <cellStyle name="Input 3 2 18 2 4" xfId="20918"/>
    <cellStyle name="Input 3 2 18 2 5" xfId="20919"/>
    <cellStyle name="Input 3 2 18 2 6" xfId="20920"/>
    <cellStyle name="Input 3 2 18 3" xfId="20921"/>
    <cellStyle name="Input 3 2 18 3 2" xfId="57181"/>
    <cellStyle name="Input 3 2 18 3 3" xfId="57182"/>
    <cellStyle name="Input 3 2 18 4" xfId="20922"/>
    <cellStyle name="Input 3 2 18 4 2" xfId="57183"/>
    <cellStyle name="Input 3 2 18 4 3" xfId="57184"/>
    <cellStyle name="Input 3 2 18 5" xfId="20923"/>
    <cellStyle name="Input 3 2 18 5 2" xfId="57185"/>
    <cellStyle name="Input 3 2 18 5 3" xfId="57186"/>
    <cellStyle name="Input 3 2 18 6" xfId="20924"/>
    <cellStyle name="Input 3 2 18 6 2" xfId="57187"/>
    <cellStyle name="Input 3 2 18 6 3" xfId="57188"/>
    <cellStyle name="Input 3 2 18 7" xfId="20925"/>
    <cellStyle name="Input 3 2 18 8" xfId="57189"/>
    <cellStyle name="Input 3 2 19" xfId="20926"/>
    <cellStyle name="Input 3 2 19 2" xfId="20927"/>
    <cellStyle name="Input 3 2 19 2 2" xfId="20928"/>
    <cellStyle name="Input 3 2 19 2 3" xfId="20929"/>
    <cellStyle name="Input 3 2 19 2 4" xfId="20930"/>
    <cellStyle name="Input 3 2 19 2 5" xfId="20931"/>
    <cellStyle name="Input 3 2 19 2 6" xfId="20932"/>
    <cellStyle name="Input 3 2 19 3" xfId="20933"/>
    <cellStyle name="Input 3 2 19 3 2" xfId="57190"/>
    <cellStyle name="Input 3 2 19 3 3" xfId="57191"/>
    <cellStyle name="Input 3 2 19 4" xfId="20934"/>
    <cellStyle name="Input 3 2 19 4 2" xfId="57192"/>
    <cellStyle name="Input 3 2 19 4 3" xfId="57193"/>
    <cellStyle name="Input 3 2 19 5" xfId="20935"/>
    <cellStyle name="Input 3 2 19 5 2" xfId="57194"/>
    <cellStyle name="Input 3 2 19 5 3" xfId="57195"/>
    <cellStyle name="Input 3 2 19 6" xfId="20936"/>
    <cellStyle name="Input 3 2 19 6 2" xfId="57196"/>
    <cellStyle name="Input 3 2 19 6 3" xfId="57197"/>
    <cellStyle name="Input 3 2 19 7" xfId="20937"/>
    <cellStyle name="Input 3 2 19 8" xfId="57198"/>
    <cellStyle name="Input 3 2 2" xfId="20938"/>
    <cellStyle name="Input 3 2 2 10" xfId="20939"/>
    <cellStyle name="Input 3 2 2 10 2" xfId="20940"/>
    <cellStyle name="Input 3 2 2 10 2 2" xfId="20941"/>
    <cellStyle name="Input 3 2 2 10 2 3" xfId="20942"/>
    <cellStyle name="Input 3 2 2 10 2 4" xfId="20943"/>
    <cellStyle name="Input 3 2 2 10 2 5" xfId="20944"/>
    <cellStyle name="Input 3 2 2 10 2 6" xfId="20945"/>
    <cellStyle name="Input 3 2 2 10 3" xfId="20946"/>
    <cellStyle name="Input 3 2 2 10 3 2" xfId="57199"/>
    <cellStyle name="Input 3 2 2 10 3 3" xfId="57200"/>
    <cellStyle name="Input 3 2 2 10 4" xfId="20947"/>
    <cellStyle name="Input 3 2 2 10 4 2" xfId="57201"/>
    <cellStyle name="Input 3 2 2 10 4 3" xfId="57202"/>
    <cellStyle name="Input 3 2 2 10 5" xfId="20948"/>
    <cellStyle name="Input 3 2 2 10 5 2" xfId="57203"/>
    <cellStyle name="Input 3 2 2 10 5 3" xfId="57204"/>
    <cellStyle name="Input 3 2 2 10 6" xfId="20949"/>
    <cellStyle name="Input 3 2 2 10 6 2" xfId="57205"/>
    <cellStyle name="Input 3 2 2 10 6 3" xfId="57206"/>
    <cellStyle name="Input 3 2 2 10 7" xfId="20950"/>
    <cellStyle name="Input 3 2 2 10 8" xfId="57207"/>
    <cellStyle name="Input 3 2 2 11" xfId="20951"/>
    <cellStyle name="Input 3 2 2 11 2" xfId="20952"/>
    <cellStyle name="Input 3 2 2 11 2 2" xfId="20953"/>
    <cellStyle name="Input 3 2 2 11 2 3" xfId="20954"/>
    <cellStyle name="Input 3 2 2 11 2 4" xfId="20955"/>
    <cellStyle name="Input 3 2 2 11 2 5" xfId="20956"/>
    <cellStyle name="Input 3 2 2 11 2 6" xfId="20957"/>
    <cellStyle name="Input 3 2 2 11 3" xfId="20958"/>
    <cellStyle name="Input 3 2 2 11 3 2" xfId="57208"/>
    <cellStyle name="Input 3 2 2 11 3 3" xfId="57209"/>
    <cellStyle name="Input 3 2 2 11 4" xfId="20959"/>
    <cellStyle name="Input 3 2 2 11 4 2" xfId="57210"/>
    <cellStyle name="Input 3 2 2 11 4 3" xfId="57211"/>
    <cellStyle name="Input 3 2 2 11 5" xfId="20960"/>
    <cellStyle name="Input 3 2 2 11 5 2" xfId="57212"/>
    <cellStyle name="Input 3 2 2 11 5 3" xfId="57213"/>
    <cellStyle name="Input 3 2 2 11 6" xfId="20961"/>
    <cellStyle name="Input 3 2 2 11 6 2" xfId="57214"/>
    <cellStyle name="Input 3 2 2 11 6 3" xfId="57215"/>
    <cellStyle name="Input 3 2 2 11 7" xfId="20962"/>
    <cellStyle name="Input 3 2 2 11 8" xfId="57216"/>
    <cellStyle name="Input 3 2 2 12" xfId="20963"/>
    <cellStyle name="Input 3 2 2 12 2" xfId="20964"/>
    <cellStyle name="Input 3 2 2 12 2 2" xfId="20965"/>
    <cellStyle name="Input 3 2 2 12 2 3" xfId="20966"/>
    <cellStyle name="Input 3 2 2 12 2 4" xfId="20967"/>
    <cellStyle name="Input 3 2 2 12 2 5" xfId="20968"/>
    <cellStyle name="Input 3 2 2 12 2 6" xfId="20969"/>
    <cellStyle name="Input 3 2 2 12 3" xfId="20970"/>
    <cellStyle name="Input 3 2 2 12 3 2" xfId="57217"/>
    <cellStyle name="Input 3 2 2 12 3 3" xfId="57218"/>
    <cellStyle name="Input 3 2 2 12 4" xfId="20971"/>
    <cellStyle name="Input 3 2 2 12 4 2" xfId="57219"/>
    <cellStyle name="Input 3 2 2 12 4 3" xfId="57220"/>
    <cellStyle name="Input 3 2 2 12 5" xfId="20972"/>
    <cellStyle name="Input 3 2 2 12 5 2" xfId="57221"/>
    <cellStyle name="Input 3 2 2 12 5 3" xfId="57222"/>
    <cellStyle name="Input 3 2 2 12 6" xfId="20973"/>
    <cellStyle name="Input 3 2 2 12 6 2" xfId="57223"/>
    <cellStyle name="Input 3 2 2 12 6 3" xfId="57224"/>
    <cellStyle name="Input 3 2 2 12 7" xfId="20974"/>
    <cellStyle name="Input 3 2 2 12 8" xfId="57225"/>
    <cellStyle name="Input 3 2 2 13" xfId="20975"/>
    <cellStyle name="Input 3 2 2 13 2" xfId="20976"/>
    <cellStyle name="Input 3 2 2 13 2 2" xfId="20977"/>
    <cellStyle name="Input 3 2 2 13 2 3" xfId="20978"/>
    <cellStyle name="Input 3 2 2 13 2 4" xfId="20979"/>
    <cellStyle name="Input 3 2 2 13 2 5" xfId="20980"/>
    <cellStyle name="Input 3 2 2 13 2 6" xfId="20981"/>
    <cellStyle name="Input 3 2 2 13 3" xfId="20982"/>
    <cellStyle name="Input 3 2 2 13 3 2" xfId="57226"/>
    <cellStyle name="Input 3 2 2 13 3 3" xfId="57227"/>
    <cellStyle name="Input 3 2 2 13 4" xfId="20983"/>
    <cellStyle name="Input 3 2 2 13 4 2" xfId="57228"/>
    <cellStyle name="Input 3 2 2 13 4 3" xfId="57229"/>
    <cellStyle name="Input 3 2 2 13 5" xfId="20984"/>
    <cellStyle name="Input 3 2 2 13 5 2" xfId="57230"/>
    <cellStyle name="Input 3 2 2 13 5 3" xfId="57231"/>
    <cellStyle name="Input 3 2 2 13 6" xfId="20985"/>
    <cellStyle name="Input 3 2 2 13 6 2" xfId="57232"/>
    <cellStyle name="Input 3 2 2 13 6 3" xfId="57233"/>
    <cellStyle name="Input 3 2 2 13 7" xfId="20986"/>
    <cellStyle name="Input 3 2 2 13 8" xfId="57234"/>
    <cellStyle name="Input 3 2 2 14" xfId="20987"/>
    <cellStyle name="Input 3 2 2 14 2" xfId="20988"/>
    <cellStyle name="Input 3 2 2 14 2 2" xfId="20989"/>
    <cellStyle name="Input 3 2 2 14 2 3" xfId="20990"/>
    <cellStyle name="Input 3 2 2 14 2 4" xfId="20991"/>
    <cellStyle name="Input 3 2 2 14 2 5" xfId="20992"/>
    <cellStyle name="Input 3 2 2 14 2 6" xfId="20993"/>
    <cellStyle name="Input 3 2 2 14 3" xfId="20994"/>
    <cellStyle name="Input 3 2 2 14 3 2" xfId="57235"/>
    <cellStyle name="Input 3 2 2 14 3 3" xfId="57236"/>
    <cellStyle name="Input 3 2 2 14 4" xfId="20995"/>
    <cellStyle name="Input 3 2 2 14 4 2" xfId="57237"/>
    <cellStyle name="Input 3 2 2 14 4 3" xfId="57238"/>
    <cellStyle name="Input 3 2 2 14 5" xfId="20996"/>
    <cellStyle name="Input 3 2 2 14 5 2" xfId="57239"/>
    <cellStyle name="Input 3 2 2 14 5 3" xfId="57240"/>
    <cellStyle name="Input 3 2 2 14 6" xfId="20997"/>
    <cellStyle name="Input 3 2 2 14 6 2" xfId="57241"/>
    <cellStyle name="Input 3 2 2 14 6 3" xfId="57242"/>
    <cellStyle name="Input 3 2 2 14 7" xfId="20998"/>
    <cellStyle name="Input 3 2 2 14 8" xfId="57243"/>
    <cellStyle name="Input 3 2 2 15" xfId="20999"/>
    <cellStyle name="Input 3 2 2 15 2" xfId="21000"/>
    <cellStyle name="Input 3 2 2 15 2 2" xfId="21001"/>
    <cellStyle name="Input 3 2 2 15 2 3" xfId="21002"/>
    <cellStyle name="Input 3 2 2 15 2 4" xfId="21003"/>
    <cellStyle name="Input 3 2 2 15 2 5" xfId="21004"/>
    <cellStyle name="Input 3 2 2 15 2 6" xfId="21005"/>
    <cellStyle name="Input 3 2 2 15 3" xfId="21006"/>
    <cellStyle name="Input 3 2 2 15 3 2" xfId="57244"/>
    <cellStyle name="Input 3 2 2 15 3 3" xfId="57245"/>
    <cellStyle name="Input 3 2 2 15 4" xfId="21007"/>
    <cellStyle name="Input 3 2 2 15 4 2" xfId="57246"/>
    <cellStyle name="Input 3 2 2 15 4 3" xfId="57247"/>
    <cellStyle name="Input 3 2 2 15 5" xfId="21008"/>
    <cellStyle name="Input 3 2 2 15 5 2" xfId="57248"/>
    <cellStyle name="Input 3 2 2 15 5 3" xfId="57249"/>
    <cellStyle name="Input 3 2 2 15 6" xfId="21009"/>
    <cellStyle name="Input 3 2 2 15 6 2" xfId="57250"/>
    <cellStyle name="Input 3 2 2 15 6 3" xfId="57251"/>
    <cellStyle name="Input 3 2 2 15 7" xfId="21010"/>
    <cellStyle name="Input 3 2 2 15 8" xfId="57252"/>
    <cellStyle name="Input 3 2 2 16" xfId="21011"/>
    <cellStyle name="Input 3 2 2 16 2" xfId="21012"/>
    <cellStyle name="Input 3 2 2 16 2 2" xfId="21013"/>
    <cellStyle name="Input 3 2 2 16 2 3" xfId="21014"/>
    <cellStyle name="Input 3 2 2 16 2 4" xfId="21015"/>
    <cellStyle name="Input 3 2 2 16 2 5" xfId="21016"/>
    <cellStyle name="Input 3 2 2 16 2 6" xfId="21017"/>
    <cellStyle name="Input 3 2 2 16 3" xfId="21018"/>
    <cellStyle name="Input 3 2 2 16 3 2" xfId="57253"/>
    <cellStyle name="Input 3 2 2 16 3 3" xfId="57254"/>
    <cellStyle name="Input 3 2 2 16 4" xfId="21019"/>
    <cellStyle name="Input 3 2 2 16 4 2" xfId="57255"/>
    <cellStyle name="Input 3 2 2 16 4 3" xfId="57256"/>
    <cellStyle name="Input 3 2 2 16 5" xfId="21020"/>
    <cellStyle name="Input 3 2 2 16 5 2" xfId="57257"/>
    <cellStyle name="Input 3 2 2 16 5 3" xfId="57258"/>
    <cellStyle name="Input 3 2 2 16 6" xfId="21021"/>
    <cellStyle name="Input 3 2 2 16 6 2" xfId="57259"/>
    <cellStyle name="Input 3 2 2 16 6 3" xfId="57260"/>
    <cellStyle name="Input 3 2 2 16 7" xfId="21022"/>
    <cellStyle name="Input 3 2 2 16 8" xfId="57261"/>
    <cellStyle name="Input 3 2 2 17" xfId="21023"/>
    <cellStyle name="Input 3 2 2 17 2" xfId="21024"/>
    <cellStyle name="Input 3 2 2 17 2 2" xfId="21025"/>
    <cellStyle name="Input 3 2 2 17 2 3" xfId="21026"/>
    <cellStyle name="Input 3 2 2 17 2 4" xfId="21027"/>
    <cellStyle name="Input 3 2 2 17 2 5" xfId="21028"/>
    <cellStyle name="Input 3 2 2 17 2 6" xfId="21029"/>
    <cellStyle name="Input 3 2 2 17 3" xfId="21030"/>
    <cellStyle name="Input 3 2 2 17 3 2" xfId="57262"/>
    <cellStyle name="Input 3 2 2 17 3 3" xfId="57263"/>
    <cellStyle name="Input 3 2 2 17 4" xfId="21031"/>
    <cellStyle name="Input 3 2 2 17 4 2" xfId="57264"/>
    <cellStyle name="Input 3 2 2 17 4 3" xfId="57265"/>
    <cellStyle name="Input 3 2 2 17 5" xfId="21032"/>
    <cellStyle name="Input 3 2 2 17 5 2" xfId="57266"/>
    <cellStyle name="Input 3 2 2 17 5 3" xfId="57267"/>
    <cellStyle name="Input 3 2 2 17 6" xfId="21033"/>
    <cellStyle name="Input 3 2 2 17 6 2" xfId="57268"/>
    <cellStyle name="Input 3 2 2 17 6 3" xfId="57269"/>
    <cellStyle name="Input 3 2 2 17 7" xfId="21034"/>
    <cellStyle name="Input 3 2 2 17 8" xfId="57270"/>
    <cellStyle name="Input 3 2 2 18" xfId="21035"/>
    <cellStyle name="Input 3 2 2 18 2" xfId="21036"/>
    <cellStyle name="Input 3 2 2 18 2 2" xfId="21037"/>
    <cellStyle name="Input 3 2 2 18 2 3" xfId="21038"/>
    <cellStyle name="Input 3 2 2 18 2 4" xfId="21039"/>
    <cellStyle name="Input 3 2 2 18 2 5" xfId="21040"/>
    <cellStyle name="Input 3 2 2 18 2 6" xfId="21041"/>
    <cellStyle name="Input 3 2 2 18 3" xfId="21042"/>
    <cellStyle name="Input 3 2 2 18 3 2" xfId="57271"/>
    <cellStyle name="Input 3 2 2 18 3 3" xfId="57272"/>
    <cellStyle name="Input 3 2 2 18 4" xfId="21043"/>
    <cellStyle name="Input 3 2 2 18 4 2" xfId="57273"/>
    <cellStyle name="Input 3 2 2 18 4 3" xfId="57274"/>
    <cellStyle name="Input 3 2 2 18 5" xfId="21044"/>
    <cellStyle name="Input 3 2 2 18 5 2" xfId="57275"/>
    <cellStyle name="Input 3 2 2 18 5 3" xfId="57276"/>
    <cellStyle name="Input 3 2 2 18 6" xfId="21045"/>
    <cellStyle name="Input 3 2 2 18 6 2" xfId="57277"/>
    <cellStyle name="Input 3 2 2 18 6 3" xfId="57278"/>
    <cellStyle name="Input 3 2 2 18 7" xfId="21046"/>
    <cellStyle name="Input 3 2 2 18 8" xfId="57279"/>
    <cellStyle name="Input 3 2 2 19" xfId="21047"/>
    <cellStyle name="Input 3 2 2 19 2" xfId="21048"/>
    <cellStyle name="Input 3 2 2 19 2 2" xfId="21049"/>
    <cellStyle name="Input 3 2 2 19 2 3" xfId="21050"/>
    <cellStyle name="Input 3 2 2 19 2 4" xfId="21051"/>
    <cellStyle name="Input 3 2 2 19 2 5" xfId="21052"/>
    <cellStyle name="Input 3 2 2 19 2 6" xfId="21053"/>
    <cellStyle name="Input 3 2 2 19 3" xfId="21054"/>
    <cellStyle name="Input 3 2 2 19 3 2" xfId="57280"/>
    <cellStyle name="Input 3 2 2 19 3 3" xfId="57281"/>
    <cellStyle name="Input 3 2 2 19 4" xfId="21055"/>
    <cellStyle name="Input 3 2 2 19 4 2" xfId="57282"/>
    <cellStyle name="Input 3 2 2 19 4 3" xfId="57283"/>
    <cellStyle name="Input 3 2 2 19 5" xfId="21056"/>
    <cellStyle name="Input 3 2 2 19 5 2" xfId="57284"/>
    <cellStyle name="Input 3 2 2 19 5 3" xfId="57285"/>
    <cellStyle name="Input 3 2 2 19 6" xfId="21057"/>
    <cellStyle name="Input 3 2 2 19 6 2" xfId="57286"/>
    <cellStyle name="Input 3 2 2 19 6 3" xfId="57287"/>
    <cellStyle name="Input 3 2 2 19 7" xfId="21058"/>
    <cellStyle name="Input 3 2 2 19 8" xfId="57288"/>
    <cellStyle name="Input 3 2 2 2" xfId="21059"/>
    <cellStyle name="Input 3 2 2 2 2" xfId="21060"/>
    <cellStyle name="Input 3 2 2 2 2 2" xfId="21061"/>
    <cellStyle name="Input 3 2 2 2 2 3" xfId="21062"/>
    <cellStyle name="Input 3 2 2 2 2 4" xfId="21063"/>
    <cellStyle name="Input 3 2 2 2 2 5" xfId="21064"/>
    <cellStyle name="Input 3 2 2 2 2 6" xfId="21065"/>
    <cellStyle name="Input 3 2 2 2 3" xfId="21066"/>
    <cellStyle name="Input 3 2 2 2 3 2" xfId="57289"/>
    <cellStyle name="Input 3 2 2 2 3 3" xfId="57290"/>
    <cellStyle name="Input 3 2 2 2 4" xfId="21067"/>
    <cellStyle name="Input 3 2 2 2 4 2" xfId="57291"/>
    <cellStyle name="Input 3 2 2 2 4 3" xfId="57292"/>
    <cellStyle name="Input 3 2 2 2 5" xfId="21068"/>
    <cellStyle name="Input 3 2 2 2 5 2" xfId="57293"/>
    <cellStyle name="Input 3 2 2 2 5 3" xfId="57294"/>
    <cellStyle name="Input 3 2 2 2 6" xfId="21069"/>
    <cellStyle name="Input 3 2 2 2 6 2" xfId="57295"/>
    <cellStyle name="Input 3 2 2 2 6 3" xfId="57296"/>
    <cellStyle name="Input 3 2 2 2 7" xfId="21070"/>
    <cellStyle name="Input 3 2 2 2 8" xfId="57297"/>
    <cellStyle name="Input 3 2 2 20" xfId="21071"/>
    <cellStyle name="Input 3 2 2 20 2" xfId="21072"/>
    <cellStyle name="Input 3 2 2 20 2 2" xfId="21073"/>
    <cellStyle name="Input 3 2 2 20 2 3" xfId="21074"/>
    <cellStyle name="Input 3 2 2 20 2 4" xfId="21075"/>
    <cellStyle name="Input 3 2 2 20 2 5" xfId="21076"/>
    <cellStyle name="Input 3 2 2 20 2 6" xfId="21077"/>
    <cellStyle name="Input 3 2 2 20 3" xfId="21078"/>
    <cellStyle name="Input 3 2 2 20 3 2" xfId="57298"/>
    <cellStyle name="Input 3 2 2 20 3 3" xfId="57299"/>
    <cellStyle name="Input 3 2 2 20 4" xfId="21079"/>
    <cellStyle name="Input 3 2 2 20 4 2" xfId="57300"/>
    <cellStyle name="Input 3 2 2 20 4 3" xfId="57301"/>
    <cellStyle name="Input 3 2 2 20 5" xfId="21080"/>
    <cellStyle name="Input 3 2 2 20 5 2" xfId="57302"/>
    <cellStyle name="Input 3 2 2 20 5 3" xfId="57303"/>
    <cellStyle name="Input 3 2 2 20 6" xfId="21081"/>
    <cellStyle name="Input 3 2 2 20 6 2" xfId="57304"/>
    <cellStyle name="Input 3 2 2 20 6 3" xfId="57305"/>
    <cellStyle name="Input 3 2 2 20 7" xfId="21082"/>
    <cellStyle name="Input 3 2 2 20 8" xfId="57306"/>
    <cellStyle name="Input 3 2 2 21" xfId="21083"/>
    <cellStyle name="Input 3 2 2 21 2" xfId="21084"/>
    <cellStyle name="Input 3 2 2 21 2 2" xfId="21085"/>
    <cellStyle name="Input 3 2 2 21 2 3" xfId="21086"/>
    <cellStyle name="Input 3 2 2 21 2 4" xfId="21087"/>
    <cellStyle name="Input 3 2 2 21 2 5" xfId="21088"/>
    <cellStyle name="Input 3 2 2 21 2 6" xfId="21089"/>
    <cellStyle name="Input 3 2 2 21 3" xfId="21090"/>
    <cellStyle name="Input 3 2 2 21 3 2" xfId="57307"/>
    <cellStyle name="Input 3 2 2 21 3 3" xfId="57308"/>
    <cellStyle name="Input 3 2 2 21 4" xfId="21091"/>
    <cellStyle name="Input 3 2 2 21 4 2" xfId="57309"/>
    <cellStyle name="Input 3 2 2 21 4 3" xfId="57310"/>
    <cellStyle name="Input 3 2 2 21 5" xfId="21092"/>
    <cellStyle name="Input 3 2 2 21 5 2" xfId="57311"/>
    <cellStyle name="Input 3 2 2 21 5 3" xfId="57312"/>
    <cellStyle name="Input 3 2 2 21 6" xfId="21093"/>
    <cellStyle name="Input 3 2 2 21 6 2" xfId="57313"/>
    <cellStyle name="Input 3 2 2 21 6 3" xfId="57314"/>
    <cellStyle name="Input 3 2 2 21 7" xfId="21094"/>
    <cellStyle name="Input 3 2 2 21 8" xfId="57315"/>
    <cellStyle name="Input 3 2 2 22" xfId="21095"/>
    <cellStyle name="Input 3 2 2 22 2" xfId="21096"/>
    <cellStyle name="Input 3 2 2 22 2 2" xfId="21097"/>
    <cellStyle name="Input 3 2 2 22 2 3" xfId="21098"/>
    <cellStyle name="Input 3 2 2 22 2 4" xfId="21099"/>
    <cellStyle name="Input 3 2 2 22 2 5" xfId="21100"/>
    <cellStyle name="Input 3 2 2 22 2 6" xfId="21101"/>
    <cellStyle name="Input 3 2 2 22 3" xfId="21102"/>
    <cellStyle name="Input 3 2 2 22 3 2" xfId="57316"/>
    <cellStyle name="Input 3 2 2 22 3 3" xfId="57317"/>
    <cellStyle name="Input 3 2 2 22 4" xfId="21103"/>
    <cellStyle name="Input 3 2 2 22 4 2" xfId="57318"/>
    <cellStyle name="Input 3 2 2 22 4 3" xfId="57319"/>
    <cellStyle name="Input 3 2 2 22 5" xfId="21104"/>
    <cellStyle name="Input 3 2 2 22 5 2" xfId="57320"/>
    <cellStyle name="Input 3 2 2 22 5 3" xfId="57321"/>
    <cellStyle name="Input 3 2 2 22 6" xfId="21105"/>
    <cellStyle name="Input 3 2 2 22 6 2" xfId="57322"/>
    <cellStyle name="Input 3 2 2 22 6 3" xfId="57323"/>
    <cellStyle name="Input 3 2 2 22 7" xfId="21106"/>
    <cellStyle name="Input 3 2 2 22 8" xfId="57324"/>
    <cellStyle name="Input 3 2 2 23" xfId="21107"/>
    <cellStyle name="Input 3 2 2 23 2" xfId="21108"/>
    <cellStyle name="Input 3 2 2 23 2 2" xfId="21109"/>
    <cellStyle name="Input 3 2 2 23 2 3" xfId="21110"/>
    <cellStyle name="Input 3 2 2 23 2 4" xfId="21111"/>
    <cellStyle name="Input 3 2 2 23 2 5" xfId="21112"/>
    <cellStyle name="Input 3 2 2 23 2 6" xfId="21113"/>
    <cellStyle name="Input 3 2 2 23 3" xfId="21114"/>
    <cellStyle name="Input 3 2 2 23 3 2" xfId="57325"/>
    <cellStyle name="Input 3 2 2 23 3 3" xfId="57326"/>
    <cellStyle name="Input 3 2 2 23 4" xfId="21115"/>
    <cellStyle name="Input 3 2 2 23 4 2" xfId="57327"/>
    <cellStyle name="Input 3 2 2 23 4 3" xfId="57328"/>
    <cellStyle name="Input 3 2 2 23 5" xfId="21116"/>
    <cellStyle name="Input 3 2 2 23 5 2" xfId="57329"/>
    <cellStyle name="Input 3 2 2 23 5 3" xfId="57330"/>
    <cellStyle name="Input 3 2 2 23 6" xfId="21117"/>
    <cellStyle name="Input 3 2 2 23 6 2" xfId="57331"/>
    <cellStyle name="Input 3 2 2 23 6 3" xfId="57332"/>
    <cellStyle name="Input 3 2 2 23 7" xfId="21118"/>
    <cellStyle name="Input 3 2 2 23 8" xfId="57333"/>
    <cellStyle name="Input 3 2 2 24" xfId="21119"/>
    <cellStyle name="Input 3 2 2 24 2" xfId="21120"/>
    <cellStyle name="Input 3 2 2 24 2 2" xfId="21121"/>
    <cellStyle name="Input 3 2 2 24 2 3" xfId="21122"/>
    <cellStyle name="Input 3 2 2 24 2 4" xfId="21123"/>
    <cellStyle name="Input 3 2 2 24 2 5" xfId="21124"/>
    <cellStyle name="Input 3 2 2 24 2 6" xfId="21125"/>
    <cellStyle name="Input 3 2 2 24 3" xfId="21126"/>
    <cellStyle name="Input 3 2 2 24 3 2" xfId="57334"/>
    <cellStyle name="Input 3 2 2 24 3 3" xfId="57335"/>
    <cellStyle name="Input 3 2 2 24 4" xfId="21127"/>
    <cellStyle name="Input 3 2 2 24 4 2" xfId="57336"/>
    <cellStyle name="Input 3 2 2 24 4 3" xfId="57337"/>
    <cellStyle name="Input 3 2 2 24 5" xfId="21128"/>
    <cellStyle name="Input 3 2 2 24 5 2" xfId="57338"/>
    <cellStyle name="Input 3 2 2 24 5 3" xfId="57339"/>
    <cellStyle name="Input 3 2 2 24 6" xfId="21129"/>
    <cellStyle name="Input 3 2 2 24 6 2" xfId="57340"/>
    <cellStyle name="Input 3 2 2 24 6 3" xfId="57341"/>
    <cellStyle name="Input 3 2 2 24 7" xfId="21130"/>
    <cellStyle name="Input 3 2 2 24 8" xfId="57342"/>
    <cellStyle name="Input 3 2 2 25" xfId="21131"/>
    <cellStyle name="Input 3 2 2 25 2" xfId="21132"/>
    <cellStyle name="Input 3 2 2 25 2 2" xfId="21133"/>
    <cellStyle name="Input 3 2 2 25 2 3" xfId="21134"/>
    <cellStyle name="Input 3 2 2 25 2 4" xfId="21135"/>
    <cellStyle name="Input 3 2 2 25 2 5" xfId="21136"/>
    <cellStyle name="Input 3 2 2 25 2 6" xfId="21137"/>
    <cellStyle name="Input 3 2 2 25 3" xfId="21138"/>
    <cellStyle name="Input 3 2 2 25 3 2" xfId="57343"/>
    <cellStyle name="Input 3 2 2 25 3 3" xfId="57344"/>
    <cellStyle name="Input 3 2 2 25 4" xfId="21139"/>
    <cellStyle name="Input 3 2 2 25 4 2" xfId="57345"/>
    <cellStyle name="Input 3 2 2 25 4 3" xfId="57346"/>
    <cellStyle name="Input 3 2 2 25 5" xfId="21140"/>
    <cellStyle name="Input 3 2 2 25 5 2" xfId="57347"/>
    <cellStyle name="Input 3 2 2 25 5 3" xfId="57348"/>
    <cellStyle name="Input 3 2 2 25 6" xfId="21141"/>
    <cellStyle name="Input 3 2 2 25 6 2" xfId="57349"/>
    <cellStyle name="Input 3 2 2 25 6 3" xfId="57350"/>
    <cellStyle name="Input 3 2 2 25 7" xfId="21142"/>
    <cellStyle name="Input 3 2 2 25 8" xfId="57351"/>
    <cellStyle name="Input 3 2 2 26" xfId="21143"/>
    <cellStyle name="Input 3 2 2 26 2" xfId="21144"/>
    <cellStyle name="Input 3 2 2 26 2 2" xfId="21145"/>
    <cellStyle name="Input 3 2 2 26 2 3" xfId="21146"/>
    <cellStyle name="Input 3 2 2 26 2 4" xfId="21147"/>
    <cellStyle name="Input 3 2 2 26 2 5" xfId="21148"/>
    <cellStyle name="Input 3 2 2 26 2 6" xfId="21149"/>
    <cellStyle name="Input 3 2 2 26 3" xfId="21150"/>
    <cellStyle name="Input 3 2 2 26 3 2" xfId="57352"/>
    <cellStyle name="Input 3 2 2 26 3 3" xfId="57353"/>
    <cellStyle name="Input 3 2 2 26 4" xfId="21151"/>
    <cellStyle name="Input 3 2 2 26 4 2" xfId="57354"/>
    <cellStyle name="Input 3 2 2 26 4 3" xfId="57355"/>
    <cellStyle name="Input 3 2 2 26 5" xfId="21152"/>
    <cellStyle name="Input 3 2 2 26 5 2" xfId="57356"/>
    <cellStyle name="Input 3 2 2 26 5 3" xfId="57357"/>
    <cellStyle name="Input 3 2 2 26 6" xfId="21153"/>
    <cellStyle name="Input 3 2 2 26 6 2" xfId="57358"/>
    <cellStyle name="Input 3 2 2 26 6 3" xfId="57359"/>
    <cellStyle name="Input 3 2 2 26 7" xfId="21154"/>
    <cellStyle name="Input 3 2 2 26 8" xfId="57360"/>
    <cellStyle name="Input 3 2 2 27" xfId="21155"/>
    <cellStyle name="Input 3 2 2 27 2" xfId="21156"/>
    <cellStyle name="Input 3 2 2 27 2 2" xfId="21157"/>
    <cellStyle name="Input 3 2 2 27 2 3" xfId="21158"/>
    <cellStyle name="Input 3 2 2 27 2 4" xfId="21159"/>
    <cellStyle name="Input 3 2 2 27 2 5" xfId="21160"/>
    <cellStyle name="Input 3 2 2 27 2 6" xfId="21161"/>
    <cellStyle name="Input 3 2 2 27 3" xfId="21162"/>
    <cellStyle name="Input 3 2 2 27 3 2" xfId="57361"/>
    <cellStyle name="Input 3 2 2 27 3 3" xfId="57362"/>
    <cellStyle name="Input 3 2 2 27 4" xfId="21163"/>
    <cellStyle name="Input 3 2 2 27 4 2" xfId="57363"/>
    <cellStyle name="Input 3 2 2 27 4 3" xfId="57364"/>
    <cellStyle name="Input 3 2 2 27 5" xfId="21164"/>
    <cellStyle name="Input 3 2 2 27 5 2" xfId="57365"/>
    <cellStyle name="Input 3 2 2 27 5 3" xfId="57366"/>
    <cellStyle name="Input 3 2 2 27 6" xfId="21165"/>
    <cellStyle name="Input 3 2 2 27 6 2" xfId="57367"/>
    <cellStyle name="Input 3 2 2 27 6 3" xfId="57368"/>
    <cellStyle name="Input 3 2 2 27 7" xfId="21166"/>
    <cellStyle name="Input 3 2 2 27 8" xfId="57369"/>
    <cellStyle name="Input 3 2 2 28" xfId="21167"/>
    <cellStyle name="Input 3 2 2 28 2" xfId="21168"/>
    <cellStyle name="Input 3 2 2 28 2 2" xfId="21169"/>
    <cellStyle name="Input 3 2 2 28 2 3" xfId="21170"/>
    <cellStyle name="Input 3 2 2 28 2 4" xfId="21171"/>
    <cellStyle name="Input 3 2 2 28 2 5" xfId="21172"/>
    <cellStyle name="Input 3 2 2 28 2 6" xfId="21173"/>
    <cellStyle name="Input 3 2 2 28 3" xfId="21174"/>
    <cellStyle name="Input 3 2 2 28 3 2" xfId="57370"/>
    <cellStyle name="Input 3 2 2 28 3 3" xfId="57371"/>
    <cellStyle name="Input 3 2 2 28 4" xfId="21175"/>
    <cellStyle name="Input 3 2 2 28 4 2" xfId="57372"/>
    <cellStyle name="Input 3 2 2 28 4 3" xfId="57373"/>
    <cellStyle name="Input 3 2 2 28 5" xfId="21176"/>
    <cellStyle name="Input 3 2 2 28 5 2" xfId="57374"/>
    <cellStyle name="Input 3 2 2 28 5 3" xfId="57375"/>
    <cellStyle name="Input 3 2 2 28 6" xfId="21177"/>
    <cellStyle name="Input 3 2 2 28 6 2" xfId="57376"/>
    <cellStyle name="Input 3 2 2 28 6 3" xfId="57377"/>
    <cellStyle name="Input 3 2 2 28 7" xfId="21178"/>
    <cellStyle name="Input 3 2 2 28 8" xfId="57378"/>
    <cellStyle name="Input 3 2 2 29" xfId="21179"/>
    <cellStyle name="Input 3 2 2 29 2" xfId="21180"/>
    <cellStyle name="Input 3 2 2 29 2 2" xfId="21181"/>
    <cellStyle name="Input 3 2 2 29 2 3" xfId="21182"/>
    <cellStyle name="Input 3 2 2 29 2 4" xfId="21183"/>
    <cellStyle name="Input 3 2 2 29 2 5" xfId="21184"/>
    <cellStyle name="Input 3 2 2 29 2 6" xfId="21185"/>
    <cellStyle name="Input 3 2 2 29 3" xfId="21186"/>
    <cellStyle name="Input 3 2 2 29 3 2" xfId="57379"/>
    <cellStyle name="Input 3 2 2 29 3 3" xfId="57380"/>
    <cellStyle name="Input 3 2 2 29 4" xfId="21187"/>
    <cellStyle name="Input 3 2 2 29 4 2" xfId="57381"/>
    <cellStyle name="Input 3 2 2 29 4 3" xfId="57382"/>
    <cellStyle name="Input 3 2 2 29 5" xfId="21188"/>
    <cellStyle name="Input 3 2 2 29 5 2" xfId="57383"/>
    <cellStyle name="Input 3 2 2 29 5 3" xfId="57384"/>
    <cellStyle name="Input 3 2 2 29 6" xfId="21189"/>
    <cellStyle name="Input 3 2 2 29 6 2" xfId="57385"/>
    <cellStyle name="Input 3 2 2 29 6 3" xfId="57386"/>
    <cellStyle name="Input 3 2 2 29 7" xfId="21190"/>
    <cellStyle name="Input 3 2 2 29 8" xfId="57387"/>
    <cellStyle name="Input 3 2 2 3" xfId="21191"/>
    <cellStyle name="Input 3 2 2 3 2" xfId="21192"/>
    <cellStyle name="Input 3 2 2 3 2 2" xfId="21193"/>
    <cellStyle name="Input 3 2 2 3 2 3" xfId="21194"/>
    <cellStyle name="Input 3 2 2 3 2 4" xfId="21195"/>
    <cellStyle name="Input 3 2 2 3 2 5" xfId="21196"/>
    <cellStyle name="Input 3 2 2 3 2 6" xfId="21197"/>
    <cellStyle name="Input 3 2 2 3 3" xfId="21198"/>
    <cellStyle name="Input 3 2 2 3 3 2" xfId="57388"/>
    <cellStyle name="Input 3 2 2 3 3 3" xfId="57389"/>
    <cellStyle name="Input 3 2 2 3 4" xfId="21199"/>
    <cellStyle name="Input 3 2 2 3 4 2" xfId="57390"/>
    <cellStyle name="Input 3 2 2 3 4 3" xfId="57391"/>
    <cellStyle name="Input 3 2 2 3 5" xfId="21200"/>
    <cellStyle name="Input 3 2 2 3 5 2" xfId="57392"/>
    <cellStyle name="Input 3 2 2 3 5 3" xfId="57393"/>
    <cellStyle name="Input 3 2 2 3 6" xfId="21201"/>
    <cellStyle name="Input 3 2 2 3 6 2" xfId="57394"/>
    <cellStyle name="Input 3 2 2 3 6 3" xfId="57395"/>
    <cellStyle name="Input 3 2 2 3 7" xfId="21202"/>
    <cellStyle name="Input 3 2 2 3 8" xfId="57396"/>
    <cellStyle name="Input 3 2 2 30" xfId="21203"/>
    <cellStyle name="Input 3 2 2 30 2" xfId="21204"/>
    <cellStyle name="Input 3 2 2 30 2 2" xfId="21205"/>
    <cellStyle name="Input 3 2 2 30 2 3" xfId="21206"/>
    <cellStyle name="Input 3 2 2 30 2 4" xfId="21207"/>
    <cellStyle name="Input 3 2 2 30 2 5" xfId="21208"/>
    <cellStyle name="Input 3 2 2 30 2 6" xfId="21209"/>
    <cellStyle name="Input 3 2 2 30 3" xfId="21210"/>
    <cellStyle name="Input 3 2 2 30 3 2" xfId="57397"/>
    <cellStyle name="Input 3 2 2 30 3 3" xfId="57398"/>
    <cellStyle name="Input 3 2 2 30 4" xfId="21211"/>
    <cellStyle name="Input 3 2 2 30 4 2" xfId="57399"/>
    <cellStyle name="Input 3 2 2 30 4 3" xfId="57400"/>
    <cellStyle name="Input 3 2 2 30 5" xfId="21212"/>
    <cellStyle name="Input 3 2 2 30 5 2" xfId="57401"/>
    <cellStyle name="Input 3 2 2 30 5 3" xfId="57402"/>
    <cellStyle name="Input 3 2 2 30 6" xfId="21213"/>
    <cellStyle name="Input 3 2 2 30 6 2" xfId="57403"/>
    <cellStyle name="Input 3 2 2 30 6 3" xfId="57404"/>
    <cellStyle name="Input 3 2 2 30 7" xfId="21214"/>
    <cellStyle name="Input 3 2 2 30 8" xfId="57405"/>
    <cellStyle name="Input 3 2 2 31" xfId="21215"/>
    <cellStyle name="Input 3 2 2 31 2" xfId="21216"/>
    <cellStyle name="Input 3 2 2 31 2 2" xfId="21217"/>
    <cellStyle name="Input 3 2 2 31 2 3" xfId="21218"/>
    <cellStyle name="Input 3 2 2 31 2 4" xfId="21219"/>
    <cellStyle name="Input 3 2 2 31 2 5" xfId="21220"/>
    <cellStyle name="Input 3 2 2 31 2 6" xfId="21221"/>
    <cellStyle name="Input 3 2 2 31 3" xfId="21222"/>
    <cellStyle name="Input 3 2 2 31 3 2" xfId="57406"/>
    <cellStyle name="Input 3 2 2 31 3 3" xfId="57407"/>
    <cellStyle name="Input 3 2 2 31 4" xfId="21223"/>
    <cellStyle name="Input 3 2 2 31 4 2" xfId="57408"/>
    <cellStyle name="Input 3 2 2 31 4 3" xfId="57409"/>
    <cellStyle name="Input 3 2 2 31 5" xfId="21224"/>
    <cellStyle name="Input 3 2 2 31 5 2" xfId="57410"/>
    <cellStyle name="Input 3 2 2 31 5 3" xfId="57411"/>
    <cellStyle name="Input 3 2 2 31 6" xfId="21225"/>
    <cellStyle name="Input 3 2 2 31 6 2" xfId="57412"/>
    <cellStyle name="Input 3 2 2 31 6 3" xfId="57413"/>
    <cellStyle name="Input 3 2 2 31 7" xfId="21226"/>
    <cellStyle name="Input 3 2 2 31 8" xfId="57414"/>
    <cellStyle name="Input 3 2 2 32" xfId="21227"/>
    <cellStyle name="Input 3 2 2 32 2" xfId="21228"/>
    <cellStyle name="Input 3 2 2 32 2 2" xfId="21229"/>
    <cellStyle name="Input 3 2 2 32 2 3" xfId="21230"/>
    <cellStyle name="Input 3 2 2 32 2 4" xfId="21231"/>
    <cellStyle name="Input 3 2 2 32 2 5" xfId="21232"/>
    <cellStyle name="Input 3 2 2 32 2 6" xfId="21233"/>
    <cellStyle name="Input 3 2 2 32 3" xfId="21234"/>
    <cellStyle name="Input 3 2 2 32 3 2" xfId="57415"/>
    <cellStyle name="Input 3 2 2 32 3 3" xfId="57416"/>
    <cellStyle name="Input 3 2 2 32 4" xfId="21235"/>
    <cellStyle name="Input 3 2 2 32 4 2" xfId="57417"/>
    <cellStyle name="Input 3 2 2 32 4 3" xfId="57418"/>
    <cellStyle name="Input 3 2 2 32 5" xfId="21236"/>
    <cellStyle name="Input 3 2 2 32 5 2" xfId="57419"/>
    <cellStyle name="Input 3 2 2 32 5 3" xfId="57420"/>
    <cellStyle name="Input 3 2 2 32 6" xfId="21237"/>
    <cellStyle name="Input 3 2 2 32 6 2" xfId="57421"/>
    <cellStyle name="Input 3 2 2 32 6 3" xfId="57422"/>
    <cellStyle name="Input 3 2 2 32 7" xfId="21238"/>
    <cellStyle name="Input 3 2 2 32 8" xfId="57423"/>
    <cellStyle name="Input 3 2 2 33" xfId="21239"/>
    <cellStyle name="Input 3 2 2 33 2" xfId="21240"/>
    <cellStyle name="Input 3 2 2 33 2 2" xfId="21241"/>
    <cellStyle name="Input 3 2 2 33 2 3" xfId="21242"/>
    <cellStyle name="Input 3 2 2 33 2 4" xfId="21243"/>
    <cellStyle name="Input 3 2 2 33 2 5" xfId="21244"/>
    <cellStyle name="Input 3 2 2 33 2 6" xfId="21245"/>
    <cellStyle name="Input 3 2 2 33 3" xfId="21246"/>
    <cellStyle name="Input 3 2 2 33 3 2" xfId="57424"/>
    <cellStyle name="Input 3 2 2 33 3 3" xfId="57425"/>
    <cellStyle name="Input 3 2 2 33 4" xfId="21247"/>
    <cellStyle name="Input 3 2 2 33 4 2" xfId="57426"/>
    <cellStyle name="Input 3 2 2 33 4 3" xfId="57427"/>
    <cellStyle name="Input 3 2 2 33 5" xfId="21248"/>
    <cellStyle name="Input 3 2 2 33 5 2" xfId="57428"/>
    <cellStyle name="Input 3 2 2 33 5 3" xfId="57429"/>
    <cellStyle name="Input 3 2 2 33 6" xfId="21249"/>
    <cellStyle name="Input 3 2 2 33 6 2" xfId="57430"/>
    <cellStyle name="Input 3 2 2 33 6 3" xfId="57431"/>
    <cellStyle name="Input 3 2 2 33 7" xfId="21250"/>
    <cellStyle name="Input 3 2 2 33 8" xfId="57432"/>
    <cellStyle name="Input 3 2 2 34" xfId="21251"/>
    <cellStyle name="Input 3 2 2 34 2" xfId="21252"/>
    <cellStyle name="Input 3 2 2 34 2 2" xfId="21253"/>
    <cellStyle name="Input 3 2 2 34 2 3" xfId="21254"/>
    <cellStyle name="Input 3 2 2 34 2 4" xfId="21255"/>
    <cellStyle name="Input 3 2 2 34 2 5" xfId="21256"/>
    <cellStyle name="Input 3 2 2 34 2 6" xfId="21257"/>
    <cellStyle name="Input 3 2 2 34 3" xfId="21258"/>
    <cellStyle name="Input 3 2 2 34 3 2" xfId="57433"/>
    <cellStyle name="Input 3 2 2 34 3 3" xfId="57434"/>
    <cellStyle name="Input 3 2 2 34 4" xfId="21259"/>
    <cellStyle name="Input 3 2 2 34 4 2" xfId="57435"/>
    <cellStyle name="Input 3 2 2 34 4 3" xfId="57436"/>
    <cellStyle name="Input 3 2 2 34 5" xfId="21260"/>
    <cellStyle name="Input 3 2 2 34 5 2" xfId="57437"/>
    <cellStyle name="Input 3 2 2 34 5 3" xfId="57438"/>
    <cellStyle name="Input 3 2 2 34 6" xfId="21261"/>
    <cellStyle name="Input 3 2 2 34 6 2" xfId="57439"/>
    <cellStyle name="Input 3 2 2 34 6 3" xfId="57440"/>
    <cellStyle name="Input 3 2 2 34 7" xfId="21262"/>
    <cellStyle name="Input 3 2 2 34 8" xfId="57441"/>
    <cellStyle name="Input 3 2 2 35" xfId="21263"/>
    <cellStyle name="Input 3 2 2 35 2" xfId="21264"/>
    <cellStyle name="Input 3 2 2 35 3" xfId="21265"/>
    <cellStyle name="Input 3 2 2 35 4" xfId="21266"/>
    <cellStyle name="Input 3 2 2 35 5" xfId="21267"/>
    <cellStyle name="Input 3 2 2 35 6" xfId="21268"/>
    <cellStyle name="Input 3 2 2 36" xfId="21269"/>
    <cellStyle name="Input 3 2 2 36 2" xfId="57442"/>
    <cellStyle name="Input 3 2 2 36 3" xfId="57443"/>
    <cellStyle name="Input 3 2 2 37" xfId="21270"/>
    <cellStyle name="Input 3 2 2 37 2" xfId="57444"/>
    <cellStyle name="Input 3 2 2 37 3" xfId="57445"/>
    <cellStyle name="Input 3 2 2 38" xfId="21271"/>
    <cellStyle name="Input 3 2 2 38 2" xfId="57446"/>
    <cellStyle name="Input 3 2 2 38 3" xfId="57447"/>
    <cellStyle name="Input 3 2 2 39" xfId="21272"/>
    <cellStyle name="Input 3 2 2 39 2" xfId="57448"/>
    <cellStyle name="Input 3 2 2 39 3" xfId="57449"/>
    <cellStyle name="Input 3 2 2 4" xfId="21273"/>
    <cellStyle name="Input 3 2 2 4 2" xfId="21274"/>
    <cellStyle name="Input 3 2 2 4 2 2" xfId="21275"/>
    <cellStyle name="Input 3 2 2 4 2 3" xfId="21276"/>
    <cellStyle name="Input 3 2 2 4 2 4" xfId="21277"/>
    <cellStyle name="Input 3 2 2 4 2 5" xfId="21278"/>
    <cellStyle name="Input 3 2 2 4 2 6" xfId="21279"/>
    <cellStyle name="Input 3 2 2 4 3" xfId="21280"/>
    <cellStyle name="Input 3 2 2 4 3 2" xfId="57450"/>
    <cellStyle name="Input 3 2 2 4 3 3" xfId="57451"/>
    <cellStyle name="Input 3 2 2 4 4" xfId="21281"/>
    <cellStyle name="Input 3 2 2 4 4 2" xfId="57452"/>
    <cellStyle name="Input 3 2 2 4 4 3" xfId="57453"/>
    <cellStyle name="Input 3 2 2 4 5" xfId="21282"/>
    <cellStyle name="Input 3 2 2 4 5 2" xfId="57454"/>
    <cellStyle name="Input 3 2 2 4 5 3" xfId="57455"/>
    <cellStyle name="Input 3 2 2 4 6" xfId="21283"/>
    <cellStyle name="Input 3 2 2 4 6 2" xfId="57456"/>
    <cellStyle name="Input 3 2 2 4 6 3" xfId="57457"/>
    <cellStyle name="Input 3 2 2 4 7" xfId="21284"/>
    <cellStyle name="Input 3 2 2 4 8" xfId="57458"/>
    <cellStyle name="Input 3 2 2 40" xfId="21285"/>
    <cellStyle name="Input 3 2 2 41" xfId="57459"/>
    <cellStyle name="Input 3 2 2 5" xfId="21286"/>
    <cellStyle name="Input 3 2 2 5 2" xfId="21287"/>
    <cellStyle name="Input 3 2 2 5 2 2" xfId="21288"/>
    <cellStyle name="Input 3 2 2 5 2 3" xfId="21289"/>
    <cellStyle name="Input 3 2 2 5 2 4" xfId="21290"/>
    <cellStyle name="Input 3 2 2 5 2 5" xfId="21291"/>
    <cellStyle name="Input 3 2 2 5 2 6" xfId="21292"/>
    <cellStyle name="Input 3 2 2 5 3" xfId="21293"/>
    <cellStyle name="Input 3 2 2 5 3 2" xfId="57460"/>
    <cellStyle name="Input 3 2 2 5 3 3" xfId="57461"/>
    <cellStyle name="Input 3 2 2 5 4" xfId="21294"/>
    <cellStyle name="Input 3 2 2 5 4 2" xfId="57462"/>
    <cellStyle name="Input 3 2 2 5 4 3" xfId="57463"/>
    <cellStyle name="Input 3 2 2 5 5" xfId="21295"/>
    <cellStyle name="Input 3 2 2 5 5 2" xfId="57464"/>
    <cellStyle name="Input 3 2 2 5 5 3" xfId="57465"/>
    <cellStyle name="Input 3 2 2 5 6" xfId="21296"/>
    <cellStyle name="Input 3 2 2 5 6 2" xfId="57466"/>
    <cellStyle name="Input 3 2 2 5 6 3" xfId="57467"/>
    <cellStyle name="Input 3 2 2 5 7" xfId="21297"/>
    <cellStyle name="Input 3 2 2 5 8" xfId="57468"/>
    <cellStyle name="Input 3 2 2 6" xfId="21298"/>
    <cellStyle name="Input 3 2 2 6 2" xfId="21299"/>
    <cellStyle name="Input 3 2 2 6 2 2" xfId="21300"/>
    <cellStyle name="Input 3 2 2 6 2 3" xfId="21301"/>
    <cellStyle name="Input 3 2 2 6 2 4" xfId="21302"/>
    <cellStyle name="Input 3 2 2 6 2 5" xfId="21303"/>
    <cellStyle name="Input 3 2 2 6 2 6" xfId="21304"/>
    <cellStyle name="Input 3 2 2 6 3" xfId="21305"/>
    <cellStyle name="Input 3 2 2 6 3 2" xfId="57469"/>
    <cellStyle name="Input 3 2 2 6 3 3" xfId="57470"/>
    <cellStyle name="Input 3 2 2 6 4" xfId="21306"/>
    <cellStyle name="Input 3 2 2 6 4 2" xfId="57471"/>
    <cellStyle name="Input 3 2 2 6 4 3" xfId="57472"/>
    <cellStyle name="Input 3 2 2 6 5" xfId="21307"/>
    <cellStyle name="Input 3 2 2 6 5 2" xfId="57473"/>
    <cellStyle name="Input 3 2 2 6 5 3" xfId="57474"/>
    <cellStyle name="Input 3 2 2 6 6" xfId="21308"/>
    <cellStyle name="Input 3 2 2 6 6 2" xfId="57475"/>
    <cellStyle name="Input 3 2 2 6 6 3" xfId="57476"/>
    <cellStyle name="Input 3 2 2 6 7" xfId="21309"/>
    <cellStyle name="Input 3 2 2 6 8" xfId="57477"/>
    <cellStyle name="Input 3 2 2 7" xfId="21310"/>
    <cellStyle name="Input 3 2 2 7 2" xfId="21311"/>
    <cellStyle name="Input 3 2 2 7 2 2" xfId="21312"/>
    <cellStyle name="Input 3 2 2 7 2 3" xfId="21313"/>
    <cellStyle name="Input 3 2 2 7 2 4" xfId="21314"/>
    <cellStyle name="Input 3 2 2 7 2 5" xfId="21315"/>
    <cellStyle name="Input 3 2 2 7 2 6" xfId="21316"/>
    <cellStyle name="Input 3 2 2 7 3" xfId="21317"/>
    <cellStyle name="Input 3 2 2 7 3 2" xfId="57478"/>
    <cellStyle name="Input 3 2 2 7 3 3" xfId="57479"/>
    <cellStyle name="Input 3 2 2 7 4" xfId="21318"/>
    <cellStyle name="Input 3 2 2 7 4 2" xfId="57480"/>
    <cellStyle name="Input 3 2 2 7 4 3" xfId="57481"/>
    <cellStyle name="Input 3 2 2 7 5" xfId="21319"/>
    <cellStyle name="Input 3 2 2 7 5 2" xfId="57482"/>
    <cellStyle name="Input 3 2 2 7 5 3" xfId="57483"/>
    <cellStyle name="Input 3 2 2 7 6" xfId="21320"/>
    <cellStyle name="Input 3 2 2 7 6 2" xfId="57484"/>
    <cellStyle name="Input 3 2 2 7 6 3" xfId="57485"/>
    <cellStyle name="Input 3 2 2 7 7" xfId="21321"/>
    <cellStyle name="Input 3 2 2 7 8" xfId="57486"/>
    <cellStyle name="Input 3 2 2 8" xfId="21322"/>
    <cellStyle name="Input 3 2 2 8 2" xfId="21323"/>
    <cellStyle name="Input 3 2 2 8 2 2" xfId="21324"/>
    <cellStyle name="Input 3 2 2 8 2 3" xfId="21325"/>
    <cellStyle name="Input 3 2 2 8 2 4" xfId="21326"/>
    <cellStyle name="Input 3 2 2 8 2 5" xfId="21327"/>
    <cellStyle name="Input 3 2 2 8 2 6" xfId="21328"/>
    <cellStyle name="Input 3 2 2 8 3" xfId="21329"/>
    <cellStyle name="Input 3 2 2 8 3 2" xfId="57487"/>
    <cellStyle name="Input 3 2 2 8 3 3" xfId="57488"/>
    <cellStyle name="Input 3 2 2 8 4" xfId="21330"/>
    <cellStyle name="Input 3 2 2 8 4 2" xfId="57489"/>
    <cellStyle name="Input 3 2 2 8 4 3" xfId="57490"/>
    <cellStyle name="Input 3 2 2 8 5" xfId="21331"/>
    <cellStyle name="Input 3 2 2 8 5 2" xfId="57491"/>
    <cellStyle name="Input 3 2 2 8 5 3" xfId="57492"/>
    <cellStyle name="Input 3 2 2 8 6" xfId="21332"/>
    <cellStyle name="Input 3 2 2 8 6 2" xfId="57493"/>
    <cellStyle name="Input 3 2 2 8 6 3" xfId="57494"/>
    <cellStyle name="Input 3 2 2 8 7" xfId="21333"/>
    <cellStyle name="Input 3 2 2 8 8" xfId="57495"/>
    <cellStyle name="Input 3 2 2 9" xfId="21334"/>
    <cellStyle name="Input 3 2 2 9 2" xfId="21335"/>
    <cellStyle name="Input 3 2 2 9 2 2" xfId="21336"/>
    <cellStyle name="Input 3 2 2 9 2 3" xfId="21337"/>
    <cellStyle name="Input 3 2 2 9 2 4" xfId="21338"/>
    <cellStyle name="Input 3 2 2 9 2 5" xfId="21339"/>
    <cellStyle name="Input 3 2 2 9 2 6" xfId="21340"/>
    <cellStyle name="Input 3 2 2 9 3" xfId="21341"/>
    <cellStyle name="Input 3 2 2 9 3 2" xfId="57496"/>
    <cellStyle name="Input 3 2 2 9 3 3" xfId="57497"/>
    <cellStyle name="Input 3 2 2 9 4" xfId="21342"/>
    <cellStyle name="Input 3 2 2 9 4 2" xfId="57498"/>
    <cellStyle name="Input 3 2 2 9 4 3" xfId="57499"/>
    <cellStyle name="Input 3 2 2 9 5" xfId="21343"/>
    <cellStyle name="Input 3 2 2 9 5 2" xfId="57500"/>
    <cellStyle name="Input 3 2 2 9 5 3" xfId="57501"/>
    <cellStyle name="Input 3 2 2 9 6" xfId="21344"/>
    <cellStyle name="Input 3 2 2 9 6 2" xfId="57502"/>
    <cellStyle name="Input 3 2 2 9 6 3" xfId="57503"/>
    <cellStyle name="Input 3 2 2 9 7" xfId="21345"/>
    <cellStyle name="Input 3 2 2 9 8" xfId="57504"/>
    <cellStyle name="Input 3 2 20" xfId="21346"/>
    <cellStyle name="Input 3 2 20 2" xfId="21347"/>
    <cellStyle name="Input 3 2 20 2 2" xfId="21348"/>
    <cellStyle name="Input 3 2 20 2 3" xfId="21349"/>
    <cellStyle name="Input 3 2 20 2 4" xfId="21350"/>
    <cellStyle name="Input 3 2 20 2 5" xfId="21351"/>
    <cellStyle name="Input 3 2 20 2 6" xfId="21352"/>
    <cellStyle name="Input 3 2 20 3" xfId="21353"/>
    <cellStyle name="Input 3 2 20 3 2" xfId="57505"/>
    <cellStyle name="Input 3 2 20 3 3" xfId="57506"/>
    <cellStyle name="Input 3 2 20 4" xfId="21354"/>
    <cellStyle name="Input 3 2 20 4 2" xfId="57507"/>
    <cellStyle name="Input 3 2 20 4 3" xfId="57508"/>
    <cellStyle name="Input 3 2 20 5" xfId="21355"/>
    <cellStyle name="Input 3 2 20 5 2" xfId="57509"/>
    <cellStyle name="Input 3 2 20 5 3" xfId="57510"/>
    <cellStyle name="Input 3 2 20 6" xfId="21356"/>
    <cellStyle name="Input 3 2 20 6 2" xfId="57511"/>
    <cellStyle name="Input 3 2 20 6 3" xfId="57512"/>
    <cellStyle name="Input 3 2 20 7" xfId="21357"/>
    <cellStyle name="Input 3 2 20 8" xfId="57513"/>
    <cellStyle name="Input 3 2 21" xfId="21358"/>
    <cellStyle name="Input 3 2 21 2" xfId="21359"/>
    <cellStyle name="Input 3 2 21 2 2" xfId="21360"/>
    <cellStyle name="Input 3 2 21 2 3" xfId="21361"/>
    <cellStyle name="Input 3 2 21 2 4" xfId="21362"/>
    <cellStyle name="Input 3 2 21 2 5" xfId="21363"/>
    <cellStyle name="Input 3 2 21 2 6" xfId="21364"/>
    <cellStyle name="Input 3 2 21 3" xfId="21365"/>
    <cellStyle name="Input 3 2 21 3 2" xfId="57514"/>
    <cellStyle name="Input 3 2 21 3 3" xfId="57515"/>
    <cellStyle name="Input 3 2 21 4" xfId="21366"/>
    <cellStyle name="Input 3 2 21 4 2" xfId="57516"/>
    <cellStyle name="Input 3 2 21 4 3" xfId="57517"/>
    <cellStyle name="Input 3 2 21 5" xfId="21367"/>
    <cellStyle name="Input 3 2 21 5 2" xfId="57518"/>
    <cellStyle name="Input 3 2 21 5 3" xfId="57519"/>
    <cellStyle name="Input 3 2 21 6" xfId="21368"/>
    <cellStyle name="Input 3 2 21 6 2" xfId="57520"/>
    <cellStyle name="Input 3 2 21 6 3" xfId="57521"/>
    <cellStyle name="Input 3 2 21 7" xfId="21369"/>
    <cellStyle name="Input 3 2 21 8" xfId="57522"/>
    <cellStyle name="Input 3 2 22" xfId="21370"/>
    <cellStyle name="Input 3 2 22 2" xfId="21371"/>
    <cellStyle name="Input 3 2 22 2 2" xfId="21372"/>
    <cellStyle name="Input 3 2 22 2 3" xfId="21373"/>
    <cellStyle name="Input 3 2 22 2 4" xfId="21374"/>
    <cellStyle name="Input 3 2 22 2 5" xfId="21375"/>
    <cellStyle name="Input 3 2 22 2 6" xfId="21376"/>
    <cellStyle name="Input 3 2 22 3" xfId="21377"/>
    <cellStyle name="Input 3 2 22 3 2" xfId="57523"/>
    <cellStyle name="Input 3 2 22 3 3" xfId="57524"/>
    <cellStyle name="Input 3 2 22 4" xfId="21378"/>
    <cellStyle name="Input 3 2 22 4 2" xfId="57525"/>
    <cellStyle name="Input 3 2 22 4 3" xfId="57526"/>
    <cellStyle name="Input 3 2 22 5" xfId="21379"/>
    <cellStyle name="Input 3 2 22 5 2" xfId="57527"/>
    <cellStyle name="Input 3 2 22 5 3" xfId="57528"/>
    <cellStyle name="Input 3 2 22 6" xfId="21380"/>
    <cellStyle name="Input 3 2 22 6 2" xfId="57529"/>
    <cellStyle name="Input 3 2 22 6 3" xfId="57530"/>
    <cellStyle name="Input 3 2 22 7" xfId="21381"/>
    <cellStyle name="Input 3 2 22 8" xfId="57531"/>
    <cellStyle name="Input 3 2 23" xfId="21382"/>
    <cellStyle name="Input 3 2 23 2" xfId="21383"/>
    <cellStyle name="Input 3 2 23 2 2" xfId="21384"/>
    <cellStyle name="Input 3 2 23 2 3" xfId="21385"/>
    <cellStyle name="Input 3 2 23 2 4" xfId="21386"/>
    <cellStyle name="Input 3 2 23 2 5" xfId="21387"/>
    <cellStyle name="Input 3 2 23 2 6" xfId="21388"/>
    <cellStyle name="Input 3 2 23 3" xfId="21389"/>
    <cellStyle name="Input 3 2 23 3 2" xfId="57532"/>
    <cellStyle name="Input 3 2 23 3 3" xfId="57533"/>
    <cellStyle name="Input 3 2 23 4" xfId="21390"/>
    <cellStyle name="Input 3 2 23 4 2" xfId="57534"/>
    <cellStyle name="Input 3 2 23 4 3" xfId="57535"/>
    <cellStyle name="Input 3 2 23 5" xfId="21391"/>
    <cellStyle name="Input 3 2 23 5 2" xfId="57536"/>
    <cellStyle name="Input 3 2 23 5 3" xfId="57537"/>
    <cellStyle name="Input 3 2 23 6" xfId="21392"/>
    <cellStyle name="Input 3 2 23 6 2" xfId="57538"/>
    <cellStyle name="Input 3 2 23 6 3" xfId="57539"/>
    <cellStyle name="Input 3 2 23 7" xfId="21393"/>
    <cellStyle name="Input 3 2 23 8" xfId="57540"/>
    <cellStyle name="Input 3 2 24" xfId="21394"/>
    <cellStyle name="Input 3 2 24 2" xfId="21395"/>
    <cellStyle name="Input 3 2 24 2 2" xfId="21396"/>
    <cellStyle name="Input 3 2 24 2 3" xfId="21397"/>
    <cellStyle name="Input 3 2 24 2 4" xfId="21398"/>
    <cellStyle name="Input 3 2 24 2 5" xfId="21399"/>
    <cellStyle name="Input 3 2 24 2 6" xfId="21400"/>
    <cellStyle name="Input 3 2 24 3" xfId="21401"/>
    <cellStyle name="Input 3 2 24 3 2" xfId="57541"/>
    <cellStyle name="Input 3 2 24 3 3" xfId="57542"/>
    <cellStyle name="Input 3 2 24 4" xfId="21402"/>
    <cellStyle name="Input 3 2 24 4 2" xfId="57543"/>
    <cellStyle name="Input 3 2 24 4 3" xfId="57544"/>
    <cellStyle name="Input 3 2 24 5" xfId="21403"/>
    <cellStyle name="Input 3 2 24 5 2" xfId="57545"/>
    <cellStyle name="Input 3 2 24 5 3" xfId="57546"/>
    <cellStyle name="Input 3 2 24 6" xfId="21404"/>
    <cellStyle name="Input 3 2 24 6 2" xfId="57547"/>
    <cellStyle name="Input 3 2 24 6 3" xfId="57548"/>
    <cellStyle name="Input 3 2 24 7" xfId="21405"/>
    <cellStyle name="Input 3 2 24 8" xfId="57549"/>
    <cellStyle name="Input 3 2 25" xfId="21406"/>
    <cellStyle name="Input 3 2 25 2" xfId="21407"/>
    <cellStyle name="Input 3 2 25 2 2" xfId="21408"/>
    <cellStyle name="Input 3 2 25 2 3" xfId="21409"/>
    <cellStyle name="Input 3 2 25 2 4" xfId="21410"/>
    <cellStyle name="Input 3 2 25 2 5" xfId="21411"/>
    <cellStyle name="Input 3 2 25 2 6" xfId="21412"/>
    <cellStyle name="Input 3 2 25 3" xfId="21413"/>
    <cellStyle name="Input 3 2 25 3 2" xfId="57550"/>
    <cellStyle name="Input 3 2 25 3 3" xfId="57551"/>
    <cellStyle name="Input 3 2 25 4" xfId="21414"/>
    <cellStyle name="Input 3 2 25 4 2" xfId="57552"/>
    <cellStyle name="Input 3 2 25 4 3" xfId="57553"/>
    <cellStyle name="Input 3 2 25 5" xfId="21415"/>
    <cellStyle name="Input 3 2 25 5 2" xfId="57554"/>
    <cellStyle name="Input 3 2 25 5 3" xfId="57555"/>
    <cellStyle name="Input 3 2 25 6" xfId="21416"/>
    <cellStyle name="Input 3 2 25 6 2" xfId="57556"/>
    <cellStyle name="Input 3 2 25 6 3" xfId="57557"/>
    <cellStyle name="Input 3 2 25 7" xfId="21417"/>
    <cellStyle name="Input 3 2 25 8" xfId="57558"/>
    <cellStyle name="Input 3 2 26" xfId="21418"/>
    <cellStyle name="Input 3 2 26 2" xfId="21419"/>
    <cellStyle name="Input 3 2 26 2 2" xfId="21420"/>
    <cellStyle name="Input 3 2 26 2 3" xfId="21421"/>
    <cellStyle name="Input 3 2 26 2 4" xfId="21422"/>
    <cellStyle name="Input 3 2 26 2 5" xfId="21423"/>
    <cellStyle name="Input 3 2 26 2 6" xfId="21424"/>
    <cellStyle name="Input 3 2 26 3" xfId="21425"/>
    <cellStyle name="Input 3 2 26 3 2" xfId="57559"/>
    <cellStyle name="Input 3 2 26 3 3" xfId="57560"/>
    <cellStyle name="Input 3 2 26 4" xfId="21426"/>
    <cellStyle name="Input 3 2 26 4 2" xfId="57561"/>
    <cellStyle name="Input 3 2 26 4 3" xfId="57562"/>
    <cellStyle name="Input 3 2 26 5" xfId="21427"/>
    <cellStyle name="Input 3 2 26 5 2" xfId="57563"/>
    <cellStyle name="Input 3 2 26 5 3" xfId="57564"/>
    <cellStyle name="Input 3 2 26 6" xfId="21428"/>
    <cellStyle name="Input 3 2 26 6 2" xfId="57565"/>
    <cellStyle name="Input 3 2 26 6 3" xfId="57566"/>
    <cellStyle name="Input 3 2 26 7" xfId="21429"/>
    <cellStyle name="Input 3 2 26 8" xfId="57567"/>
    <cellStyle name="Input 3 2 27" xfId="21430"/>
    <cellStyle name="Input 3 2 27 2" xfId="21431"/>
    <cellStyle name="Input 3 2 27 2 2" xfId="21432"/>
    <cellStyle name="Input 3 2 27 2 3" xfId="21433"/>
    <cellStyle name="Input 3 2 27 2 4" xfId="21434"/>
    <cellStyle name="Input 3 2 27 2 5" xfId="21435"/>
    <cellStyle name="Input 3 2 27 2 6" xfId="21436"/>
    <cellStyle name="Input 3 2 27 3" xfId="21437"/>
    <cellStyle name="Input 3 2 27 3 2" xfId="57568"/>
    <cellStyle name="Input 3 2 27 3 3" xfId="57569"/>
    <cellStyle name="Input 3 2 27 4" xfId="21438"/>
    <cellStyle name="Input 3 2 27 4 2" xfId="57570"/>
    <cellStyle name="Input 3 2 27 4 3" xfId="57571"/>
    <cellStyle name="Input 3 2 27 5" xfId="21439"/>
    <cellStyle name="Input 3 2 27 5 2" xfId="57572"/>
    <cellStyle name="Input 3 2 27 5 3" xfId="57573"/>
    <cellStyle name="Input 3 2 27 6" xfId="21440"/>
    <cellStyle name="Input 3 2 27 6 2" xfId="57574"/>
    <cellStyle name="Input 3 2 27 6 3" xfId="57575"/>
    <cellStyle name="Input 3 2 27 7" xfId="21441"/>
    <cellStyle name="Input 3 2 27 8" xfId="57576"/>
    <cellStyle name="Input 3 2 28" xfId="21442"/>
    <cellStyle name="Input 3 2 28 2" xfId="21443"/>
    <cellStyle name="Input 3 2 28 2 2" xfId="21444"/>
    <cellStyle name="Input 3 2 28 2 3" xfId="21445"/>
    <cellStyle name="Input 3 2 28 2 4" xfId="21446"/>
    <cellStyle name="Input 3 2 28 2 5" xfId="21447"/>
    <cellStyle name="Input 3 2 28 2 6" xfId="21448"/>
    <cellStyle name="Input 3 2 28 3" xfId="21449"/>
    <cellStyle name="Input 3 2 28 3 2" xfId="57577"/>
    <cellStyle name="Input 3 2 28 3 3" xfId="57578"/>
    <cellStyle name="Input 3 2 28 4" xfId="21450"/>
    <cellStyle name="Input 3 2 28 4 2" xfId="57579"/>
    <cellStyle name="Input 3 2 28 4 3" xfId="57580"/>
    <cellStyle name="Input 3 2 28 5" xfId="21451"/>
    <cellStyle name="Input 3 2 28 5 2" xfId="57581"/>
    <cellStyle name="Input 3 2 28 5 3" xfId="57582"/>
    <cellStyle name="Input 3 2 28 6" xfId="21452"/>
    <cellStyle name="Input 3 2 28 6 2" xfId="57583"/>
    <cellStyle name="Input 3 2 28 6 3" xfId="57584"/>
    <cellStyle name="Input 3 2 28 7" xfId="21453"/>
    <cellStyle name="Input 3 2 28 8" xfId="57585"/>
    <cellStyle name="Input 3 2 29" xfId="21454"/>
    <cellStyle name="Input 3 2 29 2" xfId="21455"/>
    <cellStyle name="Input 3 2 29 2 2" xfId="21456"/>
    <cellStyle name="Input 3 2 29 2 3" xfId="21457"/>
    <cellStyle name="Input 3 2 29 2 4" xfId="21458"/>
    <cellStyle name="Input 3 2 29 2 5" xfId="21459"/>
    <cellStyle name="Input 3 2 29 2 6" xfId="21460"/>
    <cellStyle name="Input 3 2 29 3" xfId="21461"/>
    <cellStyle name="Input 3 2 29 3 2" xfId="57586"/>
    <cellStyle name="Input 3 2 29 3 3" xfId="57587"/>
    <cellStyle name="Input 3 2 29 4" xfId="21462"/>
    <cellStyle name="Input 3 2 29 4 2" xfId="57588"/>
    <cellStyle name="Input 3 2 29 4 3" xfId="57589"/>
    <cellStyle name="Input 3 2 29 5" xfId="21463"/>
    <cellStyle name="Input 3 2 29 5 2" xfId="57590"/>
    <cellStyle name="Input 3 2 29 5 3" xfId="57591"/>
    <cellStyle name="Input 3 2 29 6" xfId="21464"/>
    <cellStyle name="Input 3 2 29 6 2" xfId="57592"/>
    <cellStyle name="Input 3 2 29 6 3" xfId="57593"/>
    <cellStyle name="Input 3 2 29 7" xfId="21465"/>
    <cellStyle name="Input 3 2 29 8" xfId="57594"/>
    <cellStyle name="Input 3 2 3" xfId="21466"/>
    <cellStyle name="Input 3 2 3 2" xfId="21467"/>
    <cellStyle name="Input 3 2 3 2 2" xfId="21468"/>
    <cellStyle name="Input 3 2 3 2 3" xfId="21469"/>
    <cellStyle name="Input 3 2 3 2 4" xfId="21470"/>
    <cellStyle name="Input 3 2 3 2 5" xfId="21471"/>
    <cellStyle name="Input 3 2 3 2 6" xfId="21472"/>
    <cellStyle name="Input 3 2 3 3" xfId="21473"/>
    <cellStyle name="Input 3 2 3 3 2" xfId="57595"/>
    <cellStyle name="Input 3 2 3 3 3" xfId="57596"/>
    <cellStyle name="Input 3 2 3 4" xfId="21474"/>
    <cellStyle name="Input 3 2 3 4 2" xfId="57597"/>
    <cellStyle name="Input 3 2 3 4 3" xfId="57598"/>
    <cellStyle name="Input 3 2 3 5" xfId="21475"/>
    <cellStyle name="Input 3 2 3 5 2" xfId="57599"/>
    <cellStyle name="Input 3 2 3 5 3" xfId="57600"/>
    <cellStyle name="Input 3 2 3 6" xfId="21476"/>
    <cellStyle name="Input 3 2 3 6 2" xfId="57601"/>
    <cellStyle name="Input 3 2 3 6 3" xfId="57602"/>
    <cellStyle name="Input 3 2 3 7" xfId="21477"/>
    <cellStyle name="Input 3 2 3 8" xfId="57603"/>
    <cellStyle name="Input 3 2 30" xfId="21478"/>
    <cellStyle name="Input 3 2 30 2" xfId="21479"/>
    <cellStyle name="Input 3 2 30 2 2" xfId="21480"/>
    <cellStyle name="Input 3 2 30 2 3" xfId="21481"/>
    <cellStyle name="Input 3 2 30 2 4" xfId="21482"/>
    <cellStyle name="Input 3 2 30 2 5" xfId="21483"/>
    <cellStyle name="Input 3 2 30 2 6" xfId="21484"/>
    <cellStyle name="Input 3 2 30 3" xfId="21485"/>
    <cellStyle name="Input 3 2 30 3 2" xfId="57604"/>
    <cellStyle name="Input 3 2 30 3 3" xfId="57605"/>
    <cellStyle name="Input 3 2 30 4" xfId="21486"/>
    <cellStyle name="Input 3 2 30 4 2" xfId="57606"/>
    <cellStyle name="Input 3 2 30 4 3" xfId="57607"/>
    <cellStyle name="Input 3 2 30 5" xfId="21487"/>
    <cellStyle name="Input 3 2 30 5 2" xfId="57608"/>
    <cellStyle name="Input 3 2 30 5 3" xfId="57609"/>
    <cellStyle name="Input 3 2 30 6" xfId="21488"/>
    <cellStyle name="Input 3 2 30 6 2" xfId="57610"/>
    <cellStyle name="Input 3 2 30 6 3" xfId="57611"/>
    <cellStyle name="Input 3 2 30 7" xfId="21489"/>
    <cellStyle name="Input 3 2 30 8" xfId="57612"/>
    <cellStyle name="Input 3 2 31" xfId="21490"/>
    <cellStyle name="Input 3 2 31 2" xfId="21491"/>
    <cellStyle name="Input 3 2 31 2 2" xfId="21492"/>
    <cellStyle name="Input 3 2 31 2 3" xfId="21493"/>
    <cellStyle name="Input 3 2 31 2 4" xfId="21494"/>
    <cellStyle name="Input 3 2 31 2 5" xfId="21495"/>
    <cellStyle name="Input 3 2 31 2 6" xfId="21496"/>
    <cellStyle name="Input 3 2 31 3" xfId="21497"/>
    <cellStyle name="Input 3 2 31 3 2" xfId="57613"/>
    <cellStyle name="Input 3 2 31 3 3" xfId="57614"/>
    <cellStyle name="Input 3 2 31 4" xfId="21498"/>
    <cellStyle name="Input 3 2 31 4 2" xfId="57615"/>
    <cellStyle name="Input 3 2 31 4 3" xfId="57616"/>
    <cellStyle name="Input 3 2 31 5" xfId="21499"/>
    <cellStyle name="Input 3 2 31 5 2" xfId="57617"/>
    <cellStyle name="Input 3 2 31 5 3" xfId="57618"/>
    <cellStyle name="Input 3 2 31 6" xfId="21500"/>
    <cellStyle name="Input 3 2 31 6 2" xfId="57619"/>
    <cellStyle name="Input 3 2 31 6 3" xfId="57620"/>
    <cellStyle name="Input 3 2 31 7" xfId="21501"/>
    <cellStyle name="Input 3 2 31 8" xfId="57621"/>
    <cellStyle name="Input 3 2 32" xfId="21502"/>
    <cellStyle name="Input 3 2 32 2" xfId="21503"/>
    <cellStyle name="Input 3 2 32 2 2" xfId="21504"/>
    <cellStyle name="Input 3 2 32 2 3" xfId="21505"/>
    <cellStyle name="Input 3 2 32 2 4" xfId="21506"/>
    <cellStyle name="Input 3 2 32 2 5" xfId="21507"/>
    <cellStyle name="Input 3 2 32 2 6" xfId="21508"/>
    <cellStyle name="Input 3 2 32 3" xfId="21509"/>
    <cellStyle name="Input 3 2 32 3 2" xfId="57622"/>
    <cellStyle name="Input 3 2 32 3 3" xfId="57623"/>
    <cellStyle name="Input 3 2 32 4" xfId="21510"/>
    <cellStyle name="Input 3 2 32 4 2" xfId="57624"/>
    <cellStyle name="Input 3 2 32 4 3" xfId="57625"/>
    <cellStyle name="Input 3 2 32 5" xfId="21511"/>
    <cellStyle name="Input 3 2 32 5 2" xfId="57626"/>
    <cellStyle name="Input 3 2 32 5 3" xfId="57627"/>
    <cellStyle name="Input 3 2 32 6" xfId="21512"/>
    <cellStyle name="Input 3 2 32 6 2" xfId="57628"/>
    <cellStyle name="Input 3 2 32 6 3" xfId="57629"/>
    <cellStyle name="Input 3 2 32 7" xfId="21513"/>
    <cellStyle name="Input 3 2 32 8" xfId="57630"/>
    <cellStyle name="Input 3 2 33" xfId="21514"/>
    <cellStyle name="Input 3 2 33 2" xfId="21515"/>
    <cellStyle name="Input 3 2 33 2 2" xfId="21516"/>
    <cellStyle name="Input 3 2 33 2 3" xfId="21517"/>
    <cellStyle name="Input 3 2 33 2 4" xfId="21518"/>
    <cellStyle name="Input 3 2 33 2 5" xfId="21519"/>
    <cellStyle name="Input 3 2 33 2 6" xfId="21520"/>
    <cellStyle name="Input 3 2 33 3" xfId="21521"/>
    <cellStyle name="Input 3 2 33 3 2" xfId="57631"/>
    <cellStyle name="Input 3 2 33 3 3" xfId="57632"/>
    <cellStyle name="Input 3 2 33 4" xfId="21522"/>
    <cellStyle name="Input 3 2 33 4 2" xfId="57633"/>
    <cellStyle name="Input 3 2 33 4 3" xfId="57634"/>
    <cellStyle name="Input 3 2 33 5" xfId="21523"/>
    <cellStyle name="Input 3 2 33 5 2" xfId="57635"/>
    <cellStyle name="Input 3 2 33 5 3" xfId="57636"/>
    <cellStyle name="Input 3 2 33 6" xfId="21524"/>
    <cellStyle name="Input 3 2 33 6 2" xfId="57637"/>
    <cellStyle name="Input 3 2 33 6 3" xfId="57638"/>
    <cellStyle name="Input 3 2 33 7" xfId="21525"/>
    <cellStyle name="Input 3 2 33 8" xfId="57639"/>
    <cellStyle name="Input 3 2 34" xfId="21526"/>
    <cellStyle name="Input 3 2 34 2" xfId="21527"/>
    <cellStyle name="Input 3 2 34 2 2" xfId="21528"/>
    <cellStyle name="Input 3 2 34 2 3" xfId="21529"/>
    <cellStyle name="Input 3 2 34 2 4" xfId="21530"/>
    <cellStyle name="Input 3 2 34 2 5" xfId="21531"/>
    <cellStyle name="Input 3 2 34 2 6" xfId="21532"/>
    <cellStyle name="Input 3 2 34 3" xfId="21533"/>
    <cellStyle name="Input 3 2 34 3 2" xfId="57640"/>
    <cellStyle name="Input 3 2 34 3 3" xfId="57641"/>
    <cellStyle name="Input 3 2 34 4" xfId="21534"/>
    <cellStyle name="Input 3 2 34 4 2" xfId="57642"/>
    <cellStyle name="Input 3 2 34 4 3" xfId="57643"/>
    <cellStyle name="Input 3 2 34 5" xfId="21535"/>
    <cellStyle name="Input 3 2 34 5 2" xfId="57644"/>
    <cellStyle name="Input 3 2 34 5 3" xfId="57645"/>
    <cellStyle name="Input 3 2 34 6" xfId="21536"/>
    <cellStyle name="Input 3 2 34 6 2" xfId="57646"/>
    <cellStyle name="Input 3 2 34 6 3" xfId="57647"/>
    <cellStyle name="Input 3 2 34 7" xfId="21537"/>
    <cellStyle name="Input 3 2 34 8" xfId="57648"/>
    <cellStyle name="Input 3 2 35" xfId="21538"/>
    <cellStyle name="Input 3 2 35 2" xfId="21539"/>
    <cellStyle name="Input 3 2 35 2 2" xfId="21540"/>
    <cellStyle name="Input 3 2 35 2 3" xfId="21541"/>
    <cellStyle name="Input 3 2 35 2 4" xfId="21542"/>
    <cellStyle name="Input 3 2 35 2 5" xfId="21543"/>
    <cellStyle name="Input 3 2 35 2 6" xfId="21544"/>
    <cellStyle name="Input 3 2 35 3" xfId="21545"/>
    <cellStyle name="Input 3 2 35 3 2" xfId="57649"/>
    <cellStyle name="Input 3 2 35 3 3" xfId="57650"/>
    <cellStyle name="Input 3 2 35 4" xfId="21546"/>
    <cellStyle name="Input 3 2 35 4 2" xfId="57651"/>
    <cellStyle name="Input 3 2 35 4 3" xfId="57652"/>
    <cellStyle name="Input 3 2 35 5" xfId="21547"/>
    <cellStyle name="Input 3 2 35 5 2" xfId="57653"/>
    <cellStyle name="Input 3 2 35 5 3" xfId="57654"/>
    <cellStyle name="Input 3 2 35 6" xfId="21548"/>
    <cellStyle name="Input 3 2 35 6 2" xfId="57655"/>
    <cellStyle name="Input 3 2 35 6 3" xfId="57656"/>
    <cellStyle name="Input 3 2 35 7" xfId="21549"/>
    <cellStyle name="Input 3 2 35 8" xfId="57657"/>
    <cellStyle name="Input 3 2 36" xfId="21550"/>
    <cellStyle name="Input 3 2 36 2" xfId="57658"/>
    <cellStyle name="Input 3 2 36 3" xfId="57659"/>
    <cellStyle name="Input 3 2 37" xfId="21551"/>
    <cellStyle name="Input 3 2 37 2" xfId="21552"/>
    <cellStyle name="Input 3 2 37 3" xfId="21553"/>
    <cellStyle name="Input 3 2 37 4" xfId="21554"/>
    <cellStyle name="Input 3 2 37 5" xfId="21555"/>
    <cellStyle name="Input 3 2 37 6" xfId="21556"/>
    <cellStyle name="Input 3 2 38" xfId="21557"/>
    <cellStyle name="Input 3 2 38 2" xfId="57660"/>
    <cellStyle name="Input 3 2 38 3" xfId="57661"/>
    <cellStyle name="Input 3 2 39" xfId="21558"/>
    <cellStyle name="Input 3 2 39 2" xfId="57662"/>
    <cellStyle name="Input 3 2 39 3" xfId="57663"/>
    <cellStyle name="Input 3 2 4" xfId="21559"/>
    <cellStyle name="Input 3 2 4 2" xfId="21560"/>
    <cellStyle name="Input 3 2 4 2 2" xfId="21561"/>
    <cellStyle name="Input 3 2 4 2 3" xfId="21562"/>
    <cellStyle name="Input 3 2 4 2 4" xfId="21563"/>
    <cellStyle name="Input 3 2 4 2 5" xfId="21564"/>
    <cellStyle name="Input 3 2 4 2 6" xfId="21565"/>
    <cellStyle name="Input 3 2 4 3" xfId="21566"/>
    <cellStyle name="Input 3 2 4 3 2" xfId="57664"/>
    <cellStyle name="Input 3 2 4 3 3" xfId="57665"/>
    <cellStyle name="Input 3 2 4 4" xfId="21567"/>
    <cellStyle name="Input 3 2 4 4 2" xfId="57666"/>
    <cellStyle name="Input 3 2 4 4 3" xfId="57667"/>
    <cellStyle name="Input 3 2 4 5" xfId="21568"/>
    <cellStyle name="Input 3 2 4 5 2" xfId="57668"/>
    <cellStyle name="Input 3 2 4 5 3" xfId="57669"/>
    <cellStyle name="Input 3 2 4 6" xfId="21569"/>
    <cellStyle name="Input 3 2 4 6 2" xfId="57670"/>
    <cellStyle name="Input 3 2 4 6 3" xfId="57671"/>
    <cellStyle name="Input 3 2 4 7" xfId="21570"/>
    <cellStyle name="Input 3 2 4 8" xfId="57672"/>
    <cellStyle name="Input 3 2 40" xfId="21571"/>
    <cellStyle name="Input 3 2 40 2" xfId="57673"/>
    <cellStyle name="Input 3 2 40 3" xfId="57674"/>
    <cellStyle name="Input 3 2 41" xfId="21572"/>
    <cellStyle name="Input 3 2 42" xfId="21573"/>
    <cellStyle name="Input 3 2 5" xfId="21574"/>
    <cellStyle name="Input 3 2 5 2" xfId="21575"/>
    <cellStyle name="Input 3 2 5 2 2" xfId="21576"/>
    <cellStyle name="Input 3 2 5 2 3" xfId="21577"/>
    <cellStyle name="Input 3 2 5 2 4" xfId="21578"/>
    <cellStyle name="Input 3 2 5 2 5" xfId="21579"/>
    <cellStyle name="Input 3 2 5 2 6" xfId="21580"/>
    <cellStyle name="Input 3 2 5 3" xfId="21581"/>
    <cellStyle name="Input 3 2 5 3 2" xfId="57675"/>
    <cellStyle name="Input 3 2 5 3 3" xfId="57676"/>
    <cellStyle name="Input 3 2 5 4" xfId="21582"/>
    <cellStyle name="Input 3 2 5 4 2" xfId="57677"/>
    <cellStyle name="Input 3 2 5 4 3" xfId="57678"/>
    <cellStyle name="Input 3 2 5 5" xfId="21583"/>
    <cellStyle name="Input 3 2 5 5 2" xfId="57679"/>
    <cellStyle name="Input 3 2 5 5 3" xfId="57680"/>
    <cellStyle name="Input 3 2 5 6" xfId="21584"/>
    <cellStyle name="Input 3 2 5 6 2" xfId="57681"/>
    <cellStyle name="Input 3 2 5 6 3" xfId="57682"/>
    <cellStyle name="Input 3 2 5 7" xfId="21585"/>
    <cellStyle name="Input 3 2 5 8" xfId="57683"/>
    <cellStyle name="Input 3 2 6" xfId="21586"/>
    <cellStyle name="Input 3 2 6 2" xfId="21587"/>
    <cellStyle name="Input 3 2 6 2 2" xfId="21588"/>
    <cellStyle name="Input 3 2 6 2 3" xfId="21589"/>
    <cellStyle name="Input 3 2 6 2 4" xfId="21590"/>
    <cellStyle name="Input 3 2 6 2 5" xfId="21591"/>
    <cellStyle name="Input 3 2 6 2 6" xfId="21592"/>
    <cellStyle name="Input 3 2 6 3" xfId="21593"/>
    <cellStyle name="Input 3 2 6 3 2" xfId="57684"/>
    <cellStyle name="Input 3 2 6 3 3" xfId="57685"/>
    <cellStyle name="Input 3 2 6 4" xfId="21594"/>
    <cellStyle name="Input 3 2 6 4 2" xfId="57686"/>
    <cellStyle name="Input 3 2 6 4 3" xfId="57687"/>
    <cellStyle name="Input 3 2 6 5" xfId="21595"/>
    <cellStyle name="Input 3 2 6 5 2" xfId="57688"/>
    <cellStyle name="Input 3 2 6 5 3" xfId="57689"/>
    <cellStyle name="Input 3 2 6 6" xfId="21596"/>
    <cellStyle name="Input 3 2 6 6 2" xfId="57690"/>
    <cellStyle name="Input 3 2 6 6 3" xfId="57691"/>
    <cellStyle name="Input 3 2 6 7" xfId="21597"/>
    <cellStyle name="Input 3 2 6 8" xfId="57692"/>
    <cellStyle name="Input 3 2 7" xfId="21598"/>
    <cellStyle name="Input 3 2 7 2" xfId="21599"/>
    <cellStyle name="Input 3 2 7 2 2" xfId="21600"/>
    <cellStyle name="Input 3 2 7 2 3" xfId="21601"/>
    <cellStyle name="Input 3 2 7 2 4" xfId="21602"/>
    <cellStyle name="Input 3 2 7 2 5" xfId="21603"/>
    <cellStyle name="Input 3 2 7 2 6" xfId="21604"/>
    <cellStyle name="Input 3 2 7 3" xfId="21605"/>
    <cellStyle name="Input 3 2 7 3 2" xfId="57693"/>
    <cellStyle name="Input 3 2 7 3 3" xfId="57694"/>
    <cellStyle name="Input 3 2 7 4" xfId="21606"/>
    <cellStyle name="Input 3 2 7 4 2" xfId="57695"/>
    <cellStyle name="Input 3 2 7 4 3" xfId="57696"/>
    <cellStyle name="Input 3 2 7 5" xfId="21607"/>
    <cellStyle name="Input 3 2 7 5 2" xfId="57697"/>
    <cellStyle name="Input 3 2 7 5 3" xfId="57698"/>
    <cellStyle name="Input 3 2 7 6" xfId="21608"/>
    <cellStyle name="Input 3 2 7 6 2" xfId="57699"/>
    <cellStyle name="Input 3 2 7 6 3" xfId="57700"/>
    <cellStyle name="Input 3 2 7 7" xfId="21609"/>
    <cellStyle name="Input 3 2 7 8" xfId="57701"/>
    <cellStyle name="Input 3 2 8" xfId="21610"/>
    <cellStyle name="Input 3 2 8 2" xfId="21611"/>
    <cellStyle name="Input 3 2 8 2 2" xfId="21612"/>
    <cellStyle name="Input 3 2 8 2 3" xfId="21613"/>
    <cellStyle name="Input 3 2 8 2 4" xfId="21614"/>
    <cellStyle name="Input 3 2 8 2 5" xfId="21615"/>
    <cellStyle name="Input 3 2 8 2 6" xfId="21616"/>
    <cellStyle name="Input 3 2 8 3" xfId="21617"/>
    <cellStyle name="Input 3 2 8 3 2" xfId="57702"/>
    <cellStyle name="Input 3 2 8 3 3" xfId="57703"/>
    <cellStyle name="Input 3 2 8 4" xfId="21618"/>
    <cellStyle name="Input 3 2 8 4 2" xfId="57704"/>
    <cellStyle name="Input 3 2 8 4 3" xfId="57705"/>
    <cellStyle name="Input 3 2 8 5" xfId="21619"/>
    <cellStyle name="Input 3 2 8 5 2" xfId="57706"/>
    <cellStyle name="Input 3 2 8 5 3" xfId="57707"/>
    <cellStyle name="Input 3 2 8 6" xfId="21620"/>
    <cellStyle name="Input 3 2 8 6 2" xfId="57708"/>
    <cellStyle name="Input 3 2 8 6 3" xfId="57709"/>
    <cellStyle name="Input 3 2 8 7" xfId="21621"/>
    <cellStyle name="Input 3 2 8 8" xfId="57710"/>
    <cellStyle name="Input 3 2 9" xfId="21622"/>
    <cellStyle name="Input 3 2 9 2" xfId="21623"/>
    <cellStyle name="Input 3 2 9 2 2" xfId="21624"/>
    <cellStyle name="Input 3 2 9 2 3" xfId="21625"/>
    <cellStyle name="Input 3 2 9 2 4" xfId="21626"/>
    <cellStyle name="Input 3 2 9 2 5" xfId="21627"/>
    <cellStyle name="Input 3 2 9 2 6" xfId="21628"/>
    <cellStyle name="Input 3 2 9 3" xfId="21629"/>
    <cellStyle name="Input 3 2 9 3 2" xfId="57711"/>
    <cellStyle name="Input 3 2 9 3 3" xfId="57712"/>
    <cellStyle name="Input 3 2 9 4" xfId="21630"/>
    <cellStyle name="Input 3 2 9 4 2" xfId="57713"/>
    <cellStyle name="Input 3 2 9 4 3" xfId="57714"/>
    <cellStyle name="Input 3 2 9 5" xfId="21631"/>
    <cellStyle name="Input 3 2 9 5 2" xfId="57715"/>
    <cellStyle name="Input 3 2 9 5 3" xfId="57716"/>
    <cellStyle name="Input 3 2 9 6" xfId="21632"/>
    <cellStyle name="Input 3 2 9 6 2" xfId="57717"/>
    <cellStyle name="Input 3 2 9 6 3" xfId="57718"/>
    <cellStyle name="Input 3 2 9 7" xfId="21633"/>
    <cellStyle name="Input 3 2 9 8" xfId="57719"/>
    <cellStyle name="Input 3 20" xfId="21634"/>
    <cellStyle name="Input 3 20 2" xfId="21635"/>
    <cellStyle name="Input 3 20 2 2" xfId="21636"/>
    <cellStyle name="Input 3 20 2 3" xfId="21637"/>
    <cellStyle name="Input 3 20 2 4" xfId="21638"/>
    <cellStyle name="Input 3 20 2 5" xfId="21639"/>
    <cellStyle name="Input 3 20 2 6" xfId="21640"/>
    <cellStyle name="Input 3 20 3" xfId="21641"/>
    <cellStyle name="Input 3 20 3 2" xfId="57720"/>
    <cellStyle name="Input 3 20 3 3" xfId="57721"/>
    <cellStyle name="Input 3 20 4" xfId="21642"/>
    <cellStyle name="Input 3 20 4 2" xfId="57722"/>
    <cellStyle name="Input 3 20 4 3" xfId="57723"/>
    <cellStyle name="Input 3 20 5" xfId="21643"/>
    <cellStyle name="Input 3 20 5 2" xfId="57724"/>
    <cellStyle name="Input 3 20 5 3" xfId="57725"/>
    <cellStyle name="Input 3 20 6" xfId="21644"/>
    <cellStyle name="Input 3 20 6 2" xfId="57726"/>
    <cellStyle name="Input 3 20 6 3" xfId="57727"/>
    <cellStyle name="Input 3 20 7" xfId="21645"/>
    <cellStyle name="Input 3 20 8" xfId="57728"/>
    <cellStyle name="Input 3 21" xfId="21646"/>
    <cellStyle name="Input 3 21 2" xfId="21647"/>
    <cellStyle name="Input 3 21 2 2" xfId="21648"/>
    <cellStyle name="Input 3 21 2 3" xfId="21649"/>
    <cellStyle name="Input 3 21 2 4" xfId="21650"/>
    <cellStyle name="Input 3 21 2 5" xfId="21651"/>
    <cellStyle name="Input 3 21 2 6" xfId="21652"/>
    <cellStyle name="Input 3 21 3" xfId="21653"/>
    <cellStyle name="Input 3 21 3 2" xfId="57729"/>
    <cellStyle name="Input 3 21 3 3" xfId="57730"/>
    <cellStyle name="Input 3 21 4" xfId="21654"/>
    <cellStyle name="Input 3 21 4 2" xfId="57731"/>
    <cellStyle name="Input 3 21 4 3" xfId="57732"/>
    <cellStyle name="Input 3 21 5" xfId="21655"/>
    <cellStyle name="Input 3 21 5 2" xfId="57733"/>
    <cellStyle name="Input 3 21 5 3" xfId="57734"/>
    <cellStyle name="Input 3 21 6" xfId="21656"/>
    <cellStyle name="Input 3 21 6 2" xfId="57735"/>
    <cellStyle name="Input 3 21 6 3" xfId="57736"/>
    <cellStyle name="Input 3 21 7" xfId="21657"/>
    <cellStyle name="Input 3 21 8" xfId="57737"/>
    <cellStyle name="Input 3 22" xfId="21658"/>
    <cellStyle name="Input 3 22 2" xfId="21659"/>
    <cellStyle name="Input 3 22 2 2" xfId="21660"/>
    <cellStyle name="Input 3 22 2 3" xfId="21661"/>
    <cellStyle name="Input 3 22 2 4" xfId="21662"/>
    <cellStyle name="Input 3 22 2 5" xfId="21663"/>
    <cellStyle name="Input 3 22 2 6" xfId="21664"/>
    <cellStyle name="Input 3 22 3" xfId="21665"/>
    <cellStyle name="Input 3 22 3 2" xfId="57738"/>
    <cellStyle name="Input 3 22 3 3" xfId="57739"/>
    <cellStyle name="Input 3 22 4" xfId="21666"/>
    <cellStyle name="Input 3 22 4 2" xfId="57740"/>
    <cellStyle name="Input 3 22 4 3" xfId="57741"/>
    <cellStyle name="Input 3 22 5" xfId="21667"/>
    <cellStyle name="Input 3 22 5 2" xfId="57742"/>
    <cellStyle name="Input 3 22 5 3" xfId="57743"/>
    <cellStyle name="Input 3 22 6" xfId="21668"/>
    <cellStyle name="Input 3 22 6 2" xfId="57744"/>
    <cellStyle name="Input 3 22 6 3" xfId="57745"/>
    <cellStyle name="Input 3 22 7" xfId="21669"/>
    <cellStyle name="Input 3 22 8" xfId="57746"/>
    <cellStyle name="Input 3 23" xfId="21670"/>
    <cellStyle name="Input 3 23 2" xfId="21671"/>
    <cellStyle name="Input 3 23 2 2" xfId="21672"/>
    <cellStyle name="Input 3 23 2 3" xfId="21673"/>
    <cellStyle name="Input 3 23 2 4" xfId="21674"/>
    <cellStyle name="Input 3 23 2 5" xfId="21675"/>
    <cellStyle name="Input 3 23 2 6" xfId="21676"/>
    <cellStyle name="Input 3 23 3" xfId="21677"/>
    <cellStyle name="Input 3 23 3 2" xfId="57747"/>
    <cellStyle name="Input 3 23 3 3" xfId="57748"/>
    <cellStyle name="Input 3 23 4" xfId="21678"/>
    <cellStyle name="Input 3 23 4 2" xfId="57749"/>
    <cellStyle name="Input 3 23 4 3" xfId="57750"/>
    <cellStyle name="Input 3 23 5" xfId="21679"/>
    <cellStyle name="Input 3 23 5 2" xfId="57751"/>
    <cellStyle name="Input 3 23 5 3" xfId="57752"/>
    <cellStyle name="Input 3 23 6" xfId="21680"/>
    <cellStyle name="Input 3 23 6 2" xfId="57753"/>
    <cellStyle name="Input 3 23 6 3" xfId="57754"/>
    <cellStyle name="Input 3 23 7" xfId="21681"/>
    <cellStyle name="Input 3 23 8" xfId="57755"/>
    <cellStyle name="Input 3 24" xfId="21682"/>
    <cellStyle name="Input 3 24 2" xfId="21683"/>
    <cellStyle name="Input 3 24 2 2" xfId="21684"/>
    <cellStyle name="Input 3 24 2 3" xfId="21685"/>
    <cellStyle name="Input 3 24 2 4" xfId="21686"/>
    <cellStyle name="Input 3 24 2 5" xfId="21687"/>
    <cellStyle name="Input 3 24 2 6" xfId="21688"/>
    <cellStyle name="Input 3 24 3" xfId="21689"/>
    <cellStyle name="Input 3 24 3 2" xfId="57756"/>
    <cellStyle name="Input 3 24 3 3" xfId="57757"/>
    <cellStyle name="Input 3 24 4" xfId="21690"/>
    <cellStyle name="Input 3 24 4 2" xfId="57758"/>
    <cellStyle name="Input 3 24 4 3" xfId="57759"/>
    <cellStyle name="Input 3 24 5" xfId="21691"/>
    <cellStyle name="Input 3 24 5 2" xfId="57760"/>
    <cellStyle name="Input 3 24 5 3" xfId="57761"/>
    <cellStyle name="Input 3 24 6" xfId="21692"/>
    <cellStyle name="Input 3 24 6 2" xfId="57762"/>
    <cellStyle name="Input 3 24 6 3" xfId="57763"/>
    <cellStyle name="Input 3 24 7" xfId="21693"/>
    <cellStyle name="Input 3 24 8" xfId="57764"/>
    <cellStyle name="Input 3 25" xfId="21694"/>
    <cellStyle name="Input 3 25 2" xfId="21695"/>
    <cellStyle name="Input 3 25 2 2" xfId="21696"/>
    <cellStyle name="Input 3 25 2 3" xfId="21697"/>
    <cellStyle name="Input 3 25 2 4" xfId="21698"/>
    <cellStyle name="Input 3 25 2 5" xfId="21699"/>
    <cellStyle name="Input 3 25 2 6" xfId="21700"/>
    <cellStyle name="Input 3 25 3" xfId="21701"/>
    <cellStyle name="Input 3 25 3 2" xfId="57765"/>
    <cellStyle name="Input 3 25 3 3" xfId="57766"/>
    <cellStyle name="Input 3 25 4" xfId="21702"/>
    <cellStyle name="Input 3 25 4 2" xfId="57767"/>
    <cellStyle name="Input 3 25 4 3" xfId="57768"/>
    <cellStyle name="Input 3 25 5" xfId="21703"/>
    <cellStyle name="Input 3 25 5 2" xfId="57769"/>
    <cellStyle name="Input 3 25 5 3" xfId="57770"/>
    <cellStyle name="Input 3 25 6" xfId="21704"/>
    <cellStyle name="Input 3 25 6 2" xfId="57771"/>
    <cellStyle name="Input 3 25 6 3" xfId="57772"/>
    <cellStyle name="Input 3 25 7" xfId="21705"/>
    <cellStyle name="Input 3 25 8" xfId="57773"/>
    <cellStyle name="Input 3 26" xfId="21706"/>
    <cellStyle name="Input 3 26 2" xfId="21707"/>
    <cellStyle name="Input 3 26 2 2" xfId="21708"/>
    <cellStyle name="Input 3 26 2 3" xfId="21709"/>
    <cellStyle name="Input 3 26 2 4" xfId="21710"/>
    <cellStyle name="Input 3 26 2 5" xfId="21711"/>
    <cellStyle name="Input 3 26 2 6" xfId="21712"/>
    <cellStyle name="Input 3 26 3" xfId="21713"/>
    <cellStyle name="Input 3 26 3 2" xfId="57774"/>
    <cellStyle name="Input 3 26 3 3" xfId="57775"/>
    <cellStyle name="Input 3 26 4" xfId="21714"/>
    <cellStyle name="Input 3 26 4 2" xfId="57776"/>
    <cellStyle name="Input 3 26 4 3" xfId="57777"/>
    <cellStyle name="Input 3 26 5" xfId="21715"/>
    <cellStyle name="Input 3 26 5 2" xfId="57778"/>
    <cellStyle name="Input 3 26 5 3" xfId="57779"/>
    <cellStyle name="Input 3 26 6" xfId="21716"/>
    <cellStyle name="Input 3 26 6 2" xfId="57780"/>
    <cellStyle name="Input 3 26 6 3" xfId="57781"/>
    <cellStyle name="Input 3 26 7" xfId="21717"/>
    <cellStyle name="Input 3 26 8" xfId="57782"/>
    <cellStyle name="Input 3 27" xfId="21718"/>
    <cellStyle name="Input 3 27 2" xfId="21719"/>
    <cellStyle name="Input 3 27 2 2" xfId="21720"/>
    <cellStyle name="Input 3 27 2 3" xfId="21721"/>
    <cellStyle name="Input 3 27 2 4" xfId="21722"/>
    <cellStyle name="Input 3 27 2 5" xfId="21723"/>
    <cellStyle name="Input 3 27 2 6" xfId="21724"/>
    <cellStyle name="Input 3 27 3" xfId="21725"/>
    <cellStyle name="Input 3 27 3 2" xfId="57783"/>
    <cellStyle name="Input 3 27 3 3" xfId="57784"/>
    <cellStyle name="Input 3 27 4" xfId="21726"/>
    <cellStyle name="Input 3 27 4 2" xfId="57785"/>
    <cellStyle name="Input 3 27 4 3" xfId="57786"/>
    <cellStyle name="Input 3 27 5" xfId="21727"/>
    <cellStyle name="Input 3 27 5 2" xfId="57787"/>
    <cellStyle name="Input 3 27 5 3" xfId="57788"/>
    <cellStyle name="Input 3 27 6" xfId="21728"/>
    <cellStyle name="Input 3 27 6 2" xfId="57789"/>
    <cellStyle name="Input 3 27 6 3" xfId="57790"/>
    <cellStyle name="Input 3 27 7" xfId="21729"/>
    <cellStyle name="Input 3 27 8" xfId="57791"/>
    <cellStyle name="Input 3 28" xfId="21730"/>
    <cellStyle name="Input 3 28 2" xfId="21731"/>
    <cellStyle name="Input 3 28 2 2" xfId="21732"/>
    <cellStyle name="Input 3 28 2 3" xfId="21733"/>
    <cellStyle name="Input 3 28 2 4" xfId="21734"/>
    <cellStyle name="Input 3 28 2 5" xfId="21735"/>
    <cellStyle name="Input 3 28 2 6" xfId="21736"/>
    <cellStyle name="Input 3 28 3" xfId="21737"/>
    <cellStyle name="Input 3 28 3 2" xfId="57792"/>
    <cellStyle name="Input 3 28 3 3" xfId="57793"/>
    <cellStyle name="Input 3 28 4" xfId="21738"/>
    <cellStyle name="Input 3 28 4 2" xfId="57794"/>
    <cellStyle name="Input 3 28 4 3" xfId="57795"/>
    <cellStyle name="Input 3 28 5" xfId="21739"/>
    <cellStyle name="Input 3 28 5 2" xfId="57796"/>
    <cellStyle name="Input 3 28 5 3" xfId="57797"/>
    <cellStyle name="Input 3 28 6" xfId="21740"/>
    <cellStyle name="Input 3 28 6 2" xfId="57798"/>
    <cellStyle name="Input 3 28 6 3" xfId="57799"/>
    <cellStyle name="Input 3 28 7" xfId="21741"/>
    <cellStyle name="Input 3 28 8" xfId="57800"/>
    <cellStyle name="Input 3 29" xfId="21742"/>
    <cellStyle name="Input 3 29 2" xfId="21743"/>
    <cellStyle name="Input 3 29 2 2" xfId="21744"/>
    <cellStyle name="Input 3 29 2 3" xfId="21745"/>
    <cellStyle name="Input 3 29 2 4" xfId="21746"/>
    <cellStyle name="Input 3 29 2 5" xfId="21747"/>
    <cellStyle name="Input 3 29 2 6" xfId="21748"/>
    <cellStyle name="Input 3 29 3" xfId="21749"/>
    <cellStyle name="Input 3 29 3 2" xfId="57801"/>
    <cellStyle name="Input 3 29 3 3" xfId="57802"/>
    <cellStyle name="Input 3 29 4" xfId="21750"/>
    <cellStyle name="Input 3 29 4 2" xfId="57803"/>
    <cellStyle name="Input 3 29 4 3" xfId="57804"/>
    <cellStyle name="Input 3 29 5" xfId="21751"/>
    <cellStyle name="Input 3 29 5 2" xfId="57805"/>
    <cellStyle name="Input 3 29 5 3" xfId="57806"/>
    <cellStyle name="Input 3 29 6" xfId="21752"/>
    <cellStyle name="Input 3 29 6 2" xfId="57807"/>
    <cellStyle name="Input 3 29 6 3" xfId="57808"/>
    <cellStyle name="Input 3 29 7" xfId="21753"/>
    <cellStyle name="Input 3 29 8" xfId="57809"/>
    <cellStyle name="Input 3 3" xfId="21754"/>
    <cellStyle name="Input 3 3 10" xfId="21755"/>
    <cellStyle name="Input 3 3 10 2" xfId="21756"/>
    <cellStyle name="Input 3 3 10 2 2" xfId="21757"/>
    <cellStyle name="Input 3 3 10 2 3" xfId="21758"/>
    <cellStyle name="Input 3 3 10 2 4" xfId="21759"/>
    <cellStyle name="Input 3 3 10 2 5" xfId="21760"/>
    <cellStyle name="Input 3 3 10 2 6" xfId="21761"/>
    <cellStyle name="Input 3 3 10 3" xfId="21762"/>
    <cellStyle name="Input 3 3 10 3 2" xfId="57810"/>
    <cellStyle name="Input 3 3 10 3 3" xfId="57811"/>
    <cellStyle name="Input 3 3 10 4" xfId="21763"/>
    <cellStyle name="Input 3 3 10 4 2" xfId="57812"/>
    <cellStyle name="Input 3 3 10 4 3" xfId="57813"/>
    <cellStyle name="Input 3 3 10 5" xfId="21764"/>
    <cellStyle name="Input 3 3 10 5 2" xfId="57814"/>
    <cellStyle name="Input 3 3 10 5 3" xfId="57815"/>
    <cellStyle name="Input 3 3 10 6" xfId="21765"/>
    <cellStyle name="Input 3 3 10 6 2" xfId="57816"/>
    <cellStyle name="Input 3 3 10 6 3" xfId="57817"/>
    <cellStyle name="Input 3 3 10 7" xfId="21766"/>
    <cellStyle name="Input 3 3 10 8" xfId="57818"/>
    <cellStyle name="Input 3 3 11" xfId="21767"/>
    <cellStyle name="Input 3 3 11 2" xfId="21768"/>
    <cellStyle name="Input 3 3 11 2 2" xfId="21769"/>
    <cellStyle name="Input 3 3 11 2 3" xfId="21770"/>
    <cellStyle name="Input 3 3 11 2 4" xfId="21771"/>
    <cellStyle name="Input 3 3 11 2 5" xfId="21772"/>
    <cellStyle name="Input 3 3 11 2 6" xfId="21773"/>
    <cellStyle name="Input 3 3 11 3" xfId="21774"/>
    <cellStyle name="Input 3 3 11 3 2" xfId="57819"/>
    <cellStyle name="Input 3 3 11 3 3" xfId="57820"/>
    <cellStyle name="Input 3 3 11 4" xfId="21775"/>
    <cellStyle name="Input 3 3 11 4 2" xfId="57821"/>
    <cellStyle name="Input 3 3 11 4 3" xfId="57822"/>
    <cellStyle name="Input 3 3 11 5" xfId="21776"/>
    <cellStyle name="Input 3 3 11 5 2" xfId="57823"/>
    <cellStyle name="Input 3 3 11 5 3" xfId="57824"/>
    <cellStyle name="Input 3 3 11 6" xfId="21777"/>
    <cellStyle name="Input 3 3 11 6 2" xfId="57825"/>
    <cellStyle name="Input 3 3 11 6 3" xfId="57826"/>
    <cellStyle name="Input 3 3 11 7" xfId="21778"/>
    <cellStyle name="Input 3 3 11 8" xfId="57827"/>
    <cellStyle name="Input 3 3 12" xfId="21779"/>
    <cellStyle name="Input 3 3 12 2" xfId="21780"/>
    <cellStyle name="Input 3 3 12 2 2" xfId="21781"/>
    <cellStyle name="Input 3 3 12 2 3" xfId="21782"/>
    <cellStyle name="Input 3 3 12 2 4" xfId="21783"/>
    <cellStyle name="Input 3 3 12 2 5" xfId="21784"/>
    <cellStyle name="Input 3 3 12 2 6" xfId="21785"/>
    <cellStyle name="Input 3 3 12 3" xfId="21786"/>
    <cellStyle name="Input 3 3 12 3 2" xfId="57828"/>
    <cellStyle name="Input 3 3 12 3 3" xfId="57829"/>
    <cellStyle name="Input 3 3 12 4" xfId="21787"/>
    <cellStyle name="Input 3 3 12 4 2" xfId="57830"/>
    <cellStyle name="Input 3 3 12 4 3" xfId="57831"/>
    <cellStyle name="Input 3 3 12 5" xfId="21788"/>
    <cellStyle name="Input 3 3 12 5 2" xfId="57832"/>
    <cellStyle name="Input 3 3 12 5 3" xfId="57833"/>
    <cellStyle name="Input 3 3 12 6" xfId="21789"/>
    <cellStyle name="Input 3 3 12 6 2" xfId="57834"/>
    <cellStyle name="Input 3 3 12 6 3" xfId="57835"/>
    <cellStyle name="Input 3 3 12 7" xfId="21790"/>
    <cellStyle name="Input 3 3 12 8" xfId="57836"/>
    <cellStyle name="Input 3 3 13" xfId="21791"/>
    <cellStyle name="Input 3 3 13 2" xfId="21792"/>
    <cellStyle name="Input 3 3 13 2 2" xfId="21793"/>
    <cellStyle name="Input 3 3 13 2 3" xfId="21794"/>
    <cellStyle name="Input 3 3 13 2 4" xfId="21795"/>
    <cellStyle name="Input 3 3 13 2 5" xfId="21796"/>
    <cellStyle name="Input 3 3 13 2 6" xfId="21797"/>
    <cellStyle name="Input 3 3 13 3" xfId="21798"/>
    <cellStyle name="Input 3 3 13 3 2" xfId="57837"/>
    <cellStyle name="Input 3 3 13 3 3" xfId="57838"/>
    <cellStyle name="Input 3 3 13 4" xfId="21799"/>
    <cellStyle name="Input 3 3 13 4 2" xfId="57839"/>
    <cellStyle name="Input 3 3 13 4 3" xfId="57840"/>
    <cellStyle name="Input 3 3 13 5" xfId="21800"/>
    <cellStyle name="Input 3 3 13 5 2" xfId="57841"/>
    <cellStyle name="Input 3 3 13 5 3" xfId="57842"/>
    <cellStyle name="Input 3 3 13 6" xfId="21801"/>
    <cellStyle name="Input 3 3 13 6 2" xfId="57843"/>
    <cellStyle name="Input 3 3 13 6 3" xfId="57844"/>
    <cellStyle name="Input 3 3 13 7" xfId="21802"/>
    <cellStyle name="Input 3 3 13 8" xfId="57845"/>
    <cellStyle name="Input 3 3 14" xfId="21803"/>
    <cellStyle name="Input 3 3 14 2" xfId="21804"/>
    <cellStyle name="Input 3 3 14 2 2" xfId="21805"/>
    <cellStyle name="Input 3 3 14 2 3" xfId="21806"/>
    <cellStyle name="Input 3 3 14 2 4" xfId="21807"/>
    <cellStyle name="Input 3 3 14 2 5" xfId="21808"/>
    <cellStyle name="Input 3 3 14 2 6" xfId="21809"/>
    <cellStyle name="Input 3 3 14 3" xfId="21810"/>
    <cellStyle name="Input 3 3 14 3 2" xfId="57846"/>
    <cellStyle name="Input 3 3 14 3 3" xfId="57847"/>
    <cellStyle name="Input 3 3 14 4" xfId="21811"/>
    <cellStyle name="Input 3 3 14 4 2" xfId="57848"/>
    <cellStyle name="Input 3 3 14 4 3" xfId="57849"/>
    <cellStyle name="Input 3 3 14 5" xfId="21812"/>
    <cellStyle name="Input 3 3 14 5 2" xfId="57850"/>
    <cellStyle name="Input 3 3 14 5 3" xfId="57851"/>
    <cellStyle name="Input 3 3 14 6" xfId="21813"/>
    <cellStyle name="Input 3 3 14 6 2" xfId="57852"/>
    <cellStyle name="Input 3 3 14 6 3" xfId="57853"/>
    <cellStyle name="Input 3 3 14 7" xfId="21814"/>
    <cellStyle name="Input 3 3 14 8" xfId="57854"/>
    <cellStyle name="Input 3 3 15" xfId="21815"/>
    <cellStyle name="Input 3 3 15 2" xfId="21816"/>
    <cellStyle name="Input 3 3 15 2 2" xfId="21817"/>
    <cellStyle name="Input 3 3 15 2 3" xfId="21818"/>
    <cellStyle name="Input 3 3 15 2 4" xfId="21819"/>
    <cellStyle name="Input 3 3 15 2 5" xfId="21820"/>
    <cellStyle name="Input 3 3 15 2 6" xfId="21821"/>
    <cellStyle name="Input 3 3 15 3" xfId="21822"/>
    <cellStyle name="Input 3 3 15 3 2" xfId="57855"/>
    <cellStyle name="Input 3 3 15 3 3" xfId="57856"/>
    <cellStyle name="Input 3 3 15 4" xfId="21823"/>
    <cellStyle name="Input 3 3 15 4 2" xfId="57857"/>
    <cellStyle name="Input 3 3 15 4 3" xfId="57858"/>
    <cellStyle name="Input 3 3 15 5" xfId="21824"/>
    <cellStyle name="Input 3 3 15 5 2" xfId="57859"/>
    <cellStyle name="Input 3 3 15 5 3" xfId="57860"/>
    <cellStyle name="Input 3 3 15 6" xfId="21825"/>
    <cellStyle name="Input 3 3 15 6 2" xfId="57861"/>
    <cellStyle name="Input 3 3 15 6 3" xfId="57862"/>
    <cellStyle name="Input 3 3 15 7" xfId="21826"/>
    <cellStyle name="Input 3 3 15 8" xfId="57863"/>
    <cellStyle name="Input 3 3 16" xfId="21827"/>
    <cellStyle name="Input 3 3 16 2" xfId="21828"/>
    <cellStyle name="Input 3 3 16 2 2" xfId="21829"/>
    <cellStyle name="Input 3 3 16 2 3" xfId="21830"/>
    <cellStyle name="Input 3 3 16 2 4" xfId="21831"/>
    <cellStyle name="Input 3 3 16 2 5" xfId="21832"/>
    <cellStyle name="Input 3 3 16 2 6" xfId="21833"/>
    <cellStyle name="Input 3 3 16 3" xfId="21834"/>
    <cellStyle name="Input 3 3 16 3 2" xfId="57864"/>
    <cellStyle name="Input 3 3 16 3 3" xfId="57865"/>
    <cellStyle name="Input 3 3 16 4" xfId="21835"/>
    <cellStyle name="Input 3 3 16 4 2" xfId="57866"/>
    <cellStyle name="Input 3 3 16 4 3" xfId="57867"/>
    <cellStyle name="Input 3 3 16 5" xfId="21836"/>
    <cellStyle name="Input 3 3 16 5 2" xfId="57868"/>
    <cellStyle name="Input 3 3 16 5 3" xfId="57869"/>
    <cellStyle name="Input 3 3 16 6" xfId="21837"/>
    <cellStyle name="Input 3 3 16 6 2" xfId="57870"/>
    <cellStyle name="Input 3 3 16 6 3" xfId="57871"/>
    <cellStyle name="Input 3 3 16 7" xfId="21838"/>
    <cellStyle name="Input 3 3 16 8" xfId="57872"/>
    <cellStyle name="Input 3 3 17" xfId="21839"/>
    <cellStyle name="Input 3 3 17 2" xfId="21840"/>
    <cellStyle name="Input 3 3 17 2 2" xfId="21841"/>
    <cellStyle name="Input 3 3 17 2 3" xfId="21842"/>
    <cellStyle name="Input 3 3 17 2 4" xfId="21843"/>
    <cellStyle name="Input 3 3 17 2 5" xfId="21844"/>
    <cellStyle name="Input 3 3 17 2 6" xfId="21845"/>
    <cellStyle name="Input 3 3 17 3" xfId="21846"/>
    <cellStyle name="Input 3 3 17 3 2" xfId="57873"/>
    <cellStyle name="Input 3 3 17 3 3" xfId="57874"/>
    <cellStyle name="Input 3 3 17 4" xfId="21847"/>
    <cellStyle name="Input 3 3 17 4 2" xfId="57875"/>
    <cellStyle name="Input 3 3 17 4 3" xfId="57876"/>
    <cellStyle name="Input 3 3 17 5" xfId="21848"/>
    <cellStyle name="Input 3 3 17 5 2" xfId="57877"/>
    <cellStyle name="Input 3 3 17 5 3" xfId="57878"/>
    <cellStyle name="Input 3 3 17 6" xfId="21849"/>
    <cellStyle name="Input 3 3 17 6 2" xfId="57879"/>
    <cellStyle name="Input 3 3 17 6 3" xfId="57880"/>
    <cellStyle name="Input 3 3 17 7" xfId="21850"/>
    <cellStyle name="Input 3 3 17 8" xfId="57881"/>
    <cellStyle name="Input 3 3 18" xfId="21851"/>
    <cellStyle name="Input 3 3 18 2" xfId="21852"/>
    <cellStyle name="Input 3 3 18 2 2" xfId="21853"/>
    <cellStyle name="Input 3 3 18 2 3" xfId="21854"/>
    <cellStyle name="Input 3 3 18 2 4" xfId="21855"/>
    <cellStyle name="Input 3 3 18 2 5" xfId="21856"/>
    <cellStyle name="Input 3 3 18 2 6" xfId="21857"/>
    <cellStyle name="Input 3 3 18 3" xfId="21858"/>
    <cellStyle name="Input 3 3 18 3 2" xfId="57882"/>
    <cellStyle name="Input 3 3 18 3 3" xfId="57883"/>
    <cellStyle name="Input 3 3 18 4" xfId="21859"/>
    <cellStyle name="Input 3 3 18 4 2" xfId="57884"/>
    <cellStyle name="Input 3 3 18 4 3" xfId="57885"/>
    <cellStyle name="Input 3 3 18 5" xfId="21860"/>
    <cellStyle name="Input 3 3 18 5 2" xfId="57886"/>
    <cellStyle name="Input 3 3 18 5 3" xfId="57887"/>
    <cellStyle name="Input 3 3 18 6" xfId="21861"/>
    <cellStyle name="Input 3 3 18 6 2" xfId="57888"/>
    <cellStyle name="Input 3 3 18 6 3" xfId="57889"/>
    <cellStyle name="Input 3 3 18 7" xfId="21862"/>
    <cellStyle name="Input 3 3 18 8" xfId="57890"/>
    <cellStyle name="Input 3 3 19" xfId="21863"/>
    <cellStyle name="Input 3 3 19 2" xfId="21864"/>
    <cellStyle name="Input 3 3 19 2 2" xfId="21865"/>
    <cellStyle name="Input 3 3 19 2 3" xfId="21866"/>
    <cellStyle name="Input 3 3 19 2 4" xfId="21867"/>
    <cellStyle name="Input 3 3 19 2 5" xfId="21868"/>
    <cellStyle name="Input 3 3 19 2 6" xfId="21869"/>
    <cellStyle name="Input 3 3 19 3" xfId="21870"/>
    <cellStyle name="Input 3 3 19 3 2" xfId="57891"/>
    <cellStyle name="Input 3 3 19 3 3" xfId="57892"/>
    <cellStyle name="Input 3 3 19 4" xfId="21871"/>
    <cellStyle name="Input 3 3 19 4 2" xfId="57893"/>
    <cellStyle name="Input 3 3 19 4 3" xfId="57894"/>
    <cellStyle name="Input 3 3 19 5" xfId="21872"/>
    <cellStyle name="Input 3 3 19 5 2" xfId="57895"/>
    <cellStyle name="Input 3 3 19 5 3" xfId="57896"/>
    <cellStyle name="Input 3 3 19 6" xfId="21873"/>
    <cellStyle name="Input 3 3 19 6 2" xfId="57897"/>
    <cellStyle name="Input 3 3 19 6 3" xfId="57898"/>
    <cellStyle name="Input 3 3 19 7" xfId="21874"/>
    <cellStyle name="Input 3 3 19 8" xfId="57899"/>
    <cellStyle name="Input 3 3 2" xfId="21875"/>
    <cellStyle name="Input 3 3 2 10" xfId="21876"/>
    <cellStyle name="Input 3 3 2 10 2" xfId="21877"/>
    <cellStyle name="Input 3 3 2 10 2 2" xfId="21878"/>
    <cellStyle name="Input 3 3 2 10 2 3" xfId="21879"/>
    <cellStyle name="Input 3 3 2 10 2 4" xfId="21880"/>
    <cellStyle name="Input 3 3 2 10 2 5" xfId="21881"/>
    <cellStyle name="Input 3 3 2 10 2 6" xfId="21882"/>
    <cellStyle name="Input 3 3 2 10 3" xfId="21883"/>
    <cellStyle name="Input 3 3 2 10 3 2" xfId="57900"/>
    <cellStyle name="Input 3 3 2 10 3 3" xfId="57901"/>
    <cellStyle name="Input 3 3 2 10 4" xfId="21884"/>
    <cellStyle name="Input 3 3 2 10 4 2" xfId="57902"/>
    <cellStyle name="Input 3 3 2 10 4 3" xfId="57903"/>
    <cellStyle name="Input 3 3 2 10 5" xfId="21885"/>
    <cellStyle name="Input 3 3 2 10 5 2" xfId="57904"/>
    <cellStyle name="Input 3 3 2 10 5 3" xfId="57905"/>
    <cellStyle name="Input 3 3 2 10 6" xfId="21886"/>
    <cellStyle name="Input 3 3 2 10 6 2" xfId="57906"/>
    <cellStyle name="Input 3 3 2 10 6 3" xfId="57907"/>
    <cellStyle name="Input 3 3 2 10 7" xfId="21887"/>
    <cellStyle name="Input 3 3 2 10 8" xfId="57908"/>
    <cellStyle name="Input 3 3 2 11" xfId="21888"/>
    <cellStyle name="Input 3 3 2 11 2" xfId="21889"/>
    <cellStyle name="Input 3 3 2 11 2 2" xfId="21890"/>
    <cellStyle name="Input 3 3 2 11 2 3" xfId="21891"/>
    <cellStyle name="Input 3 3 2 11 2 4" xfId="21892"/>
    <cellStyle name="Input 3 3 2 11 2 5" xfId="21893"/>
    <cellStyle name="Input 3 3 2 11 2 6" xfId="21894"/>
    <cellStyle name="Input 3 3 2 11 3" xfId="21895"/>
    <cellStyle name="Input 3 3 2 11 3 2" xfId="57909"/>
    <cellStyle name="Input 3 3 2 11 3 3" xfId="57910"/>
    <cellStyle name="Input 3 3 2 11 4" xfId="21896"/>
    <cellStyle name="Input 3 3 2 11 4 2" xfId="57911"/>
    <cellStyle name="Input 3 3 2 11 4 3" xfId="57912"/>
    <cellStyle name="Input 3 3 2 11 5" xfId="21897"/>
    <cellStyle name="Input 3 3 2 11 5 2" xfId="57913"/>
    <cellStyle name="Input 3 3 2 11 5 3" xfId="57914"/>
    <cellStyle name="Input 3 3 2 11 6" xfId="21898"/>
    <cellStyle name="Input 3 3 2 11 6 2" xfId="57915"/>
    <cellStyle name="Input 3 3 2 11 6 3" xfId="57916"/>
    <cellStyle name="Input 3 3 2 11 7" xfId="21899"/>
    <cellStyle name="Input 3 3 2 11 8" xfId="57917"/>
    <cellStyle name="Input 3 3 2 12" xfId="21900"/>
    <cellStyle name="Input 3 3 2 12 2" xfId="21901"/>
    <cellStyle name="Input 3 3 2 12 2 2" xfId="21902"/>
    <cellStyle name="Input 3 3 2 12 2 3" xfId="21903"/>
    <cellStyle name="Input 3 3 2 12 2 4" xfId="21904"/>
    <cellStyle name="Input 3 3 2 12 2 5" xfId="21905"/>
    <cellStyle name="Input 3 3 2 12 2 6" xfId="21906"/>
    <cellStyle name="Input 3 3 2 12 3" xfId="21907"/>
    <cellStyle name="Input 3 3 2 12 3 2" xfId="57918"/>
    <cellStyle name="Input 3 3 2 12 3 3" xfId="57919"/>
    <cellStyle name="Input 3 3 2 12 4" xfId="21908"/>
    <cellStyle name="Input 3 3 2 12 4 2" xfId="57920"/>
    <cellStyle name="Input 3 3 2 12 4 3" xfId="57921"/>
    <cellStyle name="Input 3 3 2 12 5" xfId="21909"/>
    <cellStyle name="Input 3 3 2 12 5 2" xfId="57922"/>
    <cellStyle name="Input 3 3 2 12 5 3" xfId="57923"/>
    <cellStyle name="Input 3 3 2 12 6" xfId="21910"/>
    <cellStyle name="Input 3 3 2 12 6 2" xfId="57924"/>
    <cellStyle name="Input 3 3 2 12 6 3" xfId="57925"/>
    <cellStyle name="Input 3 3 2 12 7" xfId="21911"/>
    <cellStyle name="Input 3 3 2 12 8" xfId="57926"/>
    <cellStyle name="Input 3 3 2 13" xfId="21912"/>
    <cellStyle name="Input 3 3 2 13 2" xfId="21913"/>
    <cellStyle name="Input 3 3 2 13 2 2" xfId="21914"/>
    <cellStyle name="Input 3 3 2 13 2 3" xfId="21915"/>
    <cellStyle name="Input 3 3 2 13 2 4" xfId="21916"/>
    <cellStyle name="Input 3 3 2 13 2 5" xfId="21917"/>
    <cellStyle name="Input 3 3 2 13 2 6" xfId="21918"/>
    <cellStyle name="Input 3 3 2 13 3" xfId="21919"/>
    <cellStyle name="Input 3 3 2 13 3 2" xfId="57927"/>
    <cellStyle name="Input 3 3 2 13 3 3" xfId="57928"/>
    <cellStyle name="Input 3 3 2 13 4" xfId="21920"/>
    <cellStyle name="Input 3 3 2 13 4 2" xfId="57929"/>
    <cellStyle name="Input 3 3 2 13 4 3" xfId="57930"/>
    <cellStyle name="Input 3 3 2 13 5" xfId="21921"/>
    <cellStyle name="Input 3 3 2 13 5 2" xfId="57931"/>
    <cellStyle name="Input 3 3 2 13 5 3" xfId="57932"/>
    <cellStyle name="Input 3 3 2 13 6" xfId="21922"/>
    <cellStyle name="Input 3 3 2 13 6 2" xfId="57933"/>
    <cellStyle name="Input 3 3 2 13 6 3" xfId="57934"/>
    <cellStyle name="Input 3 3 2 13 7" xfId="21923"/>
    <cellStyle name="Input 3 3 2 13 8" xfId="57935"/>
    <cellStyle name="Input 3 3 2 14" xfId="21924"/>
    <cellStyle name="Input 3 3 2 14 2" xfId="21925"/>
    <cellStyle name="Input 3 3 2 14 2 2" xfId="21926"/>
    <cellStyle name="Input 3 3 2 14 2 3" xfId="21927"/>
    <cellStyle name="Input 3 3 2 14 2 4" xfId="21928"/>
    <cellStyle name="Input 3 3 2 14 2 5" xfId="21929"/>
    <cellStyle name="Input 3 3 2 14 2 6" xfId="21930"/>
    <cellStyle name="Input 3 3 2 14 3" xfId="21931"/>
    <cellStyle name="Input 3 3 2 14 3 2" xfId="57936"/>
    <cellStyle name="Input 3 3 2 14 3 3" xfId="57937"/>
    <cellStyle name="Input 3 3 2 14 4" xfId="21932"/>
    <cellStyle name="Input 3 3 2 14 4 2" xfId="57938"/>
    <cellStyle name="Input 3 3 2 14 4 3" xfId="57939"/>
    <cellStyle name="Input 3 3 2 14 5" xfId="21933"/>
    <cellStyle name="Input 3 3 2 14 5 2" xfId="57940"/>
    <cellStyle name="Input 3 3 2 14 5 3" xfId="57941"/>
    <cellStyle name="Input 3 3 2 14 6" xfId="21934"/>
    <cellStyle name="Input 3 3 2 14 6 2" xfId="57942"/>
    <cellStyle name="Input 3 3 2 14 6 3" xfId="57943"/>
    <cellStyle name="Input 3 3 2 14 7" xfId="21935"/>
    <cellStyle name="Input 3 3 2 14 8" xfId="57944"/>
    <cellStyle name="Input 3 3 2 15" xfId="21936"/>
    <cellStyle name="Input 3 3 2 15 2" xfId="21937"/>
    <cellStyle name="Input 3 3 2 15 2 2" xfId="21938"/>
    <cellStyle name="Input 3 3 2 15 2 3" xfId="21939"/>
    <cellStyle name="Input 3 3 2 15 2 4" xfId="21940"/>
    <cellStyle name="Input 3 3 2 15 2 5" xfId="21941"/>
    <cellStyle name="Input 3 3 2 15 2 6" xfId="21942"/>
    <cellStyle name="Input 3 3 2 15 3" xfId="21943"/>
    <cellStyle name="Input 3 3 2 15 3 2" xfId="57945"/>
    <cellStyle name="Input 3 3 2 15 3 3" xfId="57946"/>
    <cellStyle name="Input 3 3 2 15 4" xfId="21944"/>
    <cellStyle name="Input 3 3 2 15 4 2" xfId="57947"/>
    <cellStyle name="Input 3 3 2 15 4 3" xfId="57948"/>
    <cellStyle name="Input 3 3 2 15 5" xfId="21945"/>
    <cellStyle name="Input 3 3 2 15 5 2" xfId="57949"/>
    <cellStyle name="Input 3 3 2 15 5 3" xfId="57950"/>
    <cellStyle name="Input 3 3 2 15 6" xfId="21946"/>
    <cellStyle name="Input 3 3 2 15 6 2" xfId="57951"/>
    <cellStyle name="Input 3 3 2 15 6 3" xfId="57952"/>
    <cellStyle name="Input 3 3 2 15 7" xfId="21947"/>
    <cellStyle name="Input 3 3 2 15 8" xfId="57953"/>
    <cellStyle name="Input 3 3 2 16" xfId="21948"/>
    <cellStyle name="Input 3 3 2 16 2" xfId="21949"/>
    <cellStyle name="Input 3 3 2 16 2 2" xfId="21950"/>
    <cellStyle name="Input 3 3 2 16 2 3" xfId="21951"/>
    <cellStyle name="Input 3 3 2 16 2 4" xfId="21952"/>
    <cellStyle name="Input 3 3 2 16 2 5" xfId="21953"/>
    <cellStyle name="Input 3 3 2 16 2 6" xfId="21954"/>
    <cellStyle name="Input 3 3 2 16 3" xfId="21955"/>
    <cellStyle name="Input 3 3 2 16 3 2" xfId="57954"/>
    <cellStyle name="Input 3 3 2 16 3 3" xfId="57955"/>
    <cellStyle name="Input 3 3 2 16 4" xfId="21956"/>
    <cellStyle name="Input 3 3 2 16 4 2" xfId="57956"/>
    <cellStyle name="Input 3 3 2 16 4 3" xfId="57957"/>
    <cellStyle name="Input 3 3 2 16 5" xfId="21957"/>
    <cellStyle name="Input 3 3 2 16 5 2" xfId="57958"/>
    <cellStyle name="Input 3 3 2 16 5 3" xfId="57959"/>
    <cellStyle name="Input 3 3 2 16 6" xfId="21958"/>
    <cellStyle name="Input 3 3 2 16 6 2" xfId="57960"/>
    <cellStyle name="Input 3 3 2 16 6 3" xfId="57961"/>
    <cellStyle name="Input 3 3 2 16 7" xfId="21959"/>
    <cellStyle name="Input 3 3 2 16 8" xfId="57962"/>
    <cellStyle name="Input 3 3 2 17" xfId="21960"/>
    <cellStyle name="Input 3 3 2 17 2" xfId="21961"/>
    <cellStyle name="Input 3 3 2 17 2 2" xfId="21962"/>
    <cellStyle name="Input 3 3 2 17 2 3" xfId="21963"/>
    <cellStyle name="Input 3 3 2 17 2 4" xfId="21964"/>
    <cellStyle name="Input 3 3 2 17 2 5" xfId="21965"/>
    <cellStyle name="Input 3 3 2 17 2 6" xfId="21966"/>
    <cellStyle name="Input 3 3 2 17 3" xfId="21967"/>
    <cellStyle name="Input 3 3 2 17 3 2" xfId="57963"/>
    <cellStyle name="Input 3 3 2 17 3 3" xfId="57964"/>
    <cellStyle name="Input 3 3 2 17 4" xfId="21968"/>
    <cellStyle name="Input 3 3 2 17 4 2" xfId="57965"/>
    <cellStyle name="Input 3 3 2 17 4 3" xfId="57966"/>
    <cellStyle name="Input 3 3 2 17 5" xfId="21969"/>
    <cellStyle name="Input 3 3 2 17 5 2" xfId="57967"/>
    <cellStyle name="Input 3 3 2 17 5 3" xfId="57968"/>
    <cellStyle name="Input 3 3 2 17 6" xfId="21970"/>
    <cellStyle name="Input 3 3 2 17 6 2" xfId="57969"/>
    <cellStyle name="Input 3 3 2 17 6 3" xfId="57970"/>
    <cellStyle name="Input 3 3 2 17 7" xfId="21971"/>
    <cellStyle name="Input 3 3 2 17 8" xfId="57971"/>
    <cellStyle name="Input 3 3 2 18" xfId="21972"/>
    <cellStyle name="Input 3 3 2 18 2" xfId="21973"/>
    <cellStyle name="Input 3 3 2 18 2 2" xfId="21974"/>
    <cellStyle name="Input 3 3 2 18 2 3" xfId="21975"/>
    <cellStyle name="Input 3 3 2 18 2 4" xfId="21976"/>
    <cellStyle name="Input 3 3 2 18 2 5" xfId="21977"/>
    <cellStyle name="Input 3 3 2 18 2 6" xfId="21978"/>
    <cellStyle name="Input 3 3 2 18 3" xfId="21979"/>
    <cellStyle name="Input 3 3 2 18 3 2" xfId="57972"/>
    <cellStyle name="Input 3 3 2 18 3 3" xfId="57973"/>
    <cellStyle name="Input 3 3 2 18 4" xfId="21980"/>
    <cellStyle name="Input 3 3 2 18 4 2" xfId="57974"/>
    <cellStyle name="Input 3 3 2 18 4 3" xfId="57975"/>
    <cellStyle name="Input 3 3 2 18 5" xfId="21981"/>
    <cellStyle name="Input 3 3 2 18 5 2" xfId="57976"/>
    <cellStyle name="Input 3 3 2 18 5 3" xfId="57977"/>
    <cellStyle name="Input 3 3 2 18 6" xfId="21982"/>
    <cellStyle name="Input 3 3 2 18 6 2" xfId="57978"/>
    <cellStyle name="Input 3 3 2 18 6 3" xfId="57979"/>
    <cellStyle name="Input 3 3 2 18 7" xfId="21983"/>
    <cellStyle name="Input 3 3 2 18 8" xfId="57980"/>
    <cellStyle name="Input 3 3 2 19" xfId="21984"/>
    <cellStyle name="Input 3 3 2 19 2" xfId="21985"/>
    <cellStyle name="Input 3 3 2 19 2 2" xfId="21986"/>
    <cellStyle name="Input 3 3 2 19 2 3" xfId="21987"/>
    <cellStyle name="Input 3 3 2 19 2 4" xfId="21988"/>
    <cellStyle name="Input 3 3 2 19 2 5" xfId="21989"/>
    <cellStyle name="Input 3 3 2 19 2 6" xfId="21990"/>
    <cellStyle name="Input 3 3 2 19 3" xfId="21991"/>
    <cellStyle name="Input 3 3 2 19 3 2" xfId="57981"/>
    <cellStyle name="Input 3 3 2 19 3 3" xfId="57982"/>
    <cellStyle name="Input 3 3 2 19 4" xfId="21992"/>
    <cellStyle name="Input 3 3 2 19 4 2" xfId="57983"/>
    <cellStyle name="Input 3 3 2 19 4 3" xfId="57984"/>
    <cellStyle name="Input 3 3 2 19 5" xfId="21993"/>
    <cellStyle name="Input 3 3 2 19 5 2" xfId="57985"/>
    <cellStyle name="Input 3 3 2 19 5 3" xfId="57986"/>
    <cellStyle name="Input 3 3 2 19 6" xfId="21994"/>
    <cellStyle name="Input 3 3 2 19 6 2" xfId="57987"/>
    <cellStyle name="Input 3 3 2 19 6 3" xfId="57988"/>
    <cellStyle name="Input 3 3 2 19 7" xfId="21995"/>
    <cellStyle name="Input 3 3 2 19 8" xfId="57989"/>
    <cellStyle name="Input 3 3 2 2" xfId="21996"/>
    <cellStyle name="Input 3 3 2 2 2" xfId="21997"/>
    <cellStyle name="Input 3 3 2 2 2 2" xfId="21998"/>
    <cellStyle name="Input 3 3 2 2 2 3" xfId="21999"/>
    <cellStyle name="Input 3 3 2 2 2 4" xfId="22000"/>
    <cellStyle name="Input 3 3 2 2 2 5" xfId="22001"/>
    <cellStyle name="Input 3 3 2 2 2 6" xfId="22002"/>
    <cellStyle name="Input 3 3 2 2 3" xfId="22003"/>
    <cellStyle name="Input 3 3 2 2 3 2" xfId="57990"/>
    <cellStyle name="Input 3 3 2 2 3 3" xfId="57991"/>
    <cellStyle name="Input 3 3 2 2 4" xfId="22004"/>
    <cellStyle name="Input 3 3 2 2 4 2" xfId="57992"/>
    <cellStyle name="Input 3 3 2 2 4 3" xfId="57993"/>
    <cellStyle name="Input 3 3 2 2 5" xfId="22005"/>
    <cellStyle name="Input 3 3 2 2 5 2" xfId="57994"/>
    <cellStyle name="Input 3 3 2 2 5 3" xfId="57995"/>
    <cellStyle name="Input 3 3 2 2 6" xfId="22006"/>
    <cellStyle name="Input 3 3 2 2 6 2" xfId="57996"/>
    <cellStyle name="Input 3 3 2 2 6 3" xfId="57997"/>
    <cellStyle name="Input 3 3 2 2 7" xfId="22007"/>
    <cellStyle name="Input 3 3 2 2 8" xfId="57998"/>
    <cellStyle name="Input 3 3 2 20" xfId="22008"/>
    <cellStyle name="Input 3 3 2 20 2" xfId="22009"/>
    <cellStyle name="Input 3 3 2 20 2 2" xfId="22010"/>
    <cellStyle name="Input 3 3 2 20 2 3" xfId="22011"/>
    <cellStyle name="Input 3 3 2 20 2 4" xfId="22012"/>
    <cellStyle name="Input 3 3 2 20 2 5" xfId="22013"/>
    <cellStyle name="Input 3 3 2 20 2 6" xfId="22014"/>
    <cellStyle name="Input 3 3 2 20 3" xfId="22015"/>
    <cellStyle name="Input 3 3 2 20 3 2" xfId="57999"/>
    <cellStyle name="Input 3 3 2 20 3 3" xfId="58000"/>
    <cellStyle name="Input 3 3 2 20 4" xfId="22016"/>
    <cellStyle name="Input 3 3 2 20 4 2" xfId="58001"/>
    <cellStyle name="Input 3 3 2 20 4 3" xfId="58002"/>
    <cellStyle name="Input 3 3 2 20 5" xfId="22017"/>
    <cellStyle name="Input 3 3 2 20 5 2" xfId="58003"/>
    <cellStyle name="Input 3 3 2 20 5 3" xfId="58004"/>
    <cellStyle name="Input 3 3 2 20 6" xfId="22018"/>
    <cellStyle name="Input 3 3 2 20 6 2" xfId="58005"/>
    <cellStyle name="Input 3 3 2 20 6 3" xfId="58006"/>
    <cellStyle name="Input 3 3 2 20 7" xfId="22019"/>
    <cellStyle name="Input 3 3 2 20 8" xfId="58007"/>
    <cellStyle name="Input 3 3 2 21" xfId="22020"/>
    <cellStyle name="Input 3 3 2 21 2" xfId="22021"/>
    <cellStyle name="Input 3 3 2 21 2 2" xfId="22022"/>
    <cellStyle name="Input 3 3 2 21 2 3" xfId="22023"/>
    <cellStyle name="Input 3 3 2 21 2 4" xfId="22024"/>
    <cellStyle name="Input 3 3 2 21 2 5" xfId="22025"/>
    <cellStyle name="Input 3 3 2 21 2 6" xfId="22026"/>
    <cellStyle name="Input 3 3 2 21 3" xfId="22027"/>
    <cellStyle name="Input 3 3 2 21 3 2" xfId="58008"/>
    <cellStyle name="Input 3 3 2 21 3 3" xfId="58009"/>
    <cellStyle name="Input 3 3 2 21 4" xfId="22028"/>
    <cellStyle name="Input 3 3 2 21 4 2" xfId="58010"/>
    <cellStyle name="Input 3 3 2 21 4 3" xfId="58011"/>
    <cellStyle name="Input 3 3 2 21 5" xfId="22029"/>
    <cellStyle name="Input 3 3 2 21 5 2" xfId="58012"/>
    <cellStyle name="Input 3 3 2 21 5 3" xfId="58013"/>
    <cellStyle name="Input 3 3 2 21 6" xfId="22030"/>
    <cellStyle name="Input 3 3 2 21 6 2" xfId="58014"/>
    <cellStyle name="Input 3 3 2 21 6 3" xfId="58015"/>
    <cellStyle name="Input 3 3 2 21 7" xfId="22031"/>
    <cellStyle name="Input 3 3 2 21 8" xfId="58016"/>
    <cellStyle name="Input 3 3 2 22" xfId="22032"/>
    <cellStyle name="Input 3 3 2 22 2" xfId="22033"/>
    <cellStyle name="Input 3 3 2 22 2 2" xfId="22034"/>
    <cellStyle name="Input 3 3 2 22 2 3" xfId="22035"/>
    <cellStyle name="Input 3 3 2 22 2 4" xfId="22036"/>
    <cellStyle name="Input 3 3 2 22 2 5" xfId="22037"/>
    <cellStyle name="Input 3 3 2 22 2 6" xfId="22038"/>
    <cellStyle name="Input 3 3 2 22 3" xfId="22039"/>
    <cellStyle name="Input 3 3 2 22 3 2" xfId="58017"/>
    <cellStyle name="Input 3 3 2 22 3 3" xfId="58018"/>
    <cellStyle name="Input 3 3 2 22 4" xfId="22040"/>
    <cellStyle name="Input 3 3 2 22 4 2" xfId="58019"/>
    <cellStyle name="Input 3 3 2 22 4 3" xfId="58020"/>
    <cellStyle name="Input 3 3 2 22 5" xfId="22041"/>
    <cellStyle name="Input 3 3 2 22 5 2" xfId="58021"/>
    <cellStyle name="Input 3 3 2 22 5 3" xfId="58022"/>
    <cellStyle name="Input 3 3 2 22 6" xfId="22042"/>
    <cellStyle name="Input 3 3 2 22 6 2" xfId="58023"/>
    <cellStyle name="Input 3 3 2 22 6 3" xfId="58024"/>
    <cellStyle name="Input 3 3 2 22 7" xfId="22043"/>
    <cellStyle name="Input 3 3 2 22 8" xfId="58025"/>
    <cellStyle name="Input 3 3 2 23" xfId="22044"/>
    <cellStyle name="Input 3 3 2 23 2" xfId="22045"/>
    <cellStyle name="Input 3 3 2 23 2 2" xfId="22046"/>
    <cellStyle name="Input 3 3 2 23 2 3" xfId="22047"/>
    <cellStyle name="Input 3 3 2 23 2 4" xfId="22048"/>
    <cellStyle name="Input 3 3 2 23 2 5" xfId="22049"/>
    <cellStyle name="Input 3 3 2 23 2 6" xfId="22050"/>
    <cellStyle name="Input 3 3 2 23 3" xfId="22051"/>
    <cellStyle name="Input 3 3 2 23 3 2" xfId="58026"/>
    <cellStyle name="Input 3 3 2 23 3 3" xfId="58027"/>
    <cellStyle name="Input 3 3 2 23 4" xfId="22052"/>
    <cellStyle name="Input 3 3 2 23 4 2" xfId="58028"/>
    <cellStyle name="Input 3 3 2 23 4 3" xfId="58029"/>
    <cellStyle name="Input 3 3 2 23 5" xfId="22053"/>
    <cellStyle name="Input 3 3 2 23 5 2" xfId="58030"/>
    <cellStyle name="Input 3 3 2 23 5 3" xfId="58031"/>
    <cellStyle name="Input 3 3 2 23 6" xfId="22054"/>
    <cellStyle name="Input 3 3 2 23 6 2" xfId="58032"/>
    <cellStyle name="Input 3 3 2 23 6 3" xfId="58033"/>
    <cellStyle name="Input 3 3 2 23 7" xfId="22055"/>
    <cellStyle name="Input 3 3 2 23 8" xfId="58034"/>
    <cellStyle name="Input 3 3 2 24" xfId="22056"/>
    <cellStyle name="Input 3 3 2 24 2" xfId="22057"/>
    <cellStyle name="Input 3 3 2 24 2 2" xfId="22058"/>
    <cellStyle name="Input 3 3 2 24 2 3" xfId="22059"/>
    <cellStyle name="Input 3 3 2 24 2 4" xfId="22060"/>
    <cellStyle name="Input 3 3 2 24 2 5" xfId="22061"/>
    <cellStyle name="Input 3 3 2 24 2 6" xfId="22062"/>
    <cellStyle name="Input 3 3 2 24 3" xfId="22063"/>
    <cellStyle name="Input 3 3 2 24 3 2" xfId="58035"/>
    <cellStyle name="Input 3 3 2 24 3 3" xfId="58036"/>
    <cellStyle name="Input 3 3 2 24 4" xfId="22064"/>
    <cellStyle name="Input 3 3 2 24 4 2" xfId="58037"/>
    <cellStyle name="Input 3 3 2 24 4 3" xfId="58038"/>
    <cellStyle name="Input 3 3 2 24 5" xfId="22065"/>
    <cellStyle name="Input 3 3 2 24 5 2" xfId="58039"/>
    <cellStyle name="Input 3 3 2 24 5 3" xfId="58040"/>
    <cellStyle name="Input 3 3 2 24 6" xfId="22066"/>
    <cellStyle name="Input 3 3 2 24 6 2" xfId="58041"/>
    <cellStyle name="Input 3 3 2 24 6 3" xfId="58042"/>
    <cellStyle name="Input 3 3 2 24 7" xfId="22067"/>
    <cellStyle name="Input 3 3 2 24 8" xfId="58043"/>
    <cellStyle name="Input 3 3 2 25" xfId="22068"/>
    <cellStyle name="Input 3 3 2 25 2" xfId="22069"/>
    <cellStyle name="Input 3 3 2 25 2 2" xfId="22070"/>
    <cellStyle name="Input 3 3 2 25 2 3" xfId="22071"/>
    <cellStyle name="Input 3 3 2 25 2 4" xfId="22072"/>
    <cellStyle name="Input 3 3 2 25 2 5" xfId="22073"/>
    <cellStyle name="Input 3 3 2 25 2 6" xfId="22074"/>
    <cellStyle name="Input 3 3 2 25 3" xfId="22075"/>
    <cellStyle name="Input 3 3 2 25 3 2" xfId="58044"/>
    <cellStyle name="Input 3 3 2 25 3 3" xfId="58045"/>
    <cellStyle name="Input 3 3 2 25 4" xfId="22076"/>
    <cellStyle name="Input 3 3 2 25 4 2" xfId="58046"/>
    <cellStyle name="Input 3 3 2 25 4 3" xfId="58047"/>
    <cellStyle name="Input 3 3 2 25 5" xfId="22077"/>
    <cellStyle name="Input 3 3 2 25 5 2" xfId="58048"/>
    <cellStyle name="Input 3 3 2 25 5 3" xfId="58049"/>
    <cellStyle name="Input 3 3 2 25 6" xfId="22078"/>
    <cellStyle name="Input 3 3 2 25 6 2" xfId="58050"/>
    <cellStyle name="Input 3 3 2 25 6 3" xfId="58051"/>
    <cellStyle name="Input 3 3 2 25 7" xfId="22079"/>
    <cellStyle name="Input 3 3 2 25 8" xfId="58052"/>
    <cellStyle name="Input 3 3 2 26" xfId="22080"/>
    <cellStyle name="Input 3 3 2 26 2" xfId="22081"/>
    <cellStyle name="Input 3 3 2 26 2 2" xfId="22082"/>
    <cellStyle name="Input 3 3 2 26 2 3" xfId="22083"/>
    <cellStyle name="Input 3 3 2 26 2 4" xfId="22084"/>
    <cellStyle name="Input 3 3 2 26 2 5" xfId="22085"/>
    <cellStyle name="Input 3 3 2 26 2 6" xfId="22086"/>
    <cellStyle name="Input 3 3 2 26 3" xfId="22087"/>
    <cellStyle name="Input 3 3 2 26 3 2" xfId="58053"/>
    <cellStyle name="Input 3 3 2 26 3 3" xfId="58054"/>
    <cellStyle name="Input 3 3 2 26 4" xfId="22088"/>
    <cellStyle name="Input 3 3 2 26 4 2" xfId="58055"/>
    <cellStyle name="Input 3 3 2 26 4 3" xfId="58056"/>
    <cellStyle name="Input 3 3 2 26 5" xfId="22089"/>
    <cellStyle name="Input 3 3 2 26 5 2" xfId="58057"/>
    <cellStyle name="Input 3 3 2 26 5 3" xfId="58058"/>
    <cellStyle name="Input 3 3 2 26 6" xfId="22090"/>
    <cellStyle name="Input 3 3 2 26 6 2" xfId="58059"/>
    <cellStyle name="Input 3 3 2 26 6 3" xfId="58060"/>
    <cellStyle name="Input 3 3 2 26 7" xfId="22091"/>
    <cellStyle name="Input 3 3 2 26 8" xfId="58061"/>
    <cellStyle name="Input 3 3 2 27" xfId="22092"/>
    <cellStyle name="Input 3 3 2 27 2" xfId="22093"/>
    <cellStyle name="Input 3 3 2 27 2 2" xfId="22094"/>
    <cellStyle name="Input 3 3 2 27 2 3" xfId="22095"/>
    <cellStyle name="Input 3 3 2 27 2 4" xfId="22096"/>
    <cellStyle name="Input 3 3 2 27 2 5" xfId="22097"/>
    <cellStyle name="Input 3 3 2 27 2 6" xfId="22098"/>
    <cellStyle name="Input 3 3 2 27 3" xfId="22099"/>
    <cellStyle name="Input 3 3 2 27 3 2" xfId="58062"/>
    <cellStyle name="Input 3 3 2 27 3 3" xfId="58063"/>
    <cellStyle name="Input 3 3 2 27 4" xfId="22100"/>
    <cellStyle name="Input 3 3 2 27 4 2" xfId="58064"/>
    <cellStyle name="Input 3 3 2 27 4 3" xfId="58065"/>
    <cellStyle name="Input 3 3 2 27 5" xfId="22101"/>
    <cellStyle name="Input 3 3 2 27 5 2" xfId="58066"/>
    <cellStyle name="Input 3 3 2 27 5 3" xfId="58067"/>
    <cellStyle name="Input 3 3 2 27 6" xfId="22102"/>
    <cellStyle name="Input 3 3 2 27 6 2" xfId="58068"/>
    <cellStyle name="Input 3 3 2 27 6 3" xfId="58069"/>
    <cellStyle name="Input 3 3 2 27 7" xfId="22103"/>
    <cellStyle name="Input 3 3 2 27 8" xfId="58070"/>
    <cellStyle name="Input 3 3 2 28" xfId="22104"/>
    <cellStyle name="Input 3 3 2 28 2" xfId="22105"/>
    <cellStyle name="Input 3 3 2 28 2 2" xfId="22106"/>
    <cellStyle name="Input 3 3 2 28 2 3" xfId="22107"/>
    <cellStyle name="Input 3 3 2 28 2 4" xfId="22108"/>
    <cellStyle name="Input 3 3 2 28 2 5" xfId="22109"/>
    <cellStyle name="Input 3 3 2 28 2 6" xfId="22110"/>
    <cellStyle name="Input 3 3 2 28 3" xfId="22111"/>
    <cellStyle name="Input 3 3 2 28 3 2" xfId="58071"/>
    <cellStyle name="Input 3 3 2 28 3 3" xfId="58072"/>
    <cellStyle name="Input 3 3 2 28 4" xfId="22112"/>
    <cellStyle name="Input 3 3 2 28 4 2" xfId="58073"/>
    <cellStyle name="Input 3 3 2 28 4 3" xfId="58074"/>
    <cellStyle name="Input 3 3 2 28 5" xfId="22113"/>
    <cellStyle name="Input 3 3 2 28 5 2" xfId="58075"/>
    <cellStyle name="Input 3 3 2 28 5 3" xfId="58076"/>
    <cellStyle name="Input 3 3 2 28 6" xfId="22114"/>
    <cellStyle name="Input 3 3 2 28 6 2" xfId="58077"/>
    <cellStyle name="Input 3 3 2 28 6 3" xfId="58078"/>
    <cellStyle name="Input 3 3 2 28 7" xfId="22115"/>
    <cellStyle name="Input 3 3 2 28 8" xfId="58079"/>
    <cellStyle name="Input 3 3 2 29" xfId="22116"/>
    <cellStyle name="Input 3 3 2 29 2" xfId="22117"/>
    <cellStyle name="Input 3 3 2 29 2 2" xfId="22118"/>
    <cellStyle name="Input 3 3 2 29 2 3" xfId="22119"/>
    <cellStyle name="Input 3 3 2 29 2 4" xfId="22120"/>
    <cellStyle name="Input 3 3 2 29 2 5" xfId="22121"/>
    <cellStyle name="Input 3 3 2 29 2 6" xfId="22122"/>
    <cellStyle name="Input 3 3 2 29 3" xfId="22123"/>
    <cellStyle name="Input 3 3 2 29 3 2" xfId="58080"/>
    <cellStyle name="Input 3 3 2 29 3 3" xfId="58081"/>
    <cellStyle name="Input 3 3 2 29 4" xfId="22124"/>
    <cellStyle name="Input 3 3 2 29 4 2" xfId="58082"/>
    <cellStyle name="Input 3 3 2 29 4 3" xfId="58083"/>
    <cellStyle name="Input 3 3 2 29 5" xfId="22125"/>
    <cellStyle name="Input 3 3 2 29 5 2" xfId="58084"/>
    <cellStyle name="Input 3 3 2 29 5 3" xfId="58085"/>
    <cellStyle name="Input 3 3 2 29 6" xfId="22126"/>
    <cellStyle name="Input 3 3 2 29 6 2" xfId="58086"/>
    <cellStyle name="Input 3 3 2 29 6 3" xfId="58087"/>
    <cellStyle name="Input 3 3 2 29 7" xfId="22127"/>
    <cellStyle name="Input 3 3 2 29 8" xfId="58088"/>
    <cellStyle name="Input 3 3 2 3" xfId="22128"/>
    <cellStyle name="Input 3 3 2 3 2" xfId="22129"/>
    <cellStyle name="Input 3 3 2 3 2 2" xfId="22130"/>
    <cellStyle name="Input 3 3 2 3 2 3" xfId="22131"/>
    <cellStyle name="Input 3 3 2 3 2 4" xfId="22132"/>
    <cellStyle name="Input 3 3 2 3 2 5" xfId="22133"/>
    <cellStyle name="Input 3 3 2 3 2 6" xfId="22134"/>
    <cellStyle name="Input 3 3 2 3 3" xfId="22135"/>
    <cellStyle name="Input 3 3 2 3 3 2" xfId="58089"/>
    <cellStyle name="Input 3 3 2 3 3 3" xfId="58090"/>
    <cellStyle name="Input 3 3 2 3 4" xfId="22136"/>
    <cellStyle name="Input 3 3 2 3 4 2" xfId="58091"/>
    <cellStyle name="Input 3 3 2 3 4 3" xfId="58092"/>
    <cellStyle name="Input 3 3 2 3 5" xfId="22137"/>
    <cellStyle name="Input 3 3 2 3 5 2" xfId="58093"/>
    <cellStyle name="Input 3 3 2 3 5 3" xfId="58094"/>
    <cellStyle name="Input 3 3 2 3 6" xfId="22138"/>
    <cellStyle name="Input 3 3 2 3 6 2" xfId="58095"/>
    <cellStyle name="Input 3 3 2 3 6 3" xfId="58096"/>
    <cellStyle name="Input 3 3 2 3 7" xfId="22139"/>
    <cellStyle name="Input 3 3 2 3 8" xfId="58097"/>
    <cellStyle name="Input 3 3 2 30" xfId="22140"/>
    <cellStyle name="Input 3 3 2 30 2" xfId="22141"/>
    <cellStyle name="Input 3 3 2 30 2 2" xfId="22142"/>
    <cellStyle name="Input 3 3 2 30 2 3" xfId="22143"/>
    <cellStyle name="Input 3 3 2 30 2 4" xfId="22144"/>
    <cellStyle name="Input 3 3 2 30 2 5" xfId="22145"/>
    <cellStyle name="Input 3 3 2 30 2 6" xfId="22146"/>
    <cellStyle name="Input 3 3 2 30 3" xfId="22147"/>
    <cellStyle name="Input 3 3 2 30 3 2" xfId="58098"/>
    <cellStyle name="Input 3 3 2 30 3 3" xfId="58099"/>
    <cellStyle name="Input 3 3 2 30 4" xfId="22148"/>
    <cellStyle name="Input 3 3 2 30 4 2" xfId="58100"/>
    <cellStyle name="Input 3 3 2 30 4 3" xfId="58101"/>
    <cellStyle name="Input 3 3 2 30 5" xfId="22149"/>
    <cellStyle name="Input 3 3 2 30 5 2" xfId="58102"/>
    <cellStyle name="Input 3 3 2 30 5 3" xfId="58103"/>
    <cellStyle name="Input 3 3 2 30 6" xfId="22150"/>
    <cellStyle name="Input 3 3 2 30 6 2" xfId="58104"/>
    <cellStyle name="Input 3 3 2 30 6 3" xfId="58105"/>
    <cellStyle name="Input 3 3 2 30 7" xfId="22151"/>
    <cellStyle name="Input 3 3 2 30 8" xfId="58106"/>
    <cellStyle name="Input 3 3 2 31" xfId="22152"/>
    <cellStyle name="Input 3 3 2 31 2" xfId="22153"/>
    <cellStyle name="Input 3 3 2 31 2 2" xfId="22154"/>
    <cellStyle name="Input 3 3 2 31 2 3" xfId="22155"/>
    <cellStyle name="Input 3 3 2 31 2 4" xfId="22156"/>
    <cellStyle name="Input 3 3 2 31 2 5" xfId="22157"/>
    <cellStyle name="Input 3 3 2 31 2 6" xfId="22158"/>
    <cellStyle name="Input 3 3 2 31 3" xfId="22159"/>
    <cellStyle name="Input 3 3 2 31 3 2" xfId="58107"/>
    <cellStyle name="Input 3 3 2 31 3 3" xfId="58108"/>
    <cellStyle name="Input 3 3 2 31 4" xfId="22160"/>
    <cellStyle name="Input 3 3 2 31 4 2" xfId="58109"/>
    <cellStyle name="Input 3 3 2 31 4 3" xfId="58110"/>
    <cellStyle name="Input 3 3 2 31 5" xfId="22161"/>
    <cellStyle name="Input 3 3 2 31 5 2" xfId="58111"/>
    <cellStyle name="Input 3 3 2 31 5 3" xfId="58112"/>
    <cellStyle name="Input 3 3 2 31 6" xfId="22162"/>
    <cellStyle name="Input 3 3 2 31 6 2" xfId="58113"/>
    <cellStyle name="Input 3 3 2 31 6 3" xfId="58114"/>
    <cellStyle name="Input 3 3 2 31 7" xfId="22163"/>
    <cellStyle name="Input 3 3 2 31 8" xfId="58115"/>
    <cellStyle name="Input 3 3 2 32" xfId="22164"/>
    <cellStyle name="Input 3 3 2 32 2" xfId="22165"/>
    <cellStyle name="Input 3 3 2 32 2 2" xfId="22166"/>
    <cellStyle name="Input 3 3 2 32 2 3" xfId="22167"/>
    <cellStyle name="Input 3 3 2 32 2 4" xfId="22168"/>
    <cellStyle name="Input 3 3 2 32 2 5" xfId="22169"/>
    <cellStyle name="Input 3 3 2 32 2 6" xfId="22170"/>
    <cellStyle name="Input 3 3 2 32 3" xfId="22171"/>
    <cellStyle name="Input 3 3 2 32 3 2" xfId="58116"/>
    <cellStyle name="Input 3 3 2 32 3 3" xfId="58117"/>
    <cellStyle name="Input 3 3 2 32 4" xfId="22172"/>
    <cellStyle name="Input 3 3 2 32 4 2" xfId="58118"/>
    <cellStyle name="Input 3 3 2 32 4 3" xfId="58119"/>
    <cellStyle name="Input 3 3 2 32 5" xfId="22173"/>
    <cellStyle name="Input 3 3 2 32 5 2" xfId="58120"/>
    <cellStyle name="Input 3 3 2 32 5 3" xfId="58121"/>
    <cellStyle name="Input 3 3 2 32 6" xfId="22174"/>
    <cellStyle name="Input 3 3 2 32 6 2" xfId="58122"/>
    <cellStyle name="Input 3 3 2 32 6 3" xfId="58123"/>
    <cellStyle name="Input 3 3 2 32 7" xfId="22175"/>
    <cellStyle name="Input 3 3 2 32 8" xfId="58124"/>
    <cellStyle name="Input 3 3 2 33" xfId="22176"/>
    <cellStyle name="Input 3 3 2 33 2" xfId="22177"/>
    <cellStyle name="Input 3 3 2 33 2 2" xfId="22178"/>
    <cellStyle name="Input 3 3 2 33 2 3" xfId="22179"/>
    <cellStyle name="Input 3 3 2 33 2 4" xfId="22180"/>
    <cellStyle name="Input 3 3 2 33 2 5" xfId="22181"/>
    <cellStyle name="Input 3 3 2 33 2 6" xfId="22182"/>
    <cellStyle name="Input 3 3 2 33 3" xfId="22183"/>
    <cellStyle name="Input 3 3 2 33 3 2" xfId="58125"/>
    <cellStyle name="Input 3 3 2 33 3 3" xfId="58126"/>
    <cellStyle name="Input 3 3 2 33 4" xfId="22184"/>
    <cellStyle name="Input 3 3 2 33 4 2" xfId="58127"/>
    <cellStyle name="Input 3 3 2 33 4 3" xfId="58128"/>
    <cellStyle name="Input 3 3 2 33 5" xfId="22185"/>
    <cellStyle name="Input 3 3 2 33 5 2" xfId="58129"/>
    <cellStyle name="Input 3 3 2 33 5 3" xfId="58130"/>
    <cellStyle name="Input 3 3 2 33 6" xfId="22186"/>
    <cellStyle name="Input 3 3 2 33 6 2" xfId="58131"/>
    <cellStyle name="Input 3 3 2 33 6 3" xfId="58132"/>
    <cellStyle name="Input 3 3 2 33 7" xfId="22187"/>
    <cellStyle name="Input 3 3 2 33 8" xfId="58133"/>
    <cellStyle name="Input 3 3 2 34" xfId="22188"/>
    <cellStyle name="Input 3 3 2 34 2" xfId="22189"/>
    <cellStyle name="Input 3 3 2 34 2 2" xfId="22190"/>
    <cellStyle name="Input 3 3 2 34 2 3" xfId="22191"/>
    <cellStyle name="Input 3 3 2 34 2 4" xfId="22192"/>
    <cellStyle name="Input 3 3 2 34 2 5" xfId="22193"/>
    <cellStyle name="Input 3 3 2 34 2 6" xfId="22194"/>
    <cellStyle name="Input 3 3 2 34 3" xfId="22195"/>
    <cellStyle name="Input 3 3 2 34 3 2" xfId="58134"/>
    <cellStyle name="Input 3 3 2 34 3 3" xfId="58135"/>
    <cellStyle name="Input 3 3 2 34 4" xfId="22196"/>
    <cellStyle name="Input 3 3 2 34 4 2" xfId="58136"/>
    <cellStyle name="Input 3 3 2 34 4 3" xfId="58137"/>
    <cellStyle name="Input 3 3 2 34 5" xfId="22197"/>
    <cellStyle name="Input 3 3 2 34 5 2" xfId="58138"/>
    <cellStyle name="Input 3 3 2 34 5 3" xfId="58139"/>
    <cellStyle name="Input 3 3 2 34 6" xfId="58140"/>
    <cellStyle name="Input 3 3 2 34 6 2" xfId="58141"/>
    <cellStyle name="Input 3 3 2 34 6 3" xfId="58142"/>
    <cellStyle name="Input 3 3 2 34 7" xfId="58143"/>
    <cellStyle name="Input 3 3 2 34 8" xfId="58144"/>
    <cellStyle name="Input 3 3 2 35" xfId="22198"/>
    <cellStyle name="Input 3 3 2 35 2" xfId="22199"/>
    <cellStyle name="Input 3 3 2 35 3" xfId="22200"/>
    <cellStyle name="Input 3 3 2 35 4" xfId="22201"/>
    <cellStyle name="Input 3 3 2 35 5" xfId="22202"/>
    <cellStyle name="Input 3 3 2 35 6" xfId="22203"/>
    <cellStyle name="Input 3 3 2 36" xfId="22204"/>
    <cellStyle name="Input 3 3 2 36 2" xfId="58145"/>
    <cellStyle name="Input 3 3 2 36 3" xfId="58146"/>
    <cellStyle name="Input 3 3 2 37" xfId="22205"/>
    <cellStyle name="Input 3 3 2 37 2" xfId="58147"/>
    <cellStyle name="Input 3 3 2 37 3" xfId="58148"/>
    <cellStyle name="Input 3 3 2 38" xfId="22206"/>
    <cellStyle name="Input 3 3 2 38 2" xfId="58149"/>
    <cellStyle name="Input 3 3 2 38 3" xfId="58150"/>
    <cellStyle name="Input 3 3 2 39" xfId="58151"/>
    <cellStyle name="Input 3 3 2 39 2" xfId="58152"/>
    <cellStyle name="Input 3 3 2 39 3" xfId="58153"/>
    <cellStyle name="Input 3 3 2 4" xfId="22207"/>
    <cellStyle name="Input 3 3 2 4 2" xfId="22208"/>
    <cellStyle name="Input 3 3 2 4 2 2" xfId="22209"/>
    <cellStyle name="Input 3 3 2 4 2 3" xfId="22210"/>
    <cellStyle name="Input 3 3 2 4 2 4" xfId="22211"/>
    <cellStyle name="Input 3 3 2 4 2 5" xfId="22212"/>
    <cellStyle name="Input 3 3 2 4 2 6" xfId="22213"/>
    <cellStyle name="Input 3 3 2 4 3" xfId="22214"/>
    <cellStyle name="Input 3 3 2 4 3 2" xfId="58154"/>
    <cellStyle name="Input 3 3 2 4 3 3" xfId="58155"/>
    <cellStyle name="Input 3 3 2 4 4" xfId="22215"/>
    <cellStyle name="Input 3 3 2 4 4 2" xfId="58156"/>
    <cellStyle name="Input 3 3 2 4 4 3" xfId="58157"/>
    <cellStyle name="Input 3 3 2 4 5" xfId="22216"/>
    <cellStyle name="Input 3 3 2 4 5 2" xfId="58158"/>
    <cellStyle name="Input 3 3 2 4 5 3" xfId="58159"/>
    <cellStyle name="Input 3 3 2 4 6" xfId="22217"/>
    <cellStyle name="Input 3 3 2 4 6 2" xfId="58160"/>
    <cellStyle name="Input 3 3 2 4 6 3" xfId="58161"/>
    <cellStyle name="Input 3 3 2 4 7" xfId="22218"/>
    <cellStyle name="Input 3 3 2 4 8" xfId="58162"/>
    <cellStyle name="Input 3 3 2 40" xfId="58163"/>
    <cellStyle name="Input 3 3 2 41" xfId="58164"/>
    <cellStyle name="Input 3 3 2 5" xfId="22219"/>
    <cellStyle name="Input 3 3 2 5 2" xfId="22220"/>
    <cellStyle name="Input 3 3 2 5 2 2" xfId="22221"/>
    <cellStyle name="Input 3 3 2 5 2 3" xfId="22222"/>
    <cellStyle name="Input 3 3 2 5 2 4" xfId="22223"/>
    <cellStyle name="Input 3 3 2 5 2 5" xfId="22224"/>
    <cellStyle name="Input 3 3 2 5 2 6" xfId="22225"/>
    <cellStyle name="Input 3 3 2 5 3" xfId="22226"/>
    <cellStyle name="Input 3 3 2 5 3 2" xfId="58165"/>
    <cellStyle name="Input 3 3 2 5 3 3" xfId="58166"/>
    <cellStyle name="Input 3 3 2 5 4" xfId="22227"/>
    <cellStyle name="Input 3 3 2 5 4 2" xfId="58167"/>
    <cellStyle name="Input 3 3 2 5 4 3" xfId="58168"/>
    <cellStyle name="Input 3 3 2 5 5" xfId="22228"/>
    <cellStyle name="Input 3 3 2 5 5 2" xfId="58169"/>
    <cellStyle name="Input 3 3 2 5 5 3" xfId="58170"/>
    <cellStyle name="Input 3 3 2 5 6" xfId="22229"/>
    <cellStyle name="Input 3 3 2 5 6 2" xfId="58171"/>
    <cellStyle name="Input 3 3 2 5 6 3" xfId="58172"/>
    <cellStyle name="Input 3 3 2 5 7" xfId="22230"/>
    <cellStyle name="Input 3 3 2 5 8" xfId="58173"/>
    <cellStyle name="Input 3 3 2 6" xfId="22231"/>
    <cellStyle name="Input 3 3 2 6 2" xfId="22232"/>
    <cellStyle name="Input 3 3 2 6 2 2" xfId="22233"/>
    <cellStyle name="Input 3 3 2 6 2 3" xfId="22234"/>
    <cellStyle name="Input 3 3 2 6 2 4" xfId="22235"/>
    <cellStyle name="Input 3 3 2 6 2 5" xfId="22236"/>
    <cellStyle name="Input 3 3 2 6 2 6" xfId="22237"/>
    <cellStyle name="Input 3 3 2 6 3" xfId="22238"/>
    <cellStyle name="Input 3 3 2 6 3 2" xfId="58174"/>
    <cellStyle name="Input 3 3 2 6 3 3" xfId="58175"/>
    <cellStyle name="Input 3 3 2 6 4" xfId="22239"/>
    <cellStyle name="Input 3 3 2 6 4 2" xfId="58176"/>
    <cellStyle name="Input 3 3 2 6 4 3" xfId="58177"/>
    <cellStyle name="Input 3 3 2 6 5" xfId="22240"/>
    <cellStyle name="Input 3 3 2 6 5 2" xfId="58178"/>
    <cellStyle name="Input 3 3 2 6 5 3" xfId="58179"/>
    <cellStyle name="Input 3 3 2 6 6" xfId="22241"/>
    <cellStyle name="Input 3 3 2 6 6 2" xfId="58180"/>
    <cellStyle name="Input 3 3 2 6 6 3" xfId="58181"/>
    <cellStyle name="Input 3 3 2 6 7" xfId="22242"/>
    <cellStyle name="Input 3 3 2 6 8" xfId="58182"/>
    <cellStyle name="Input 3 3 2 7" xfId="22243"/>
    <cellStyle name="Input 3 3 2 7 2" xfId="22244"/>
    <cellStyle name="Input 3 3 2 7 2 2" xfId="22245"/>
    <cellStyle name="Input 3 3 2 7 2 3" xfId="22246"/>
    <cellStyle name="Input 3 3 2 7 2 4" xfId="22247"/>
    <cellStyle name="Input 3 3 2 7 2 5" xfId="22248"/>
    <cellStyle name="Input 3 3 2 7 2 6" xfId="22249"/>
    <cellStyle name="Input 3 3 2 7 3" xfId="22250"/>
    <cellStyle name="Input 3 3 2 7 3 2" xfId="58183"/>
    <cellStyle name="Input 3 3 2 7 3 3" xfId="58184"/>
    <cellStyle name="Input 3 3 2 7 4" xfId="22251"/>
    <cellStyle name="Input 3 3 2 7 4 2" xfId="58185"/>
    <cellStyle name="Input 3 3 2 7 4 3" xfId="58186"/>
    <cellStyle name="Input 3 3 2 7 5" xfId="22252"/>
    <cellStyle name="Input 3 3 2 7 5 2" xfId="58187"/>
    <cellStyle name="Input 3 3 2 7 5 3" xfId="58188"/>
    <cellStyle name="Input 3 3 2 7 6" xfId="22253"/>
    <cellStyle name="Input 3 3 2 7 6 2" xfId="58189"/>
    <cellStyle name="Input 3 3 2 7 6 3" xfId="58190"/>
    <cellStyle name="Input 3 3 2 7 7" xfId="22254"/>
    <cellStyle name="Input 3 3 2 7 8" xfId="58191"/>
    <cellStyle name="Input 3 3 2 8" xfId="22255"/>
    <cellStyle name="Input 3 3 2 8 2" xfId="22256"/>
    <cellStyle name="Input 3 3 2 8 2 2" xfId="22257"/>
    <cellStyle name="Input 3 3 2 8 2 3" xfId="22258"/>
    <cellStyle name="Input 3 3 2 8 2 4" xfId="22259"/>
    <cellStyle name="Input 3 3 2 8 2 5" xfId="22260"/>
    <cellStyle name="Input 3 3 2 8 2 6" xfId="22261"/>
    <cellStyle name="Input 3 3 2 8 3" xfId="22262"/>
    <cellStyle name="Input 3 3 2 8 3 2" xfId="58192"/>
    <cellStyle name="Input 3 3 2 8 3 3" xfId="58193"/>
    <cellStyle name="Input 3 3 2 8 4" xfId="22263"/>
    <cellStyle name="Input 3 3 2 8 4 2" xfId="58194"/>
    <cellStyle name="Input 3 3 2 8 4 3" xfId="58195"/>
    <cellStyle name="Input 3 3 2 8 5" xfId="22264"/>
    <cellStyle name="Input 3 3 2 8 5 2" xfId="58196"/>
    <cellStyle name="Input 3 3 2 8 5 3" xfId="58197"/>
    <cellStyle name="Input 3 3 2 8 6" xfId="22265"/>
    <cellStyle name="Input 3 3 2 8 6 2" xfId="58198"/>
    <cellStyle name="Input 3 3 2 8 6 3" xfId="58199"/>
    <cellStyle name="Input 3 3 2 8 7" xfId="22266"/>
    <cellStyle name="Input 3 3 2 8 8" xfId="58200"/>
    <cellStyle name="Input 3 3 2 9" xfId="22267"/>
    <cellStyle name="Input 3 3 2 9 2" xfId="22268"/>
    <cellStyle name="Input 3 3 2 9 2 2" xfId="22269"/>
    <cellStyle name="Input 3 3 2 9 2 3" xfId="22270"/>
    <cellStyle name="Input 3 3 2 9 2 4" xfId="22271"/>
    <cellStyle name="Input 3 3 2 9 2 5" xfId="22272"/>
    <cellStyle name="Input 3 3 2 9 2 6" xfId="22273"/>
    <cellStyle name="Input 3 3 2 9 3" xfId="22274"/>
    <cellStyle name="Input 3 3 2 9 3 2" xfId="58201"/>
    <cellStyle name="Input 3 3 2 9 3 3" xfId="58202"/>
    <cellStyle name="Input 3 3 2 9 4" xfId="22275"/>
    <cellStyle name="Input 3 3 2 9 4 2" xfId="58203"/>
    <cellStyle name="Input 3 3 2 9 4 3" xfId="58204"/>
    <cellStyle name="Input 3 3 2 9 5" xfId="22276"/>
    <cellStyle name="Input 3 3 2 9 5 2" xfId="58205"/>
    <cellStyle name="Input 3 3 2 9 5 3" xfId="58206"/>
    <cellStyle name="Input 3 3 2 9 6" xfId="22277"/>
    <cellStyle name="Input 3 3 2 9 6 2" xfId="58207"/>
    <cellStyle name="Input 3 3 2 9 6 3" xfId="58208"/>
    <cellStyle name="Input 3 3 2 9 7" xfId="22278"/>
    <cellStyle name="Input 3 3 2 9 8" xfId="58209"/>
    <cellStyle name="Input 3 3 20" xfId="22279"/>
    <cellStyle name="Input 3 3 20 2" xfId="22280"/>
    <cellStyle name="Input 3 3 20 2 2" xfId="22281"/>
    <cellStyle name="Input 3 3 20 2 3" xfId="22282"/>
    <cellStyle name="Input 3 3 20 2 4" xfId="22283"/>
    <cellStyle name="Input 3 3 20 2 5" xfId="22284"/>
    <cellStyle name="Input 3 3 20 2 6" xfId="22285"/>
    <cellStyle name="Input 3 3 20 3" xfId="22286"/>
    <cellStyle name="Input 3 3 20 3 2" xfId="58210"/>
    <cellStyle name="Input 3 3 20 3 3" xfId="58211"/>
    <cellStyle name="Input 3 3 20 4" xfId="22287"/>
    <cellStyle name="Input 3 3 20 4 2" xfId="58212"/>
    <cellStyle name="Input 3 3 20 4 3" xfId="58213"/>
    <cellStyle name="Input 3 3 20 5" xfId="22288"/>
    <cellStyle name="Input 3 3 20 5 2" xfId="58214"/>
    <cellStyle name="Input 3 3 20 5 3" xfId="58215"/>
    <cellStyle name="Input 3 3 20 6" xfId="22289"/>
    <cellStyle name="Input 3 3 20 6 2" xfId="58216"/>
    <cellStyle name="Input 3 3 20 6 3" xfId="58217"/>
    <cellStyle name="Input 3 3 20 7" xfId="22290"/>
    <cellStyle name="Input 3 3 20 8" xfId="58218"/>
    <cellStyle name="Input 3 3 21" xfId="22291"/>
    <cellStyle name="Input 3 3 21 2" xfId="22292"/>
    <cellStyle name="Input 3 3 21 2 2" xfId="22293"/>
    <cellStyle name="Input 3 3 21 2 3" xfId="22294"/>
    <cellStyle name="Input 3 3 21 2 4" xfId="22295"/>
    <cellStyle name="Input 3 3 21 2 5" xfId="22296"/>
    <cellStyle name="Input 3 3 21 2 6" xfId="22297"/>
    <cellStyle name="Input 3 3 21 3" xfId="22298"/>
    <cellStyle name="Input 3 3 21 3 2" xfId="58219"/>
    <cellStyle name="Input 3 3 21 3 3" xfId="58220"/>
    <cellStyle name="Input 3 3 21 4" xfId="22299"/>
    <cellStyle name="Input 3 3 21 4 2" xfId="58221"/>
    <cellStyle name="Input 3 3 21 4 3" xfId="58222"/>
    <cellStyle name="Input 3 3 21 5" xfId="22300"/>
    <cellStyle name="Input 3 3 21 5 2" xfId="58223"/>
    <cellStyle name="Input 3 3 21 5 3" xfId="58224"/>
    <cellStyle name="Input 3 3 21 6" xfId="22301"/>
    <cellStyle name="Input 3 3 21 6 2" xfId="58225"/>
    <cellStyle name="Input 3 3 21 6 3" xfId="58226"/>
    <cellStyle name="Input 3 3 21 7" xfId="22302"/>
    <cellStyle name="Input 3 3 21 8" xfId="58227"/>
    <cellStyle name="Input 3 3 22" xfId="22303"/>
    <cellStyle name="Input 3 3 22 2" xfId="22304"/>
    <cellStyle name="Input 3 3 22 2 2" xfId="22305"/>
    <cellStyle name="Input 3 3 22 2 3" xfId="22306"/>
    <cellStyle name="Input 3 3 22 2 4" xfId="22307"/>
    <cellStyle name="Input 3 3 22 2 5" xfId="22308"/>
    <cellStyle name="Input 3 3 22 2 6" xfId="22309"/>
    <cellStyle name="Input 3 3 22 3" xfId="22310"/>
    <cellStyle name="Input 3 3 22 3 2" xfId="58228"/>
    <cellStyle name="Input 3 3 22 3 3" xfId="58229"/>
    <cellStyle name="Input 3 3 22 4" xfId="22311"/>
    <cellStyle name="Input 3 3 22 4 2" xfId="58230"/>
    <cellStyle name="Input 3 3 22 4 3" xfId="58231"/>
    <cellStyle name="Input 3 3 22 5" xfId="22312"/>
    <cellStyle name="Input 3 3 22 5 2" xfId="58232"/>
    <cellStyle name="Input 3 3 22 5 3" xfId="58233"/>
    <cellStyle name="Input 3 3 22 6" xfId="22313"/>
    <cellStyle name="Input 3 3 22 6 2" xfId="58234"/>
    <cellStyle name="Input 3 3 22 6 3" xfId="58235"/>
    <cellStyle name="Input 3 3 22 7" xfId="22314"/>
    <cellStyle name="Input 3 3 22 8" xfId="58236"/>
    <cellStyle name="Input 3 3 23" xfId="22315"/>
    <cellStyle name="Input 3 3 23 2" xfId="22316"/>
    <cellStyle name="Input 3 3 23 2 2" xfId="22317"/>
    <cellStyle name="Input 3 3 23 2 3" xfId="22318"/>
    <cellStyle name="Input 3 3 23 2 4" xfId="22319"/>
    <cellStyle name="Input 3 3 23 2 5" xfId="22320"/>
    <cellStyle name="Input 3 3 23 2 6" xfId="22321"/>
    <cellStyle name="Input 3 3 23 3" xfId="22322"/>
    <cellStyle name="Input 3 3 23 3 2" xfId="58237"/>
    <cellStyle name="Input 3 3 23 3 3" xfId="58238"/>
    <cellStyle name="Input 3 3 23 4" xfId="22323"/>
    <cellStyle name="Input 3 3 23 4 2" xfId="58239"/>
    <cellStyle name="Input 3 3 23 4 3" xfId="58240"/>
    <cellStyle name="Input 3 3 23 5" xfId="22324"/>
    <cellStyle name="Input 3 3 23 5 2" xfId="58241"/>
    <cellStyle name="Input 3 3 23 5 3" xfId="58242"/>
    <cellStyle name="Input 3 3 23 6" xfId="22325"/>
    <cellStyle name="Input 3 3 23 6 2" xfId="58243"/>
    <cellStyle name="Input 3 3 23 6 3" xfId="58244"/>
    <cellStyle name="Input 3 3 23 7" xfId="22326"/>
    <cellStyle name="Input 3 3 23 8" xfId="58245"/>
    <cellStyle name="Input 3 3 24" xfId="22327"/>
    <cellStyle name="Input 3 3 24 2" xfId="22328"/>
    <cellStyle name="Input 3 3 24 2 2" xfId="22329"/>
    <cellStyle name="Input 3 3 24 2 3" xfId="22330"/>
    <cellStyle name="Input 3 3 24 2 4" xfId="22331"/>
    <cellStyle name="Input 3 3 24 2 5" xfId="22332"/>
    <cellStyle name="Input 3 3 24 2 6" xfId="22333"/>
    <cellStyle name="Input 3 3 24 3" xfId="22334"/>
    <cellStyle name="Input 3 3 24 3 2" xfId="58246"/>
    <cellStyle name="Input 3 3 24 3 3" xfId="58247"/>
    <cellStyle name="Input 3 3 24 4" xfId="22335"/>
    <cellStyle name="Input 3 3 24 4 2" xfId="58248"/>
    <cellStyle name="Input 3 3 24 4 3" xfId="58249"/>
    <cellStyle name="Input 3 3 24 5" xfId="22336"/>
    <cellStyle name="Input 3 3 24 5 2" xfId="58250"/>
    <cellStyle name="Input 3 3 24 5 3" xfId="58251"/>
    <cellStyle name="Input 3 3 24 6" xfId="22337"/>
    <cellStyle name="Input 3 3 24 6 2" xfId="58252"/>
    <cellStyle name="Input 3 3 24 6 3" xfId="58253"/>
    <cellStyle name="Input 3 3 24 7" xfId="22338"/>
    <cellStyle name="Input 3 3 24 8" xfId="58254"/>
    <cellStyle name="Input 3 3 25" xfId="22339"/>
    <cellStyle name="Input 3 3 25 2" xfId="22340"/>
    <cellStyle name="Input 3 3 25 2 2" xfId="22341"/>
    <cellStyle name="Input 3 3 25 2 3" xfId="22342"/>
    <cellStyle name="Input 3 3 25 2 4" xfId="22343"/>
    <cellStyle name="Input 3 3 25 2 5" xfId="22344"/>
    <cellStyle name="Input 3 3 25 2 6" xfId="22345"/>
    <cellStyle name="Input 3 3 25 3" xfId="22346"/>
    <cellStyle name="Input 3 3 25 3 2" xfId="58255"/>
    <cellStyle name="Input 3 3 25 3 3" xfId="58256"/>
    <cellStyle name="Input 3 3 25 4" xfId="22347"/>
    <cellStyle name="Input 3 3 25 4 2" xfId="58257"/>
    <cellStyle name="Input 3 3 25 4 3" xfId="58258"/>
    <cellStyle name="Input 3 3 25 5" xfId="22348"/>
    <cellStyle name="Input 3 3 25 5 2" xfId="58259"/>
    <cellStyle name="Input 3 3 25 5 3" xfId="58260"/>
    <cellStyle name="Input 3 3 25 6" xfId="22349"/>
    <cellStyle name="Input 3 3 25 6 2" xfId="58261"/>
    <cellStyle name="Input 3 3 25 6 3" xfId="58262"/>
    <cellStyle name="Input 3 3 25 7" xfId="22350"/>
    <cellStyle name="Input 3 3 25 8" xfId="58263"/>
    <cellStyle name="Input 3 3 26" xfId="22351"/>
    <cellStyle name="Input 3 3 26 2" xfId="22352"/>
    <cellStyle name="Input 3 3 26 2 2" xfId="22353"/>
    <cellStyle name="Input 3 3 26 2 3" xfId="22354"/>
    <cellStyle name="Input 3 3 26 2 4" xfId="22355"/>
    <cellStyle name="Input 3 3 26 2 5" xfId="22356"/>
    <cellStyle name="Input 3 3 26 2 6" xfId="22357"/>
    <cellStyle name="Input 3 3 26 3" xfId="22358"/>
    <cellStyle name="Input 3 3 26 3 2" xfId="58264"/>
    <cellStyle name="Input 3 3 26 3 3" xfId="58265"/>
    <cellStyle name="Input 3 3 26 4" xfId="22359"/>
    <cellStyle name="Input 3 3 26 4 2" xfId="58266"/>
    <cellStyle name="Input 3 3 26 4 3" xfId="58267"/>
    <cellStyle name="Input 3 3 26 5" xfId="22360"/>
    <cellStyle name="Input 3 3 26 5 2" xfId="58268"/>
    <cellStyle name="Input 3 3 26 5 3" xfId="58269"/>
    <cellStyle name="Input 3 3 26 6" xfId="22361"/>
    <cellStyle name="Input 3 3 26 6 2" xfId="58270"/>
    <cellStyle name="Input 3 3 26 6 3" xfId="58271"/>
    <cellStyle name="Input 3 3 26 7" xfId="22362"/>
    <cellStyle name="Input 3 3 26 8" xfId="58272"/>
    <cellStyle name="Input 3 3 27" xfId="22363"/>
    <cellStyle name="Input 3 3 27 2" xfId="22364"/>
    <cellStyle name="Input 3 3 27 2 2" xfId="22365"/>
    <cellStyle name="Input 3 3 27 2 3" xfId="22366"/>
    <cellStyle name="Input 3 3 27 2 4" xfId="22367"/>
    <cellStyle name="Input 3 3 27 2 5" xfId="22368"/>
    <cellStyle name="Input 3 3 27 2 6" xfId="22369"/>
    <cellStyle name="Input 3 3 27 3" xfId="22370"/>
    <cellStyle name="Input 3 3 27 3 2" xfId="58273"/>
    <cellStyle name="Input 3 3 27 3 3" xfId="58274"/>
    <cellStyle name="Input 3 3 27 4" xfId="22371"/>
    <cellStyle name="Input 3 3 27 4 2" xfId="58275"/>
    <cellStyle name="Input 3 3 27 4 3" xfId="58276"/>
    <cellStyle name="Input 3 3 27 5" xfId="22372"/>
    <cellStyle name="Input 3 3 27 5 2" xfId="58277"/>
    <cellStyle name="Input 3 3 27 5 3" xfId="58278"/>
    <cellStyle name="Input 3 3 27 6" xfId="22373"/>
    <cellStyle name="Input 3 3 27 6 2" xfId="58279"/>
    <cellStyle name="Input 3 3 27 6 3" xfId="58280"/>
    <cellStyle name="Input 3 3 27 7" xfId="22374"/>
    <cellStyle name="Input 3 3 27 8" xfId="58281"/>
    <cellStyle name="Input 3 3 28" xfId="22375"/>
    <cellStyle name="Input 3 3 28 2" xfId="22376"/>
    <cellStyle name="Input 3 3 28 2 2" xfId="22377"/>
    <cellStyle name="Input 3 3 28 2 3" xfId="22378"/>
    <cellStyle name="Input 3 3 28 2 4" xfId="22379"/>
    <cellStyle name="Input 3 3 28 2 5" xfId="22380"/>
    <cellStyle name="Input 3 3 28 2 6" xfId="22381"/>
    <cellStyle name="Input 3 3 28 3" xfId="22382"/>
    <cellStyle name="Input 3 3 28 3 2" xfId="58282"/>
    <cellStyle name="Input 3 3 28 3 3" xfId="58283"/>
    <cellStyle name="Input 3 3 28 4" xfId="22383"/>
    <cellStyle name="Input 3 3 28 4 2" xfId="58284"/>
    <cellStyle name="Input 3 3 28 4 3" xfId="58285"/>
    <cellStyle name="Input 3 3 28 5" xfId="22384"/>
    <cellStyle name="Input 3 3 28 5 2" xfId="58286"/>
    <cellStyle name="Input 3 3 28 5 3" xfId="58287"/>
    <cellStyle name="Input 3 3 28 6" xfId="22385"/>
    <cellStyle name="Input 3 3 28 6 2" xfId="58288"/>
    <cellStyle name="Input 3 3 28 6 3" xfId="58289"/>
    <cellStyle name="Input 3 3 28 7" xfId="22386"/>
    <cellStyle name="Input 3 3 28 8" xfId="58290"/>
    <cellStyle name="Input 3 3 29" xfId="22387"/>
    <cellStyle name="Input 3 3 29 2" xfId="22388"/>
    <cellStyle name="Input 3 3 29 2 2" xfId="22389"/>
    <cellStyle name="Input 3 3 29 2 3" xfId="22390"/>
    <cellStyle name="Input 3 3 29 2 4" xfId="22391"/>
    <cellStyle name="Input 3 3 29 2 5" xfId="22392"/>
    <cellStyle name="Input 3 3 29 2 6" xfId="22393"/>
    <cellStyle name="Input 3 3 29 3" xfId="22394"/>
    <cellStyle name="Input 3 3 29 3 2" xfId="58291"/>
    <cellStyle name="Input 3 3 29 3 3" xfId="58292"/>
    <cellStyle name="Input 3 3 29 4" xfId="22395"/>
    <cellStyle name="Input 3 3 29 4 2" xfId="58293"/>
    <cellStyle name="Input 3 3 29 4 3" xfId="58294"/>
    <cellStyle name="Input 3 3 29 5" xfId="22396"/>
    <cellStyle name="Input 3 3 29 5 2" xfId="58295"/>
    <cellStyle name="Input 3 3 29 5 3" xfId="58296"/>
    <cellStyle name="Input 3 3 29 6" xfId="22397"/>
    <cellStyle name="Input 3 3 29 6 2" xfId="58297"/>
    <cellStyle name="Input 3 3 29 6 3" xfId="58298"/>
    <cellStyle name="Input 3 3 29 7" xfId="22398"/>
    <cellStyle name="Input 3 3 29 8" xfId="58299"/>
    <cellStyle name="Input 3 3 3" xfId="22399"/>
    <cellStyle name="Input 3 3 3 2" xfId="22400"/>
    <cellStyle name="Input 3 3 3 2 2" xfId="22401"/>
    <cellStyle name="Input 3 3 3 2 3" xfId="22402"/>
    <cellStyle name="Input 3 3 3 2 4" xfId="22403"/>
    <cellStyle name="Input 3 3 3 2 5" xfId="22404"/>
    <cellStyle name="Input 3 3 3 2 6" xfId="22405"/>
    <cellStyle name="Input 3 3 3 3" xfId="22406"/>
    <cellStyle name="Input 3 3 3 3 2" xfId="58300"/>
    <cellStyle name="Input 3 3 3 3 3" xfId="58301"/>
    <cellStyle name="Input 3 3 3 4" xfId="22407"/>
    <cellStyle name="Input 3 3 3 4 2" xfId="58302"/>
    <cellStyle name="Input 3 3 3 4 3" xfId="58303"/>
    <cellStyle name="Input 3 3 3 5" xfId="22408"/>
    <cellStyle name="Input 3 3 3 5 2" xfId="58304"/>
    <cellStyle name="Input 3 3 3 5 3" xfId="58305"/>
    <cellStyle name="Input 3 3 3 6" xfId="22409"/>
    <cellStyle name="Input 3 3 3 6 2" xfId="58306"/>
    <cellStyle name="Input 3 3 3 6 3" xfId="58307"/>
    <cellStyle name="Input 3 3 3 7" xfId="22410"/>
    <cellStyle name="Input 3 3 3 8" xfId="58308"/>
    <cellStyle name="Input 3 3 30" xfId="22411"/>
    <cellStyle name="Input 3 3 30 2" xfId="22412"/>
    <cellStyle name="Input 3 3 30 2 2" xfId="22413"/>
    <cellStyle name="Input 3 3 30 2 3" xfId="22414"/>
    <cellStyle name="Input 3 3 30 2 4" xfId="22415"/>
    <cellStyle name="Input 3 3 30 2 5" xfId="22416"/>
    <cellStyle name="Input 3 3 30 2 6" xfId="22417"/>
    <cellStyle name="Input 3 3 30 3" xfId="22418"/>
    <cellStyle name="Input 3 3 30 3 2" xfId="58309"/>
    <cellStyle name="Input 3 3 30 3 3" xfId="58310"/>
    <cellStyle name="Input 3 3 30 4" xfId="22419"/>
    <cellStyle name="Input 3 3 30 4 2" xfId="58311"/>
    <cellStyle name="Input 3 3 30 4 3" xfId="58312"/>
    <cellStyle name="Input 3 3 30 5" xfId="22420"/>
    <cellStyle name="Input 3 3 30 5 2" xfId="58313"/>
    <cellStyle name="Input 3 3 30 5 3" xfId="58314"/>
    <cellStyle name="Input 3 3 30 6" xfId="22421"/>
    <cellStyle name="Input 3 3 30 6 2" xfId="58315"/>
    <cellStyle name="Input 3 3 30 6 3" xfId="58316"/>
    <cellStyle name="Input 3 3 30 7" xfId="22422"/>
    <cellStyle name="Input 3 3 30 8" xfId="58317"/>
    <cellStyle name="Input 3 3 31" xfId="22423"/>
    <cellStyle name="Input 3 3 31 2" xfId="22424"/>
    <cellStyle name="Input 3 3 31 2 2" xfId="22425"/>
    <cellStyle name="Input 3 3 31 2 3" xfId="22426"/>
    <cellStyle name="Input 3 3 31 2 4" xfId="22427"/>
    <cellStyle name="Input 3 3 31 2 5" xfId="22428"/>
    <cellStyle name="Input 3 3 31 2 6" xfId="22429"/>
    <cellStyle name="Input 3 3 31 3" xfId="22430"/>
    <cellStyle name="Input 3 3 31 3 2" xfId="58318"/>
    <cellStyle name="Input 3 3 31 3 3" xfId="58319"/>
    <cellStyle name="Input 3 3 31 4" xfId="22431"/>
    <cellStyle name="Input 3 3 31 4 2" xfId="58320"/>
    <cellStyle name="Input 3 3 31 4 3" xfId="58321"/>
    <cellStyle name="Input 3 3 31 5" xfId="22432"/>
    <cellStyle name="Input 3 3 31 5 2" xfId="58322"/>
    <cellStyle name="Input 3 3 31 5 3" xfId="58323"/>
    <cellStyle name="Input 3 3 31 6" xfId="22433"/>
    <cellStyle name="Input 3 3 31 6 2" xfId="58324"/>
    <cellStyle name="Input 3 3 31 6 3" xfId="58325"/>
    <cellStyle name="Input 3 3 31 7" xfId="22434"/>
    <cellStyle name="Input 3 3 31 8" xfId="58326"/>
    <cellStyle name="Input 3 3 32" xfId="22435"/>
    <cellStyle name="Input 3 3 32 2" xfId="22436"/>
    <cellStyle name="Input 3 3 32 2 2" xfId="22437"/>
    <cellStyle name="Input 3 3 32 2 3" xfId="22438"/>
    <cellStyle name="Input 3 3 32 2 4" xfId="22439"/>
    <cellStyle name="Input 3 3 32 2 5" xfId="22440"/>
    <cellStyle name="Input 3 3 32 2 6" xfId="22441"/>
    <cellStyle name="Input 3 3 32 3" xfId="22442"/>
    <cellStyle name="Input 3 3 32 3 2" xfId="58327"/>
    <cellStyle name="Input 3 3 32 3 3" xfId="58328"/>
    <cellStyle name="Input 3 3 32 4" xfId="22443"/>
    <cellStyle name="Input 3 3 32 4 2" xfId="58329"/>
    <cellStyle name="Input 3 3 32 4 3" xfId="58330"/>
    <cellStyle name="Input 3 3 32 5" xfId="22444"/>
    <cellStyle name="Input 3 3 32 5 2" xfId="58331"/>
    <cellStyle name="Input 3 3 32 5 3" xfId="58332"/>
    <cellStyle name="Input 3 3 32 6" xfId="22445"/>
    <cellStyle name="Input 3 3 32 6 2" xfId="58333"/>
    <cellStyle name="Input 3 3 32 6 3" xfId="58334"/>
    <cellStyle name="Input 3 3 32 7" xfId="22446"/>
    <cellStyle name="Input 3 3 32 8" xfId="58335"/>
    <cellStyle name="Input 3 3 33" xfId="22447"/>
    <cellStyle name="Input 3 3 33 2" xfId="22448"/>
    <cellStyle name="Input 3 3 33 2 2" xfId="22449"/>
    <cellStyle name="Input 3 3 33 2 3" xfId="22450"/>
    <cellStyle name="Input 3 3 33 2 4" xfId="22451"/>
    <cellStyle name="Input 3 3 33 2 5" xfId="22452"/>
    <cellStyle name="Input 3 3 33 2 6" xfId="22453"/>
    <cellStyle name="Input 3 3 33 3" xfId="22454"/>
    <cellStyle name="Input 3 3 33 3 2" xfId="58336"/>
    <cellStyle name="Input 3 3 33 3 3" xfId="58337"/>
    <cellStyle name="Input 3 3 33 4" xfId="22455"/>
    <cellStyle name="Input 3 3 33 4 2" xfId="58338"/>
    <cellStyle name="Input 3 3 33 4 3" xfId="58339"/>
    <cellStyle name="Input 3 3 33 5" xfId="22456"/>
    <cellStyle name="Input 3 3 33 5 2" xfId="58340"/>
    <cellStyle name="Input 3 3 33 5 3" xfId="58341"/>
    <cellStyle name="Input 3 3 33 6" xfId="22457"/>
    <cellStyle name="Input 3 3 33 6 2" xfId="58342"/>
    <cellStyle name="Input 3 3 33 6 3" xfId="58343"/>
    <cellStyle name="Input 3 3 33 7" xfId="22458"/>
    <cellStyle name="Input 3 3 33 8" xfId="58344"/>
    <cellStyle name="Input 3 3 34" xfId="22459"/>
    <cellStyle name="Input 3 3 34 2" xfId="22460"/>
    <cellStyle name="Input 3 3 34 2 2" xfId="22461"/>
    <cellStyle name="Input 3 3 34 2 3" xfId="22462"/>
    <cellStyle name="Input 3 3 34 2 4" xfId="22463"/>
    <cellStyle name="Input 3 3 34 2 5" xfId="22464"/>
    <cellStyle name="Input 3 3 34 2 6" xfId="22465"/>
    <cellStyle name="Input 3 3 34 3" xfId="22466"/>
    <cellStyle name="Input 3 3 34 3 2" xfId="58345"/>
    <cellStyle name="Input 3 3 34 3 3" xfId="58346"/>
    <cellStyle name="Input 3 3 34 4" xfId="22467"/>
    <cellStyle name="Input 3 3 34 4 2" xfId="58347"/>
    <cellStyle name="Input 3 3 34 4 3" xfId="58348"/>
    <cellStyle name="Input 3 3 34 5" xfId="22468"/>
    <cellStyle name="Input 3 3 34 5 2" xfId="58349"/>
    <cellStyle name="Input 3 3 34 5 3" xfId="58350"/>
    <cellStyle name="Input 3 3 34 6" xfId="22469"/>
    <cellStyle name="Input 3 3 34 6 2" xfId="58351"/>
    <cellStyle name="Input 3 3 34 6 3" xfId="58352"/>
    <cellStyle name="Input 3 3 34 7" xfId="22470"/>
    <cellStyle name="Input 3 3 34 8" xfId="58353"/>
    <cellStyle name="Input 3 3 35" xfId="22471"/>
    <cellStyle name="Input 3 3 35 2" xfId="22472"/>
    <cellStyle name="Input 3 3 35 2 2" xfId="22473"/>
    <cellStyle name="Input 3 3 35 2 3" xfId="22474"/>
    <cellStyle name="Input 3 3 35 2 4" xfId="22475"/>
    <cellStyle name="Input 3 3 35 2 5" xfId="22476"/>
    <cellStyle name="Input 3 3 35 2 6" xfId="22477"/>
    <cellStyle name="Input 3 3 35 3" xfId="22478"/>
    <cellStyle name="Input 3 3 35 3 2" xfId="58354"/>
    <cellStyle name="Input 3 3 35 3 3" xfId="58355"/>
    <cellStyle name="Input 3 3 35 4" xfId="22479"/>
    <cellStyle name="Input 3 3 35 4 2" xfId="58356"/>
    <cellStyle name="Input 3 3 35 4 3" xfId="58357"/>
    <cellStyle name="Input 3 3 35 5" xfId="22480"/>
    <cellStyle name="Input 3 3 35 5 2" xfId="58358"/>
    <cellStyle name="Input 3 3 35 5 3" xfId="58359"/>
    <cellStyle name="Input 3 3 35 6" xfId="22481"/>
    <cellStyle name="Input 3 3 35 6 2" xfId="58360"/>
    <cellStyle name="Input 3 3 35 6 3" xfId="58361"/>
    <cellStyle name="Input 3 3 35 7" xfId="58362"/>
    <cellStyle name="Input 3 3 35 8" xfId="58363"/>
    <cellStyle name="Input 3 3 36" xfId="22482"/>
    <cellStyle name="Input 3 3 36 2" xfId="22483"/>
    <cellStyle name="Input 3 3 36 3" xfId="22484"/>
    <cellStyle name="Input 3 3 36 4" xfId="22485"/>
    <cellStyle name="Input 3 3 36 5" xfId="22486"/>
    <cellStyle name="Input 3 3 36 6" xfId="22487"/>
    <cellStyle name="Input 3 3 37" xfId="22488"/>
    <cellStyle name="Input 3 3 37 2" xfId="22489"/>
    <cellStyle name="Input 3 3 37 3" xfId="22490"/>
    <cellStyle name="Input 3 3 37 4" xfId="22491"/>
    <cellStyle name="Input 3 3 37 5" xfId="22492"/>
    <cellStyle name="Input 3 3 37 6" xfId="22493"/>
    <cellStyle name="Input 3 3 38" xfId="22494"/>
    <cellStyle name="Input 3 3 38 2" xfId="58364"/>
    <cellStyle name="Input 3 3 38 3" xfId="58365"/>
    <cellStyle name="Input 3 3 39" xfId="22495"/>
    <cellStyle name="Input 3 3 39 2" xfId="58366"/>
    <cellStyle name="Input 3 3 39 3" xfId="58367"/>
    <cellStyle name="Input 3 3 4" xfId="22496"/>
    <cellStyle name="Input 3 3 4 2" xfId="22497"/>
    <cellStyle name="Input 3 3 4 2 2" xfId="22498"/>
    <cellStyle name="Input 3 3 4 2 3" xfId="22499"/>
    <cellStyle name="Input 3 3 4 2 4" xfId="22500"/>
    <cellStyle name="Input 3 3 4 2 5" xfId="22501"/>
    <cellStyle name="Input 3 3 4 2 6" xfId="22502"/>
    <cellStyle name="Input 3 3 4 3" xfId="22503"/>
    <cellStyle name="Input 3 3 4 3 2" xfId="58368"/>
    <cellStyle name="Input 3 3 4 3 3" xfId="58369"/>
    <cellStyle name="Input 3 3 4 4" xfId="22504"/>
    <cellStyle name="Input 3 3 4 4 2" xfId="58370"/>
    <cellStyle name="Input 3 3 4 4 3" xfId="58371"/>
    <cellStyle name="Input 3 3 4 5" xfId="22505"/>
    <cellStyle name="Input 3 3 4 5 2" xfId="58372"/>
    <cellStyle name="Input 3 3 4 5 3" xfId="58373"/>
    <cellStyle name="Input 3 3 4 6" xfId="22506"/>
    <cellStyle name="Input 3 3 4 6 2" xfId="58374"/>
    <cellStyle name="Input 3 3 4 6 3" xfId="58375"/>
    <cellStyle name="Input 3 3 4 7" xfId="22507"/>
    <cellStyle name="Input 3 3 4 8" xfId="58376"/>
    <cellStyle name="Input 3 3 40" xfId="58377"/>
    <cellStyle name="Input 3 3 40 2" xfId="58378"/>
    <cellStyle name="Input 3 3 40 3" xfId="58379"/>
    <cellStyle name="Input 3 3 41" xfId="58380"/>
    <cellStyle name="Input 3 3 42" xfId="58381"/>
    <cellStyle name="Input 3 3 5" xfId="22508"/>
    <cellStyle name="Input 3 3 5 2" xfId="22509"/>
    <cellStyle name="Input 3 3 5 2 2" xfId="22510"/>
    <cellStyle name="Input 3 3 5 2 3" xfId="22511"/>
    <cellStyle name="Input 3 3 5 2 4" xfId="22512"/>
    <cellStyle name="Input 3 3 5 2 5" xfId="22513"/>
    <cellStyle name="Input 3 3 5 2 6" xfId="22514"/>
    <cellStyle name="Input 3 3 5 3" xfId="22515"/>
    <cellStyle name="Input 3 3 5 3 2" xfId="58382"/>
    <cellStyle name="Input 3 3 5 3 3" xfId="58383"/>
    <cellStyle name="Input 3 3 5 4" xfId="22516"/>
    <cellStyle name="Input 3 3 5 4 2" xfId="58384"/>
    <cellStyle name="Input 3 3 5 4 3" xfId="58385"/>
    <cellStyle name="Input 3 3 5 5" xfId="22517"/>
    <cellStyle name="Input 3 3 5 5 2" xfId="58386"/>
    <cellStyle name="Input 3 3 5 5 3" xfId="58387"/>
    <cellStyle name="Input 3 3 5 6" xfId="22518"/>
    <cellStyle name="Input 3 3 5 6 2" xfId="58388"/>
    <cellStyle name="Input 3 3 5 6 3" xfId="58389"/>
    <cellStyle name="Input 3 3 5 7" xfId="22519"/>
    <cellStyle name="Input 3 3 5 8" xfId="58390"/>
    <cellStyle name="Input 3 3 6" xfId="22520"/>
    <cellStyle name="Input 3 3 6 2" xfId="22521"/>
    <cellStyle name="Input 3 3 6 2 2" xfId="22522"/>
    <cellStyle name="Input 3 3 6 2 3" xfId="22523"/>
    <cellStyle name="Input 3 3 6 2 4" xfId="22524"/>
    <cellStyle name="Input 3 3 6 2 5" xfId="22525"/>
    <cellStyle name="Input 3 3 6 2 6" xfId="22526"/>
    <cellStyle name="Input 3 3 6 3" xfId="22527"/>
    <cellStyle name="Input 3 3 6 3 2" xfId="58391"/>
    <cellStyle name="Input 3 3 6 3 3" xfId="58392"/>
    <cellStyle name="Input 3 3 6 4" xfId="22528"/>
    <cellStyle name="Input 3 3 6 4 2" xfId="58393"/>
    <cellStyle name="Input 3 3 6 4 3" xfId="58394"/>
    <cellStyle name="Input 3 3 6 5" xfId="22529"/>
    <cellStyle name="Input 3 3 6 5 2" xfId="58395"/>
    <cellStyle name="Input 3 3 6 5 3" xfId="58396"/>
    <cellStyle name="Input 3 3 6 6" xfId="22530"/>
    <cellStyle name="Input 3 3 6 6 2" xfId="58397"/>
    <cellStyle name="Input 3 3 6 6 3" xfId="58398"/>
    <cellStyle name="Input 3 3 6 7" xfId="22531"/>
    <cellStyle name="Input 3 3 6 8" xfId="58399"/>
    <cellStyle name="Input 3 3 7" xfId="22532"/>
    <cellStyle name="Input 3 3 7 2" xfId="22533"/>
    <cellStyle name="Input 3 3 7 2 2" xfId="22534"/>
    <cellStyle name="Input 3 3 7 2 3" xfId="22535"/>
    <cellStyle name="Input 3 3 7 2 4" xfId="22536"/>
    <cellStyle name="Input 3 3 7 2 5" xfId="22537"/>
    <cellStyle name="Input 3 3 7 2 6" xfId="22538"/>
    <cellStyle name="Input 3 3 7 3" xfId="22539"/>
    <cellStyle name="Input 3 3 7 3 2" xfId="58400"/>
    <cellStyle name="Input 3 3 7 3 3" xfId="58401"/>
    <cellStyle name="Input 3 3 7 4" xfId="22540"/>
    <cellStyle name="Input 3 3 7 4 2" xfId="58402"/>
    <cellStyle name="Input 3 3 7 4 3" xfId="58403"/>
    <cellStyle name="Input 3 3 7 5" xfId="22541"/>
    <cellStyle name="Input 3 3 7 5 2" xfId="58404"/>
    <cellStyle name="Input 3 3 7 5 3" xfId="58405"/>
    <cellStyle name="Input 3 3 7 6" xfId="22542"/>
    <cellStyle name="Input 3 3 7 6 2" xfId="58406"/>
    <cellStyle name="Input 3 3 7 6 3" xfId="58407"/>
    <cellStyle name="Input 3 3 7 7" xfId="22543"/>
    <cellStyle name="Input 3 3 7 8" xfId="58408"/>
    <cellStyle name="Input 3 3 8" xfId="22544"/>
    <cellStyle name="Input 3 3 8 2" xfId="22545"/>
    <cellStyle name="Input 3 3 8 2 2" xfId="22546"/>
    <cellStyle name="Input 3 3 8 2 3" xfId="22547"/>
    <cellStyle name="Input 3 3 8 2 4" xfId="22548"/>
    <cellStyle name="Input 3 3 8 2 5" xfId="22549"/>
    <cellStyle name="Input 3 3 8 2 6" xfId="22550"/>
    <cellStyle name="Input 3 3 8 3" xfId="22551"/>
    <cellStyle name="Input 3 3 8 3 2" xfId="58409"/>
    <cellStyle name="Input 3 3 8 3 3" xfId="58410"/>
    <cellStyle name="Input 3 3 8 4" xfId="22552"/>
    <cellStyle name="Input 3 3 8 4 2" xfId="58411"/>
    <cellStyle name="Input 3 3 8 4 3" xfId="58412"/>
    <cellStyle name="Input 3 3 8 5" xfId="22553"/>
    <cellStyle name="Input 3 3 8 5 2" xfId="58413"/>
    <cellStyle name="Input 3 3 8 5 3" xfId="58414"/>
    <cellStyle name="Input 3 3 8 6" xfId="22554"/>
    <cellStyle name="Input 3 3 8 6 2" xfId="58415"/>
    <cellStyle name="Input 3 3 8 6 3" xfId="58416"/>
    <cellStyle name="Input 3 3 8 7" xfId="22555"/>
    <cellStyle name="Input 3 3 8 8" xfId="58417"/>
    <cellStyle name="Input 3 3 9" xfId="22556"/>
    <cellStyle name="Input 3 3 9 2" xfId="22557"/>
    <cellStyle name="Input 3 3 9 2 2" xfId="22558"/>
    <cellStyle name="Input 3 3 9 2 3" xfId="22559"/>
    <cellStyle name="Input 3 3 9 2 4" xfId="22560"/>
    <cellStyle name="Input 3 3 9 2 5" xfId="22561"/>
    <cellStyle name="Input 3 3 9 2 6" xfId="22562"/>
    <cellStyle name="Input 3 3 9 3" xfId="22563"/>
    <cellStyle name="Input 3 3 9 3 2" xfId="58418"/>
    <cellStyle name="Input 3 3 9 3 3" xfId="58419"/>
    <cellStyle name="Input 3 3 9 4" xfId="22564"/>
    <cellStyle name="Input 3 3 9 4 2" xfId="58420"/>
    <cellStyle name="Input 3 3 9 4 3" xfId="58421"/>
    <cellStyle name="Input 3 3 9 5" xfId="22565"/>
    <cellStyle name="Input 3 3 9 5 2" xfId="58422"/>
    <cellStyle name="Input 3 3 9 5 3" xfId="58423"/>
    <cellStyle name="Input 3 3 9 6" xfId="22566"/>
    <cellStyle name="Input 3 3 9 6 2" xfId="58424"/>
    <cellStyle name="Input 3 3 9 6 3" xfId="58425"/>
    <cellStyle name="Input 3 3 9 7" xfId="22567"/>
    <cellStyle name="Input 3 3 9 8" xfId="58426"/>
    <cellStyle name="Input 3 30" xfId="22568"/>
    <cellStyle name="Input 3 30 2" xfId="22569"/>
    <cellStyle name="Input 3 30 2 2" xfId="22570"/>
    <cellStyle name="Input 3 30 2 3" xfId="22571"/>
    <cellStyle name="Input 3 30 2 4" xfId="22572"/>
    <cellStyle name="Input 3 30 2 5" xfId="22573"/>
    <cellStyle name="Input 3 30 2 6" xfId="22574"/>
    <cellStyle name="Input 3 30 3" xfId="22575"/>
    <cellStyle name="Input 3 30 3 2" xfId="58427"/>
    <cellStyle name="Input 3 30 3 3" xfId="58428"/>
    <cellStyle name="Input 3 30 4" xfId="22576"/>
    <cellStyle name="Input 3 30 4 2" xfId="58429"/>
    <cellStyle name="Input 3 30 4 3" xfId="58430"/>
    <cellStyle name="Input 3 30 5" xfId="22577"/>
    <cellStyle name="Input 3 30 5 2" xfId="58431"/>
    <cellStyle name="Input 3 30 5 3" xfId="58432"/>
    <cellStyle name="Input 3 30 6" xfId="22578"/>
    <cellStyle name="Input 3 30 6 2" xfId="58433"/>
    <cellStyle name="Input 3 30 6 3" xfId="58434"/>
    <cellStyle name="Input 3 30 7" xfId="22579"/>
    <cellStyle name="Input 3 30 8" xfId="58435"/>
    <cellStyle name="Input 3 31" xfId="22580"/>
    <cellStyle name="Input 3 31 2" xfId="22581"/>
    <cellStyle name="Input 3 31 2 2" xfId="22582"/>
    <cellStyle name="Input 3 31 2 3" xfId="22583"/>
    <cellStyle name="Input 3 31 2 4" xfId="22584"/>
    <cellStyle name="Input 3 31 2 5" xfId="22585"/>
    <cellStyle name="Input 3 31 2 6" xfId="22586"/>
    <cellStyle name="Input 3 31 3" xfId="22587"/>
    <cellStyle name="Input 3 31 3 2" xfId="58436"/>
    <cellStyle name="Input 3 31 3 3" xfId="58437"/>
    <cellStyle name="Input 3 31 4" xfId="22588"/>
    <cellStyle name="Input 3 31 4 2" xfId="58438"/>
    <cellStyle name="Input 3 31 4 3" xfId="58439"/>
    <cellStyle name="Input 3 31 5" xfId="22589"/>
    <cellStyle name="Input 3 31 5 2" xfId="58440"/>
    <cellStyle name="Input 3 31 5 3" xfId="58441"/>
    <cellStyle name="Input 3 31 6" xfId="22590"/>
    <cellStyle name="Input 3 31 6 2" xfId="58442"/>
    <cellStyle name="Input 3 31 6 3" xfId="58443"/>
    <cellStyle name="Input 3 31 7" xfId="22591"/>
    <cellStyle name="Input 3 31 8" xfId="58444"/>
    <cellStyle name="Input 3 32" xfId="22592"/>
    <cellStyle name="Input 3 32 2" xfId="22593"/>
    <cellStyle name="Input 3 32 2 2" xfId="22594"/>
    <cellStyle name="Input 3 32 2 3" xfId="22595"/>
    <cellStyle name="Input 3 32 2 4" xfId="22596"/>
    <cellStyle name="Input 3 32 2 5" xfId="22597"/>
    <cellStyle name="Input 3 32 2 6" xfId="22598"/>
    <cellStyle name="Input 3 32 3" xfId="22599"/>
    <cellStyle name="Input 3 32 3 2" xfId="58445"/>
    <cellStyle name="Input 3 32 3 3" xfId="58446"/>
    <cellStyle name="Input 3 32 4" xfId="22600"/>
    <cellStyle name="Input 3 32 4 2" xfId="58447"/>
    <cellStyle name="Input 3 32 4 3" xfId="58448"/>
    <cellStyle name="Input 3 32 5" xfId="22601"/>
    <cellStyle name="Input 3 32 5 2" xfId="58449"/>
    <cellStyle name="Input 3 32 5 3" xfId="58450"/>
    <cellStyle name="Input 3 32 6" xfId="22602"/>
    <cellStyle name="Input 3 32 6 2" xfId="58451"/>
    <cellStyle name="Input 3 32 6 3" xfId="58452"/>
    <cellStyle name="Input 3 32 7" xfId="22603"/>
    <cellStyle name="Input 3 32 8" xfId="58453"/>
    <cellStyle name="Input 3 33" xfId="22604"/>
    <cellStyle name="Input 3 33 2" xfId="22605"/>
    <cellStyle name="Input 3 33 2 2" xfId="22606"/>
    <cellStyle name="Input 3 33 2 3" xfId="22607"/>
    <cellStyle name="Input 3 33 2 4" xfId="22608"/>
    <cellStyle name="Input 3 33 2 5" xfId="22609"/>
    <cellStyle name="Input 3 33 2 6" xfId="22610"/>
    <cellStyle name="Input 3 33 3" xfId="22611"/>
    <cellStyle name="Input 3 33 3 2" xfId="58454"/>
    <cellStyle name="Input 3 33 3 3" xfId="58455"/>
    <cellStyle name="Input 3 33 4" xfId="22612"/>
    <cellStyle name="Input 3 33 4 2" xfId="58456"/>
    <cellStyle name="Input 3 33 4 3" xfId="58457"/>
    <cellStyle name="Input 3 33 5" xfId="22613"/>
    <cellStyle name="Input 3 33 5 2" xfId="58458"/>
    <cellStyle name="Input 3 33 5 3" xfId="58459"/>
    <cellStyle name="Input 3 33 6" xfId="22614"/>
    <cellStyle name="Input 3 33 6 2" xfId="58460"/>
    <cellStyle name="Input 3 33 6 3" xfId="58461"/>
    <cellStyle name="Input 3 33 7" xfId="22615"/>
    <cellStyle name="Input 3 33 8" xfId="58462"/>
    <cellStyle name="Input 3 34" xfId="22616"/>
    <cellStyle name="Input 3 34 2" xfId="22617"/>
    <cellStyle name="Input 3 34 2 2" xfId="22618"/>
    <cellStyle name="Input 3 34 2 3" xfId="22619"/>
    <cellStyle name="Input 3 34 2 4" xfId="22620"/>
    <cellStyle name="Input 3 34 2 5" xfId="22621"/>
    <cellStyle name="Input 3 34 2 6" xfId="22622"/>
    <cellStyle name="Input 3 34 3" xfId="22623"/>
    <cellStyle name="Input 3 34 3 2" xfId="58463"/>
    <cellStyle name="Input 3 34 3 3" xfId="58464"/>
    <cellStyle name="Input 3 34 4" xfId="22624"/>
    <cellStyle name="Input 3 34 4 2" xfId="58465"/>
    <cellStyle name="Input 3 34 4 3" xfId="58466"/>
    <cellStyle name="Input 3 34 5" xfId="22625"/>
    <cellStyle name="Input 3 34 5 2" xfId="58467"/>
    <cellStyle name="Input 3 34 5 3" xfId="58468"/>
    <cellStyle name="Input 3 34 6" xfId="22626"/>
    <cellStyle name="Input 3 34 6 2" xfId="58469"/>
    <cellStyle name="Input 3 34 6 3" xfId="58470"/>
    <cellStyle name="Input 3 34 7" xfId="22627"/>
    <cellStyle name="Input 3 34 8" xfId="58471"/>
    <cellStyle name="Input 3 35" xfId="22628"/>
    <cellStyle name="Input 3 35 2" xfId="22629"/>
    <cellStyle name="Input 3 35 2 2" xfId="22630"/>
    <cellStyle name="Input 3 35 2 3" xfId="22631"/>
    <cellStyle name="Input 3 35 2 4" xfId="22632"/>
    <cellStyle name="Input 3 35 2 5" xfId="22633"/>
    <cellStyle name="Input 3 35 2 6" xfId="22634"/>
    <cellStyle name="Input 3 35 3" xfId="22635"/>
    <cellStyle name="Input 3 35 3 2" xfId="58472"/>
    <cellStyle name="Input 3 35 3 3" xfId="58473"/>
    <cellStyle name="Input 3 35 4" xfId="22636"/>
    <cellStyle name="Input 3 35 4 2" xfId="58474"/>
    <cellStyle name="Input 3 35 4 3" xfId="58475"/>
    <cellStyle name="Input 3 35 5" xfId="22637"/>
    <cellStyle name="Input 3 35 5 2" xfId="58476"/>
    <cellStyle name="Input 3 35 5 3" xfId="58477"/>
    <cellStyle name="Input 3 35 6" xfId="22638"/>
    <cellStyle name="Input 3 35 6 2" xfId="58478"/>
    <cellStyle name="Input 3 35 6 3" xfId="58479"/>
    <cellStyle name="Input 3 35 7" xfId="22639"/>
    <cellStyle name="Input 3 35 8" xfId="58480"/>
    <cellStyle name="Input 3 36" xfId="22640"/>
    <cellStyle name="Input 3 36 2" xfId="22641"/>
    <cellStyle name="Input 3 36 2 2" xfId="22642"/>
    <cellStyle name="Input 3 36 2 3" xfId="22643"/>
    <cellStyle name="Input 3 36 2 4" xfId="22644"/>
    <cellStyle name="Input 3 36 2 5" xfId="22645"/>
    <cellStyle name="Input 3 36 2 6" xfId="22646"/>
    <cellStyle name="Input 3 36 3" xfId="22647"/>
    <cellStyle name="Input 3 36 3 2" xfId="58481"/>
    <cellStyle name="Input 3 36 3 3" xfId="58482"/>
    <cellStyle name="Input 3 36 4" xfId="22648"/>
    <cellStyle name="Input 3 36 4 2" xfId="58483"/>
    <cellStyle name="Input 3 36 4 3" xfId="58484"/>
    <cellStyle name="Input 3 36 5" xfId="22649"/>
    <cellStyle name="Input 3 36 5 2" xfId="58485"/>
    <cellStyle name="Input 3 36 5 3" xfId="58486"/>
    <cellStyle name="Input 3 36 6" xfId="22650"/>
    <cellStyle name="Input 3 36 6 2" xfId="58487"/>
    <cellStyle name="Input 3 36 6 3" xfId="58488"/>
    <cellStyle name="Input 3 36 7" xfId="22651"/>
    <cellStyle name="Input 3 36 8" xfId="58489"/>
    <cellStyle name="Input 3 37" xfId="22652"/>
    <cellStyle name="Input 3 37 2" xfId="22653"/>
    <cellStyle name="Input 3 37 2 2" xfId="22654"/>
    <cellStyle name="Input 3 37 2 3" xfId="22655"/>
    <cellStyle name="Input 3 37 2 4" xfId="22656"/>
    <cellStyle name="Input 3 37 2 5" xfId="22657"/>
    <cellStyle name="Input 3 37 2 6" xfId="22658"/>
    <cellStyle name="Input 3 37 3" xfId="22659"/>
    <cellStyle name="Input 3 37 3 2" xfId="58490"/>
    <cellStyle name="Input 3 37 3 3" xfId="58491"/>
    <cellStyle name="Input 3 37 4" xfId="22660"/>
    <cellStyle name="Input 3 37 4 2" xfId="58492"/>
    <cellStyle name="Input 3 37 4 3" xfId="58493"/>
    <cellStyle name="Input 3 37 5" xfId="22661"/>
    <cellStyle name="Input 3 37 5 2" xfId="58494"/>
    <cellStyle name="Input 3 37 5 3" xfId="58495"/>
    <cellStyle name="Input 3 37 6" xfId="22662"/>
    <cellStyle name="Input 3 37 6 2" xfId="58496"/>
    <cellStyle name="Input 3 37 6 3" xfId="58497"/>
    <cellStyle name="Input 3 37 7" xfId="22663"/>
    <cellStyle name="Input 3 37 8" xfId="58498"/>
    <cellStyle name="Input 3 38" xfId="22664"/>
    <cellStyle name="Input 3 38 2" xfId="22665"/>
    <cellStyle name="Input 3 38 2 2" xfId="22666"/>
    <cellStyle name="Input 3 38 2 3" xfId="22667"/>
    <cellStyle name="Input 3 38 2 4" xfId="22668"/>
    <cellStyle name="Input 3 38 2 5" xfId="22669"/>
    <cellStyle name="Input 3 38 2 6" xfId="22670"/>
    <cellStyle name="Input 3 38 3" xfId="22671"/>
    <cellStyle name="Input 3 38 3 2" xfId="58499"/>
    <cellStyle name="Input 3 38 3 3" xfId="58500"/>
    <cellStyle name="Input 3 38 4" xfId="22672"/>
    <cellStyle name="Input 3 38 4 2" xfId="58501"/>
    <cellStyle name="Input 3 38 4 3" xfId="58502"/>
    <cellStyle name="Input 3 38 5" xfId="22673"/>
    <cellStyle name="Input 3 38 5 2" xfId="58503"/>
    <cellStyle name="Input 3 38 5 3" xfId="58504"/>
    <cellStyle name="Input 3 38 6" xfId="22674"/>
    <cellStyle name="Input 3 38 6 2" xfId="58505"/>
    <cellStyle name="Input 3 38 6 3" xfId="58506"/>
    <cellStyle name="Input 3 38 7" xfId="58507"/>
    <cellStyle name="Input 3 38 8" xfId="58508"/>
    <cellStyle name="Input 3 39" xfId="22675"/>
    <cellStyle name="Input 3 39 2" xfId="58509"/>
    <cellStyle name="Input 3 39 3" xfId="58510"/>
    <cellStyle name="Input 3 4" xfId="22676"/>
    <cellStyle name="Input 3 4 10" xfId="22677"/>
    <cellStyle name="Input 3 4 10 2" xfId="22678"/>
    <cellStyle name="Input 3 4 10 2 2" xfId="22679"/>
    <cellStyle name="Input 3 4 10 2 3" xfId="22680"/>
    <cellStyle name="Input 3 4 10 2 4" xfId="22681"/>
    <cellStyle name="Input 3 4 10 2 5" xfId="22682"/>
    <cellStyle name="Input 3 4 10 2 6" xfId="22683"/>
    <cellStyle name="Input 3 4 10 3" xfId="22684"/>
    <cellStyle name="Input 3 4 10 3 2" xfId="58511"/>
    <cellStyle name="Input 3 4 10 3 3" xfId="58512"/>
    <cellStyle name="Input 3 4 10 4" xfId="22685"/>
    <cellStyle name="Input 3 4 10 4 2" xfId="58513"/>
    <cellStyle name="Input 3 4 10 4 3" xfId="58514"/>
    <cellStyle name="Input 3 4 10 5" xfId="22686"/>
    <cellStyle name="Input 3 4 10 5 2" xfId="58515"/>
    <cellStyle name="Input 3 4 10 5 3" xfId="58516"/>
    <cellStyle name="Input 3 4 10 6" xfId="22687"/>
    <cellStyle name="Input 3 4 10 6 2" xfId="58517"/>
    <cellStyle name="Input 3 4 10 6 3" xfId="58518"/>
    <cellStyle name="Input 3 4 10 7" xfId="22688"/>
    <cellStyle name="Input 3 4 10 8" xfId="58519"/>
    <cellStyle name="Input 3 4 11" xfId="22689"/>
    <cellStyle name="Input 3 4 11 2" xfId="22690"/>
    <cellStyle name="Input 3 4 11 2 2" xfId="22691"/>
    <cellStyle name="Input 3 4 11 2 3" xfId="22692"/>
    <cellStyle name="Input 3 4 11 2 4" xfId="22693"/>
    <cellStyle name="Input 3 4 11 2 5" xfId="22694"/>
    <cellStyle name="Input 3 4 11 2 6" xfId="22695"/>
    <cellStyle name="Input 3 4 11 3" xfId="22696"/>
    <cellStyle name="Input 3 4 11 3 2" xfId="58520"/>
    <cellStyle name="Input 3 4 11 3 3" xfId="58521"/>
    <cellStyle name="Input 3 4 11 4" xfId="22697"/>
    <cellStyle name="Input 3 4 11 4 2" xfId="58522"/>
    <cellStyle name="Input 3 4 11 4 3" xfId="58523"/>
    <cellStyle name="Input 3 4 11 5" xfId="22698"/>
    <cellStyle name="Input 3 4 11 5 2" xfId="58524"/>
    <cellStyle name="Input 3 4 11 5 3" xfId="58525"/>
    <cellStyle name="Input 3 4 11 6" xfId="22699"/>
    <cellStyle name="Input 3 4 11 6 2" xfId="58526"/>
    <cellStyle name="Input 3 4 11 6 3" xfId="58527"/>
    <cellStyle name="Input 3 4 11 7" xfId="22700"/>
    <cellStyle name="Input 3 4 11 8" xfId="58528"/>
    <cellStyle name="Input 3 4 12" xfId="22701"/>
    <cellStyle name="Input 3 4 12 2" xfId="22702"/>
    <cellStyle name="Input 3 4 12 2 2" xfId="22703"/>
    <cellStyle name="Input 3 4 12 2 3" xfId="22704"/>
    <cellStyle name="Input 3 4 12 2 4" xfId="22705"/>
    <cellStyle name="Input 3 4 12 2 5" xfId="22706"/>
    <cellStyle name="Input 3 4 12 2 6" xfId="22707"/>
    <cellStyle name="Input 3 4 12 3" xfId="22708"/>
    <cellStyle name="Input 3 4 12 3 2" xfId="58529"/>
    <cellStyle name="Input 3 4 12 3 3" xfId="58530"/>
    <cellStyle name="Input 3 4 12 4" xfId="22709"/>
    <cellStyle name="Input 3 4 12 4 2" xfId="58531"/>
    <cellStyle name="Input 3 4 12 4 3" xfId="58532"/>
    <cellStyle name="Input 3 4 12 5" xfId="22710"/>
    <cellStyle name="Input 3 4 12 5 2" xfId="58533"/>
    <cellStyle name="Input 3 4 12 5 3" xfId="58534"/>
    <cellStyle name="Input 3 4 12 6" xfId="22711"/>
    <cellStyle name="Input 3 4 12 6 2" xfId="58535"/>
    <cellStyle name="Input 3 4 12 6 3" xfId="58536"/>
    <cellStyle name="Input 3 4 12 7" xfId="22712"/>
    <cellStyle name="Input 3 4 12 8" xfId="58537"/>
    <cellStyle name="Input 3 4 13" xfId="22713"/>
    <cellStyle name="Input 3 4 13 2" xfId="22714"/>
    <cellStyle name="Input 3 4 13 2 2" xfId="22715"/>
    <cellStyle name="Input 3 4 13 2 3" xfId="22716"/>
    <cellStyle name="Input 3 4 13 2 4" xfId="22717"/>
    <cellStyle name="Input 3 4 13 2 5" xfId="22718"/>
    <cellStyle name="Input 3 4 13 2 6" xfId="22719"/>
    <cellStyle name="Input 3 4 13 3" xfId="22720"/>
    <cellStyle name="Input 3 4 13 3 2" xfId="58538"/>
    <cellStyle name="Input 3 4 13 3 3" xfId="58539"/>
    <cellStyle name="Input 3 4 13 4" xfId="22721"/>
    <cellStyle name="Input 3 4 13 4 2" xfId="58540"/>
    <cellStyle name="Input 3 4 13 4 3" xfId="58541"/>
    <cellStyle name="Input 3 4 13 5" xfId="22722"/>
    <cellStyle name="Input 3 4 13 5 2" xfId="58542"/>
    <cellStyle name="Input 3 4 13 5 3" xfId="58543"/>
    <cellStyle name="Input 3 4 13 6" xfId="22723"/>
    <cellStyle name="Input 3 4 13 6 2" xfId="58544"/>
    <cellStyle name="Input 3 4 13 6 3" xfId="58545"/>
    <cellStyle name="Input 3 4 13 7" xfId="22724"/>
    <cellStyle name="Input 3 4 13 8" xfId="58546"/>
    <cellStyle name="Input 3 4 14" xfId="22725"/>
    <cellStyle name="Input 3 4 14 2" xfId="22726"/>
    <cellStyle name="Input 3 4 14 2 2" xfId="22727"/>
    <cellStyle name="Input 3 4 14 2 3" xfId="22728"/>
    <cellStyle name="Input 3 4 14 2 4" xfId="22729"/>
    <cellStyle name="Input 3 4 14 2 5" xfId="22730"/>
    <cellStyle name="Input 3 4 14 2 6" xfId="22731"/>
    <cellStyle name="Input 3 4 14 3" xfId="22732"/>
    <cellStyle name="Input 3 4 14 3 2" xfId="58547"/>
    <cellStyle name="Input 3 4 14 3 3" xfId="58548"/>
    <cellStyle name="Input 3 4 14 4" xfId="22733"/>
    <cellStyle name="Input 3 4 14 4 2" xfId="58549"/>
    <cellStyle name="Input 3 4 14 4 3" xfId="58550"/>
    <cellStyle name="Input 3 4 14 5" xfId="22734"/>
    <cellStyle name="Input 3 4 14 5 2" xfId="58551"/>
    <cellStyle name="Input 3 4 14 5 3" xfId="58552"/>
    <cellStyle name="Input 3 4 14 6" xfId="22735"/>
    <cellStyle name="Input 3 4 14 6 2" xfId="58553"/>
    <cellStyle name="Input 3 4 14 6 3" xfId="58554"/>
    <cellStyle name="Input 3 4 14 7" xfId="22736"/>
    <cellStyle name="Input 3 4 14 8" xfId="58555"/>
    <cellStyle name="Input 3 4 15" xfId="22737"/>
    <cellStyle name="Input 3 4 15 2" xfId="22738"/>
    <cellStyle name="Input 3 4 15 2 2" xfId="22739"/>
    <cellStyle name="Input 3 4 15 2 3" xfId="22740"/>
    <cellStyle name="Input 3 4 15 2 4" xfId="22741"/>
    <cellStyle name="Input 3 4 15 2 5" xfId="22742"/>
    <cellStyle name="Input 3 4 15 2 6" xfId="22743"/>
    <cellStyle name="Input 3 4 15 3" xfId="22744"/>
    <cellStyle name="Input 3 4 15 3 2" xfId="58556"/>
    <cellStyle name="Input 3 4 15 3 3" xfId="58557"/>
    <cellStyle name="Input 3 4 15 4" xfId="22745"/>
    <cellStyle name="Input 3 4 15 4 2" xfId="58558"/>
    <cellStyle name="Input 3 4 15 4 3" xfId="58559"/>
    <cellStyle name="Input 3 4 15 5" xfId="22746"/>
    <cellStyle name="Input 3 4 15 5 2" xfId="58560"/>
    <cellStyle name="Input 3 4 15 5 3" xfId="58561"/>
    <cellStyle name="Input 3 4 15 6" xfId="22747"/>
    <cellStyle name="Input 3 4 15 6 2" xfId="58562"/>
    <cellStyle name="Input 3 4 15 6 3" xfId="58563"/>
    <cellStyle name="Input 3 4 15 7" xfId="22748"/>
    <cellStyle name="Input 3 4 15 8" xfId="58564"/>
    <cellStyle name="Input 3 4 16" xfId="22749"/>
    <cellStyle name="Input 3 4 16 2" xfId="22750"/>
    <cellStyle name="Input 3 4 16 2 2" xfId="22751"/>
    <cellStyle name="Input 3 4 16 2 3" xfId="22752"/>
    <cellStyle name="Input 3 4 16 2 4" xfId="22753"/>
    <cellStyle name="Input 3 4 16 2 5" xfId="22754"/>
    <cellStyle name="Input 3 4 16 2 6" xfId="22755"/>
    <cellStyle name="Input 3 4 16 3" xfId="22756"/>
    <cellStyle name="Input 3 4 16 3 2" xfId="58565"/>
    <cellStyle name="Input 3 4 16 3 3" xfId="58566"/>
    <cellStyle name="Input 3 4 16 4" xfId="22757"/>
    <cellStyle name="Input 3 4 16 4 2" xfId="58567"/>
    <cellStyle name="Input 3 4 16 4 3" xfId="58568"/>
    <cellStyle name="Input 3 4 16 5" xfId="22758"/>
    <cellStyle name="Input 3 4 16 5 2" xfId="58569"/>
    <cellStyle name="Input 3 4 16 5 3" xfId="58570"/>
    <cellStyle name="Input 3 4 16 6" xfId="22759"/>
    <cellStyle name="Input 3 4 16 6 2" xfId="58571"/>
    <cellStyle name="Input 3 4 16 6 3" xfId="58572"/>
    <cellStyle name="Input 3 4 16 7" xfId="22760"/>
    <cellStyle name="Input 3 4 16 8" xfId="58573"/>
    <cellStyle name="Input 3 4 17" xfId="22761"/>
    <cellStyle name="Input 3 4 17 2" xfId="22762"/>
    <cellStyle name="Input 3 4 17 2 2" xfId="22763"/>
    <cellStyle name="Input 3 4 17 2 3" xfId="22764"/>
    <cellStyle name="Input 3 4 17 2 4" xfId="22765"/>
    <cellStyle name="Input 3 4 17 2 5" xfId="22766"/>
    <cellStyle name="Input 3 4 17 2 6" xfId="22767"/>
    <cellStyle name="Input 3 4 17 3" xfId="22768"/>
    <cellStyle name="Input 3 4 17 3 2" xfId="58574"/>
    <cellStyle name="Input 3 4 17 3 3" xfId="58575"/>
    <cellStyle name="Input 3 4 17 4" xfId="22769"/>
    <cellStyle name="Input 3 4 17 4 2" xfId="58576"/>
    <cellStyle name="Input 3 4 17 4 3" xfId="58577"/>
    <cellStyle name="Input 3 4 17 5" xfId="22770"/>
    <cellStyle name="Input 3 4 17 5 2" xfId="58578"/>
    <cellStyle name="Input 3 4 17 5 3" xfId="58579"/>
    <cellStyle name="Input 3 4 17 6" xfId="22771"/>
    <cellStyle name="Input 3 4 17 6 2" xfId="58580"/>
    <cellStyle name="Input 3 4 17 6 3" xfId="58581"/>
    <cellStyle name="Input 3 4 17 7" xfId="22772"/>
    <cellStyle name="Input 3 4 17 8" xfId="58582"/>
    <cellStyle name="Input 3 4 18" xfId="22773"/>
    <cellStyle name="Input 3 4 18 2" xfId="22774"/>
    <cellStyle name="Input 3 4 18 2 2" xfId="22775"/>
    <cellStyle name="Input 3 4 18 2 3" xfId="22776"/>
    <cellStyle name="Input 3 4 18 2 4" xfId="22777"/>
    <cellStyle name="Input 3 4 18 2 5" xfId="22778"/>
    <cellStyle name="Input 3 4 18 2 6" xfId="22779"/>
    <cellStyle name="Input 3 4 18 3" xfId="22780"/>
    <cellStyle name="Input 3 4 18 3 2" xfId="58583"/>
    <cellStyle name="Input 3 4 18 3 3" xfId="58584"/>
    <cellStyle name="Input 3 4 18 4" xfId="22781"/>
    <cellStyle name="Input 3 4 18 4 2" xfId="58585"/>
    <cellStyle name="Input 3 4 18 4 3" xfId="58586"/>
    <cellStyle name="Input 3 4 18 5" xfId="22782"/>
    <cellStyle name="Input 3 4 18 5 2" xfId="58587"/>
    <cellStyle name="Input 3 4 18 5 3" xfId="58588"/>
    <cellStyle name="Input 3 4 18 6" xfId="22783"/>
    <cellStyle name="Input 3 4 18 6 2" xfId="58589"/>
    <cellStyle name="Input 3 4 18 6 3" xfId="58590"/>
    <cellStyle name="Input 3 4 18 7" xfId="22784"/>
    <cellStyle name="Input 3 4 18 8" xfId="58591"/>
    <cellStyle name="Input 3 4 19" xfId="22785"/>
    <cellStyle name="Input 3 4 19 2" xfId="22786"/>
    <cellStyle name="Input 3 4 19 2 2" xfId="22787"/>
    <cellStyle name="Input 3 4 19 2 3" xfId="22788"/>
    <cellStyle name="Input 3 4 19 2 4" xfId="22789"/>
    <cellStyle name="Input 3 4 19 2 5" xfId="22790"/>
    <cellStyle name="Input 3 4 19 2 6" xfId="22791"/>
    <cellStyle name="Input 3 4 19 3" xfId="22792"/>
    <cellStyle name="Input 3 4 19 3 2" xfId="58592"/>
    <cellStyle name="Input 3 4 19 3 3" xfId="58593"/>
    <cellStyle name="Input 3 4 19 4" xfId="22793"/>
    <cellStyle name="Input 3 4 19 4 2" xfId="58594"/>
    <cellStyle name="Input 3 4 19 4 3" xfId="58595"/>
    <cellStyle name="Input 3 4 19 5" xfId="22794"/>
    <cellStyle name="Input 3 4 19 5 2" xfId="58596"/>
    <cellStyle name="Input 3 4 19 5 3" xfId="58597"/>
    <cellStyle name="Input 3 4 19 6" xfId="22795"/>
    <cellStyle name="Input 3 4 19 6 2" xfId="58598"/>
    <cellStyle name="Input 3 4 19 6 3" xfId="58599"/>
    <cellStyle name="Input 3 4 19 7" xfId="22796"/>
    <cellStyle name="Input 3 4 19 8" xfId="58600"/>
    <cellStyle name="Input 3 4 2" xfId="22797"/>
    <cellStyle name="Input 3 4 2 2" xfId="22798"/>
    <cellStyle name="Input 3 4 2 2 2" xfId="22799"/>
    <cellStyle name="Input 3 4 2 2 3" xfId="22800"/>
    <cellStyle name="Input 3 4 2 2 4" xfId="22801"/>
    <cellStyle name="Input 3 4 2 2 5" xfId="22802"/>
    <cellStyle name="Input 3 4 2 2 6" xfId="22803"/>
    <cellStyle name="Input 3 4 2 3" xfId="22804"/>
    <cellStyle name="Input 3 4 2 3 2" xfId="58601"/>
    <cellStyle name="Input 3 4 2 3 3" xfId="58602"/>
    <cellStyle name="Input 3 4 2 4" xfId="22805"/>
    <cellStyle name="Input 3 4 2 4 2" xfId="58603"/>
    <cellStyle name="Input 3 4 2 4 3" xfId="58604"/>
    <cellStyle name="Input 3 4 2 5" xfId="22806"/>
    <cellStyle name="Input 3 4 2 5 2" xfId="58605"/>
    <cellStyle name="Input 3 4 2 5 3" xfId="58606"/>
    <cellStyle name="Input 3 4 2 6" xfId="22807"/>
    <cellStyle name="Input 3 4 2 6 2" xfId="58607"/>
    <cellStyle name="Input 3 4 2 6 3" xfId="58608"/>
    <cellStyle name="Input 3 4 2 7" xfId="22808"/>
    <cellStyle name="Input 3 4 2 8" xfId="58609"/>
    <cellStyle name="Input 3 4 20" xfId="22809"/>
    <cellStyle name="Input 3 4 20 2" xfId="22810"/>
    <cellStyle name="Input 3 4 20 2 2" xfId="22811"/>
    <cellStyle name="Input 3 4 20 2 3" xfId="22812"/>
    <cellStyle name="Input 3 4 20 2 4" xfId="22813"/>
    <cellStyle name="Input 3 4 20 2 5" xfId="22814"/>
    <cellStyle name="Input 3 4 20 2 6" xfId="22815"/>
    <cellStyle name="Input 3 4 20 3" xfId="22816"/>
    <cellStyle name="Input 3 4 20 3 2" xfId="58610"/>
    <cellStyle name="Input 3 4 20 3 3" xfId="58611"/>
    <cellStyle name="Input 3 4 20 4" xfId="22817"/>
    <cellStyle name="Input 3 4 20 4 2" xfId="58612"/>
    <cellStyle name="Input 3 4 20 4 3" xfId="58613"/>
    <cellStyle name="Input 3 4 20 5" xfId="22818"/>
    <cellStyle name="Input 3 4 20 5 2" xfId="58614"/>
    <cellStyle name="Input 3 4 20 5 3" xfId="58615"/>
    <cellStyle name="Input 3 4 20 6" xfId="22819"/>
    <cellStyle name="Input 3 4 20 6 2" xfId="58616"/>
    <cellStyle name="Input 3 4 20 6 3" xfId="58617"/>
    <cellStyle name="Input 3 4 20 7" xfId="22820"/>
    <cellStyle name="Input 3 4 20 8" xfId="58618"/>
    <cellStyle name="Input 3 4 21" xfId="22821"/>
    <cellStyle name="Input 3 4 21 2" xfId="22822"/>
    <cellStyle name="Input 3 4 21 2 2" xfId="22823"/>
    <cellStyle name="Input 3 4 21 2 3" xfId="22824"/>
    <cellStyle name="Input 3 4 21 2 4" xfId="22825"/>
    <cellStyle name="Input 3 4 21 2 5" xfId="22826"/>
    <cellStyle name="Input 3 4 21 2 6" xfId="22827"/>
    <cellStyle name="Input 3 4 21 3" xfId="22828"/>
    <cellStyle name="Input 3 4 21 3 2" xfId="58619"/>
    <cellStyle name="Input 3 4 21 3 3" xfId="58620"/>
    <cellStyle name="Input 3 4 21 4" xfId="22829"/>
    <cellStyle name="Input 3 4 21 4 2" xfId="58621"/>
    <cellStyle name="Input 3 4 21 4 3" xfId="58622"/>
    <cellStyle name="Input 3 4 21 5" xfId="22830"/>
    <cellStyle name="Input 3 4 21 5 2" xfId="58623"/>
    <cellStyle name="Input 3 4 21 5 3" xfId="58624"/>
    <cellStyle name="Input 3 4 21 6" xfId="22831"/>
    <cellStyle name="Input 3 4 21 6 2" xfId="58625"/>
    <cellStyle name="Input 3 4 21 6 3" xfId="58626"/>
    <cellStyle name="Input 3 4 21 7" xfId="22832"/>
    <cellStyle name="Input 3 4 21 8" xfId="58627"/>
    <cellStyle name="Input 3 4 22" xfId="22833"/>
    <cellStyle name="Input 3 4 22 2" xfId="22834"/>
    <cellStyle name="Input 3 4 22 2 2" xfId="22835"/>
    <cellStyle name="Input 3 4 22 2 3" xfId="22836"/>
    <cellStyle name="Input 3 4 22 2 4" xfId="22837"/>
    <cellStyle name="Input 3 4 22 2 5" xfId="22838"/>
    <cellStyle name="Input 3 4 22 2 6" xfId="22839"/>
    <cellStyle name="Input 3 4 22 3" xfId="22840"/>
    <cellStyle name="Input 3 4 22 3 2" xfId="58628"/>
    <cellStyle name="Input 3 4 22 3 3" xfId="58629"/>
    <cellStyle name="Input 3 4 22 4" xfId="22841"/>
    <cellStyle name="Input 3 4 22 4 2" xfId="58630"/>
    <cellStyle name="Input 3 4 22 4 3" xfId="58631"/>
    <cellStyle name="Input 3 4 22 5" xfId="22842"/>
    <cellStyle name="Input 3 4 22 5 2" xfId="58632"/>
    <cellStyle name="Input 3 4 22 5 3" xfId="58633"/>
    <cellStyle name="Input 3 4 22 6" xfId="22843"/>
    <cellStyle name="Input 3 4 22 6 2" xfId="58634"/>
    <cellStyle name="Input 3 4 22 6 3" xfId="58635"/>
    <cellStyle name="Input 3 4 22 7" xfId="22844"/>
    <cellStyle name="Input 3 4 22 8" xfId="58636"/>
    <cellStyle name="Input 3 4 23" xfId="22845"/>
    <cellStyle name="Input 3 4 23 2" xfId="22846"/>
    <cellStyle name="Input 3 4 23 2 2" xfId="22847"/>
    <cellStyle name="Input 3 4 23 2 3" xfId="22848"/>
    <cellStyle name="Input 3 4 23 2 4" xfId="22849"/>
    <cellStyle name="Input 3 4 23 2 5" xfId="22850"/>
    <cellStyle name="Input 3 4 23 2 6" xfId="22851"/>
    <cellStyle name="Input 3 4 23 3" xfId="22852"/>
    <cellStyle name="Input 3 4 23 3 2" xfId="58637"/>
    <cellStyle name="Input 3 4 23 3 3" xfId="58638"/>
    <cellStyle name="Input 3 4 23 4" xfId="22853"/>
    <cellStyle name="Input 3 4 23 4 2" xfId="58639"/>
    <cellStyle name="Input 3 4 23 4 3" xfId="58640"/>
    <cellStyle name="Input 3 4 23 5" xfId="22854"/>
    <cellStyle name="Input 3 4 23 5 2" xfId="58641"/>
    <cellStyle name="Input 3 4 23 5 3" xfId="58642"/>
    <cellStyle name="Input 3 4 23 6" xfId="22855"/>
    <cellStyle name="Input 3 4 23 6 2" xfId="58643"/>
    <cellStyle name="Input 3 4 23 6 3" xfId="58644"/>
    <cellStyle name="Input 3 4 23 7" xfId="22856"/>
    <cellStyle name="Input 3 4 23 8" xfId="58645"/>
    <cellStyle name="Input 3 4 24" xfId="22857"/>
    <cellStyle name="Input 3 4 24 2" xfId="22858"/>
    <cellStyle name="Input 3 4 24 2 2" xfId="22859"/>
    <cellStyle name="Input 3 4 24 2 3" xfId="22860"/>
    <cellStyle name="Input 3 4 24 2 4" xfId="22861"/>
    <cellStyle name="Input 3 4 24 2 5" xfId="22862"/>
    <cellStyle name="Input 3 4 24 2 6" xfId="22863"/>
    <cellStyle name="Input 3 4 24 3" xfId="22864"/>
    <cellStyle name="Input 3 4 24 3 2" xfId="58646"/>
    <cellStyle name="Input 3 4 24 3 3" xfId="58647"/>
    <cellStyle name="Input 3 4 24 4" xfId="22865"/>
    <cellStyle name="Input 3 4 24 4 2" xfId="58648"/>
    <cellStyle name="Input 3 4 24 4 3" xfId="58649"/>
    <cellStyle name="Input 3 4 24 5" xfId="22866"/>
    <cellStyle name="Input 3 4 24 5 2" xfId="58650"/>
    <cellStyle name="Input 3 4 24 5 3" xfId="58651"/>
    <cellStyle name="Input 3 4 24 6" xfId="22867"/>
    <cellStyle name="Input 3 4 24 6 2" xfId="58652"/>
    <cellStyle name="Input 3 4 24 6 3" xfId="58653"/>
    <cellStyle name="Input 3 4 24 7" xfId="22868"/>
    <cellStyle name="Input 3 4 24 8" xfId="58654"/>
    <cellStyle name="Input 3 4 25" xfId="22869"/>
    <cellStyle name="Input 3 4 25 2" xfId="22870"/>
    <cellStyle name="Input 3 4 25 2 2" xfId="22871"/>
    <cellStyle name="Input 3 4 25 2 3" xfId="22872"/>
    <cellStyle name="Input 3 4 25 2 4" xfId="22873"/>
    <cellStyle name="Input 3 4 25 2 5" xfId="22874"/>
    <cellStyle name="Input 3 4 25 2 6" xfId="22875"/>
    <cellStyle name="Input 3 4 25 3" xfId="22876"/>
    <cellStyle name="Input 3 4 25 3 2" xfId="58655"/>
    <cellStyle name="Input 3 4 25 3 3" xfId="58656"/>
    <cellStyle name="Input 3 4 25 4" xfId="22877"/>
    <cellStyle name="Input 3 4 25 4 2" xfId="58657"/>
    <cellStyle name="Input 3 4 25 4 3" xfId="58658"/>
    <cellStyle name="Input 3 4 25 5" xfId="22878"/>
    <cellStyle name="Input 3 4 25 5 2" xfId="58659"/>
    <cellStyle name="Input 3 4 25 5 3" xfId="58660"/>
    <cellStyle name="Input 3 4 25 6" xfId="22879"/>
    <cellStyle name="Input 3 4 25 6 2" xfId="58661"/>
    <cellStyle name="Input 3 4 25 6 3" xfId="58662"/>
    <cellStyle name="Input 3 4 25 7" xfId="22880"/>
    <cellStyle name="Input 3 4 25 8" xfId="58663"/>
    <cellStyle name="Input 3 4 26" xfId="22881"/>
    <cellStyle name="Input 3 4 26 2" xfId="22882"/>
    <cellStyle name="Input 3 4 26 2 2" xfId="22883"/>
    <cellStyle name="Input 3 4 26 2 3" xfId="22884"/>
    <cellStyle name="Input 3 4 26 2 4" xfId="22885"/>
    <cellStyle name="Input 3 4 26 2 5" xfId="22886"/>
    <cellStyle name="Input 3 4 26 2 6" xfId="22887"/>
    <cellStyle name="Input 3 4 26 3" xfId="22888"/>
    <cellStyle name="Input 3 4 26 3 2" xfId="58664"/>
    <cellStyle name="Input 3 4 26 3 3" xfId="58665"/>
    <cellStyle name="Input 3 4 26 4" xfId="22889"/>
    <cellStyle name="Input 3 4 26 4 2" xfId="58666"/>
    <cellStyle name="Input 3 4 26 4 3" xfId="58667"/>
    <cellStyle name="Input 3 4 26 5" xfId="22890"/>
    <cellStyle name="Input 3 4 26 5 2" xfId="58668"/>
    <cellStyle name="Input 3 4 26 5 3" xfId="58669"/>
    <cellStyle name="Input 3 4 26 6" xfId="22891"/>
    <cellStyle name="Input 3 4 26 6 2" xfId="58670"/>
    <cellStyle name="Input 3 4 26 6 3" xfId="58671"/>
    <cellStyle name="Input 3 4 26 7" xfId="22892"/>
    <cellStyle name="Input 3 4 26 8" xfId="58672"/>
    <cellStyle name="Input 3 4 27" xfId="22893"/>
    <cellStyle name="Input 3 4 27 2" xfId="22894"/>
    <cellStyle name="Input 3 4 27 2 2" xfId="22895"/>
    <cellStyle name="Input 3 4 27 2 3" xfId="22896"/>
    <cellStyle name="Input 3 4 27 2 4" xfId="22897"/>
    <cellStyle name="Input 3 4 27 2 5" xfId="22898"/>
    <cellStyle name="Input 3 4 27 2 6" xfId="22899"/>
    <cellStyle name="Input 3 4 27 3" xfId="22900"/>
    <cellStyle name="Input 3 4 27 3 2" xfId="58673"/>
    <cellStyle name="Input 3 4 27 3 3" xfId="58674"/>
    <cellStyle name="Input 3 4 27 4" xfId="22901"/>
    <cellStyle name="Input 3 4 27 4 2" xfId="58675"/>
    <cellStyle name="Input 3 4 27 4 3" xfId="58676"/>
    <cellStyle name="Input 3 4 27 5" xfId="22902"/>
    <cellStyle name="Input 3 4 27 5 2" xfId="58677"/>
    <cellStyle name="Input 3 4 27 5 3" xfId="58678"/>
    <cellStyle name="Input 3 4 27 6" xfId="22903"/>
    <cellStyle name="Input 3 4 27 6 2" xfId="58679"/>
    <cellStyle name="Input 3 4 27 6 3" xfId="58680"/>
    <cellStyle name="Input 3 4 27 7" xfId="22904"/>
    <cellStyle name="Input 3 4 27 8" xfId="58681"/>
    <cellStyle name="Input 3 4 28" xfId="22905"/>
    <cellStyle name="Input 3 4 28 2" xfId="22906"/>
    <cellStyle name="Input 3 4 28 2 2" xfId="22907"/>
    <cellStyle name="Input 3 4 28 2 3" xfId="22908"/>
    <cellStyle name="Input 3 4 28 2 4" xfId="22909"/>
    <cellStyle name="Input 3 4 28 2 5" xfId="22910"/>
    <cellStyle name="Input 3 4 28 2 6" xfId="22911"/>
    <cellStyle name="Input 3 4 28 3" xfId="22912"/>
    <cellStyle name="Input 3 4 28 3 2" xfId="58682"/>
    <cellStyle name="Input 3 4 28 3 3" xfId="58683"/>
    <cellStyle name="Input 3 4 28 4" xfId="22913"/>
    <cellStyle name="Input 3 4 28 4 2" xfId="58684"/>
    <cellStyle name="Input 3 4 28 4 3" xfId="58685"/>
    <cellStyle name="Input 3 4 28 5" xfId="22914"/>
    <cellStyle name="Input 3 4 28 5 2" xfId="58686"/>
    <cellStyle name="Input 3 4 28 5 3" xfId="58687"/>
    <cellStyle name="Input 3 4 28 6" xfId="22915"/>
    <cellStyle name="Input 3 4 28 6 2" xfId="58688"/>
    <cellStyle name="Input 3 4 28 6 3" xfId="58689"/>
    <cellStyle name="Input 3 4 28 7" xfId="22916"/>
    <cellStyle name="Input 3 4 28 8" xfId="58690"/>
    <cellStyle name="Input 3 4 29" xfId="22917"/>
    <cellStyle name="Input 3 4 29 2" xfId="22918"/>
    <cellStyle name="Input 3 4 29 2 2" xfId="22919"/>
    <cellStyle name="Input 3 4 29 2 3" xfId="22920"/>
    <cellStyle name="Input 3 4 29 2 4" xfId="22921"/>
    <cellStyle name="Input 3 4 29 2 5" xfId="22922"/>
    <cellStyle name="Input 3 4 29 2 6" xfId="22923"/>
    <cellStyle name="Input 3 4 29 3" xfId="22924"/>
    <cellStyle name="Input 3 4 29 3 2" xfId="58691"/>
    <cellStyle name="Input 3 4 29 3 3" xfId="58692"/>
    <cellStyle name="Input 3 4 29 4" xfId="22925"/>
    <cellStyle name="Input 3 4 29 4 2" xfId="58693"/>
    <cellStyle name="Input 3 4 29 4 3" xfId="58694"/>
    <cellStyle name="Input 3 4 29 5" xfId="22926"/>
    <cellStyle name="Input 3 4 29 5 2" xfId="58695"/>
    <cellStyle name="Input 3 4 29 5 3" xfId="58696"/>
    <cellStyle name="Input 3 4 29 6" xfId="22927"/>
    <cellStyle name="Input 3 4 29 6 2" xfId="58697"/>
    <cellStyle name="Input 3 4 29 6 3" xfId="58698"/>
    <cellStyle name="Input 3 4 29 7" xfId="22928"/>
    <cellStyle name="Input 3 4 29 8" xfId="58699"/>
    <cellStyle name="Input 3 4 3" xfId="22929"/>
    <cellStyle name="Input 3 4 3 2" xfId="22930"/>
    <cellStyle name="Input 3 4 3 2 2" xfId="22931"/>
    <cellStyle name="Input 3 4 3 2 3" xfId="22932"/>
    <cellStyle name="Input 3 4 3 2 4" xfId="22933"/>
    <cellStyle name="Input 3 4 3 2 5" xfId="22934"/>
    <cellStyle name="Input 3 4 3 2 6" xfId="22935"/>
    <cellStyle name="Input 3 4 3 3" xfId="22936"/>
    <cellStyle name="Input 3 4 3 3 2" xfId="58700"/>
    <cellStyle name="Input 3 4 3 3 3" xfId="58701"/>
    <cellStyle name="Input 3 4 3 4" xfId="22937"/>
    <cellStyle name="Input 3 4 3 4 2" xfId="58702"/>
    <cellStyle name="Input 3 4 3 4 3" xfId="58703"/>
    <cellStyle name="Input 3 4 3 5" xfId="22938"/>
    <cellStyle name="Input 3 4 3 5 2" xfId="58704"/>
    <cellStyle name="Input 3 4 3 5 3" xfId="58705"/>
    <cellStyle name="Input 3 4 3 6" xfId="22939"/>
    <cellStyle name="Input 3 4 3 6 2" xfId="58706"/>
    <cellStyle name="Input 3 4 3 6 3" xfId="58707"/>
    <cellStyle name="Input 3 4 3 7" xfId="22940"/>
    <cellStyle name="Input 3 4 3 8" xfId="58708"/>
    <cellStyle name="Input 3 4 30" xfId="22941"/>
    <cellStyle name="Input 3 4 30 2" xfId="22942"/>
    <cellStyle name="Input 3 4 30 2 2" xfId="22943"/>
    <cellStyle name="Input 3 4 30 2 3" xfId="22944"/>
    <cellStyle name="Input 3 4 30 2 4" xfId="22945"/>
    <cellStyle name="Input 3 4 30 2 5" xfId="22946"/>
    <cellStyle name="Input 3 4 30 2 6" xfId="22947"/>
    <cellStyle name="Input 3 4 30 3" xfId="22948"/>
    <cellStyle name="Input 3 4 30 3 2" xfId="58709"/>
    <cellStyle name="Input 3 4 30 3 3" xfId="58710"/>
    <cellStyle name="Input 3 4 30 4" xfId="22949"/>
    <cellStyle name="Input 3 4 30 4 2" xfId="58711"/>
    <cellStyle name="Input 3 4 30 4 3" xfId="58712"/>
    <cellStyle name="Input 3 4 30 5" xfId="22950"/>
    <cellStyle name="Input 3 4 30 5 2" xfId="58713"/>
    <cellStyle name="Input 3 4 30 5 3" xfId="58714"/>
    <cellStyle name="Input 3 4 30 6" xfId="22951"/>
    <cellStyle name="Input 3 4 30 6 2" xfId="58715"/>
    <cellStyle name="Input 3 4 30 6 3" xfId="58716"/>
    <cellStyle name="Input 3 4 30 7" xfId="22952"/>
    <cellStyle name="Input 3 4 30 8" xfId="58717"/>
    <cellStyle name="Input 3 4 31" xfId="22953"/>
    <cellStyle name="Input 3 4 31 2" xfId="22954"/>
    <cellStyle name="Input 3 4 31 2 2" xfId="22955"/>
    <cellStyle name="Input 3 4 31 2 3" xfId="22956"/>
    <cellStyle name="Input 3 4 31 2 4" xfId="22957"/>
    <cellStyle name="Input 3 4 31 2 5" xfId="22958"/>
    <cellStyle name="Input 3 4 31 2 6" xfId="22959"/>
    <cellStyle name="Input 3 4 31 3" xfId="22960"/>
    <cellStyle name="Input 3 4 31 3 2" xfId="58718"/>
    <cellStyle name="Input 3 4 31 3 3" xfId="58719"/>
    <cellStyle name="Input 3 4 31 4" xfId="22961"/>
    <cellStyle name="Input 3 4 31 4 2" xfId="58720"/>
    <cellStyle name="Input 3 4 31 4 3" xfId="58721"/>
    <cellStyle name="Input 3 4 31 5" xfId="22962"/>
    <cellStyle name="Input 3 4 31 5 2" xfId="58722"/>
    <cellStyle name="Input 3 4 31 5 3" xfId="58723"/>
    <cellStyle name="Input 3 4 31 6" xfId="22963"/>
    <cellStyle name="Input 3 4 31 6 2" xfId="58724"/>
    <cellStyle name="Input 3 4 31 6 3" xfId="58725"/>
    <cellStyle name="Input 3 4 31 7" xfId="22964"/>
    <cellStyle name="Input 3 4 31 8" xfId="58726"/>
    <cellStyle name="Input 3 4 32" xfId="22965"/>
    <cellStyle name="Input 3 4 32 2" xfId="22966"/>
    <cellStyle name="Input 3 4 32 2 2" xfId="22967"/>
    <cellStyle name="Input 3 4 32 2 3" xfId="22968"/>
    <cellStyle name="Input 3 4 32 2 4" xfId="22969"/>
    <cellStyle name="Input 3 4 32 2 5" xfId="22970"/>
    <cellStyle name="Input 3 4 32 2 6" xfId="22971"/>
    <cellStyle name="Input 3 4 32 3" xfId="22972"/>
    <cellStyle name="Input 3 4 32 3 2" xfId="58727"/>
    <cellStyle name="Input 3 4 32 3 3" xfId="58728"/>
    <cellStyle name="Input 3 4 32 4" xfId="22973"/>
    <cellStyle name="Input 3 4 32 4 2" xfId="58729"/>
    <cellStyle name="Input 3 4 32 4 3" xfId="58730"/>
    <cellStyle name="Input 3 4 32 5" xfId="22974"/>
    <cellStyle name="Input 3 4 32 5 2" xfId="58731"/>
    <cellStyle name="Input 3 4 32 5 3" xfId="58732"/>
    <cellStyle name="Input 3 4 32 6" xfId="22975"/>
    <cellStyle name="Input 3 4 32 6 2" xfId="58733"/>
    <cellStyle name="Input 3 4 32 6 3" xfId="58734"/>
    <cellStyle name="Input 3 4 32 7" xfId="22976"/>
    <cellStyle name="Input 3 4 32 8" xfId="58735"/>
    <cellStyle name="Input 3 4 33" xfId="22977"/>
    <cellStyle name="Input 3 4 33 2" xfId="22978"/>
    <cellStyle name="Input 3 4 33 2 2" xfId="22979"/>
    <cellStyle name="Input 3 4 33 2 3" xfId="22980"/>
    <cellStyle name="Input 3 4 33 2 4" xfId="22981"/>
    <cellStyle name="Input 3 4 33 2 5" xfId="22982"/>
    <cellStyle name="Input 3 4 33 2 6" xfId="22983"/>
    <cellStyle name="Input 3 4 33 3" xfId="22984"/>
    <cellStyle name="Input 3 4 33 3 2" xfId="58736"/>
    <cellStyle name="Input 3 4 33 3 3" xfId="58737"/>
    <cellStyle name="Input 3 4 33 4" xfId="22985"/>
    <cellStyle name="Input 3 4 33 4 2" xfId="58738"/>
    <cellStyle name="Input 3 4 33 4 3" xfId="58739"/>
    <cellStyle name="Input 3 4 33 5" xfId="22986"/>
    <cellStyle name="Input 3 4 33 5 2" xfId="58740"/>
    <cellStyle name="Input 3 4 33 5 3" xfId="58741"/>
    <cellStyle name="Input 3 4 33 6" xfId="22987"/>
    <cellStyle name="Input 3 4 33 6 2" xfId="58742"/>
    <cellStyle name="Input 3 4 33 6 3" xfId="58743"/>
    <cellStyle name="Input 3 4 33 7" xfId="22988"/>
    <cellStyle name="Input 3 4 33 8" xfId="58744"/>
    <cellStyle name="Input 3 4 34" xfId="22989"/>
    <cellStyle name="Input 3 4 34 2" xfId="22990"/>
    <cellStyle name="Input 3 4 34 2 2" xfId="22991"/>
    <cellStyle name="Input 3 4 34 2 3" xfId="22992"/>
    <cellStyle name="Input 3 4 34 2 4" xfId="22993"/>
    <cellStyle name="Input 3 4 34 2 5" xfId="22994"/>
    <cellStyle name="Input 3 4 34 2 6" xfId="22995"/>
    <cellStyle name="Input 3 4 34 3" xfId="22996"/>
    <cellStyle name="Input 3 4 34 3 2" xfId="58745"/>
    <cellStyle name="Input 3 4 34 3 3" xfId="58746"/>
    <cellStyle name="Input 3 4 34 4" xfId="22997"/>
    <cellStyle name="Input 3 4 34 4 2" xfId="58747"/>
    <cellStyle name="Input 3 4 34 4 3" xfId="58748"/>
    <cellStyle name="Input 3 4 34 5" xfId="22998"/>
    <cellStyle name="Input 3 4 34 5 2" xfId="58749"/>
    <cellStyle name="Input 3 4 34 5 3" xfId="58750"/>
    <cellStyle name="Input 3 4 34 6" xfId="22999"/>
    <cellStyle name="Input 3 4 34 6 2" xfId="58751"/>
    <cellStyle name="Input 3 4 34 6 3" xfId="58752"/>
    <cellStyle name="Input 3 4 34 7" xfId="58753"/>
    <cellStyle name="Input 3 4 34 8" xfId="58754"/>
    <cellStyle name="Input 3 4 35" xfId="23000"/>
    <cellStyle name="Input 3 4 35 2" xfId="23001"/>
    <cellStyle name="Input 3 4 35 3" xfId="23002"/>
    <cellStyle name="Input 3 4 35 4" xfId="23003"/>
    <cellStyle name="Input 3 4 35 5" xfId="23004"/>
    <cellStyle name="Input 3 4 35 6" xfId="23005"/>
    <cellStyle name="Input 3 4 36" xfId="23006"/>
    <cellStyle name="Input 3 4 36 2" xfId="23007"/>
    <cellStyle name="Input 3 4 36 3" xfId="23008"/>
    <cellStyle name="Input 3 4 36 4" xfId="23009"/>
    <cellStyle name="Input 3 4 36 5" xfId="23010"/>
    <cellStyle name="Input 3 4 36 6" xfId="23011"/>
    <cellStyle name="Input 3 4 37" xfId="23012"/>
    <cellStyle name="Input 3 4 37 2" xfId="58755"/>
    <cellStyle name="Input 3 4 37 3" xfId="58756"/>
    <cellStyle name="Input 3 4 38" xfId="23013"/>
    <cellStyle name="Input 3 4 38 2" xfId="58757"/>
    <cellStyle name="Input 3 4 38 3" xfId="58758"/>
    <cellStyle name="Input 3 4 39" xfId="23014"/>
    <cellStyle name="Input 3 4 39 2" xfId="58759"/>
    <cellStyle name="Input 3 4 39 3" xfId="58760"/>
    <cellStyle name="Input 3 4 4" xfId="23015"/>
    <cellStyle name="Input 3 4 4 2" xfId="23016"/>
    <cellStyle name="Input 3 4 4 2 2" xfId="23017"/>
    <cellStyle name="Input 3 4 4 2 3" xfId="23018"/>
    <cellStyle name="Input 3 4 4 2 4" xfId="23019"/>
    <cellStyle name="Input 3 4 4 2 5" xfId="23020"/>
    <cellStyle name="Input 3 4 4 2 6" xfId="23021"/>
    <cellStyle name="Input 3 4 4 3" xfId="23022"/>
    <cellStyle name="Input 3 4 4 3 2" xfId="58761"/>
    <cellStyle name="Input 3 4 4 3 3" xfId="58762"/>
    <cellStyle name="Input 3 4 4 4" xfId="23023"/>
    <cellStyle name="Input 3 4 4 4 2" xfId="58763"/>
    <cellStyle name="Input 3 4 4 4 3" xfId="58764"/>
    <cellStyle name="Input 3 4 4 5" xfId="23024"/>
    <cellStyle name="Input 3 4 4 5 2" xfId="58765"/>
    <cellStyle name="Input 3 4 4 5 3" xfId="58766"/>
    <cellStyle name="Input 3 4 4 6" xfId="23025"/>
    <cellStyle name="Input 3 4 4 6 2" xfId="58767"/>
    <cellStyle name="Input 3 4 4 6 3" xfId="58768"/>
    <cellStyle name="Input 3 4 4 7" xfId="23026"/>
    <cellStyle name="Input 3 4 4 8" xfId="58769"/>
    <cellStyle name="Input 3 4 40" xfId="23027"/>
    <cellStyle name="Input 3 4 41" xfId="58770"/>
    <cellStyle name="Input 3 4 5" xfId="23028"/>
    <cellStyle name="Input 3 4 5 2" xfId="23029"/>
    <cellStyle name="Input 3 4 5 2 2" xfId="23030"/>
    <cellStyle name="Input 3 4 5 2 3" xfId="23031"/>
    <cellStyle name="Input 3 4 5 2 4" xfId="23032"/>
    <cellStyle name="Input 3 4 5 2 5" xfId="23033"/>
    <cellStyle name="Input 3 4 5 2 6" xfId="23034"/>
    <cellStyle name="Input 3 4 5 3" xfId="23035"/>
    <cellStyle name="Input 3 4 5 3 2" xfId="58771"/>
    <cellStyle name="Input 3 4 5 3 3" xfId="58772"/>
    <cellStyle name="Input 3 4 5 4" xfId="23036"/>
    <cellStyle name="Input 3 4 5 4 2" xfId="58773"/>
    <cellStyle name="Input 3 4 5 4 3" xfId="58774"/>
    <cellStyle name="Input 3 4 5 5" xfId="23037"/>
    <cellStyle name="Input 3 4 5 5 2" xfId="58775"/>
    <cellStyle name="Input 3 4 5 5 3" xfId="58776"/>
    <cellStyle name="Input 3 4 5 6" xfId="23038"/>
    <cellStyle name="Input 3 4 5 6 2" xfId="58777"/>
    <cellStyle name="Input 3 4 5 6 3" xfId="58778"/>
    <cellStyle name="Input 3 4 5 7" xfId="23039"/>
    <cellStyle name="Input 3 4 5 8" xfId="58779"/>
    <cellStyle name="Input 3 4 6" xfId="23040"/>
    <cellStyle name="Input 3 4 6 2" xfId="23041"/>
    <cellStyle name="Input 3 4 6 2 2" xfId="23042"/>
    <cellStyle name="Input 3 4 6 2 3" xfId="23043"/>
    <cellStyle name="Input 3 4 6 2 4" xfId="23044"/>
    <cellStyle name="Input 3 4 6 2 5" xfId="23045"/>
    <cellStyle name="Input 3 4 6 2 6" xfId="23046"/>
    <cellStyle name="Input 3 4 6 3" xfId="23047"/>
    <cellStyle name="Input 3 4 6 3 2" xfId="58780"/>
    <cellStyle name="Input 3 4 6 3 3" xfId="58781"/>
    <cellStyle name="Input 3 4 6 4" xfId="23048"/>
    <cellStyle name="Input 3 4 6 4 2" xfId="58782"/>
    <cellStyle name="Input 3 4 6 4 3" xfId="58783"/>
    <cellStyle name="Input 3 4 6 5" xfId="23049"/>
    <cellStyle name="Input 3 4 6 5 2" xfId="58784"/>
    <cellStyle name="Input 3 4 6 5 3" xfId="58785"/>
    <cellStyle name="Input 3 4 6 6" xfId="23050"/>
    <cellStyle name="Input 3 4 6 6 2" xfId="58786"/>
    <cellStyle name="Input 3 4 6 6 3" xfId="58787"/>
    <cellStyle name="Input 3 4 6 7" xfId="23051"/>
    <cellStyle name="Input 3 4 6 8" xfId="58788"/>
    <cellStyle name="Input 3 4 7" xfId="23052"/>
    <cellStyle name="Input 3 4 7 2" xfId="23053"/>
    <cellStyle name="Input 3 4 7 2 2" xfId="23054"/>
    <cellStyle name="Input 3 4 7 2 3" xfId="23055"/>
    <cellStyle name="Input 3 4 7 2 4" xfId="23056"/>
    <cellStyle name="Input 3 4 7 2 5" xfId="23057"/>
    <cellStyle name="Input 3 4 7 2 6" xfId="23058"/>
    <cellStyle name="Input 3 4 7 3" xfId="23059"/>
    <cellStyle name="Input 3 4 7 3 2" xfId="58789"/>
    <cellStyle name="Input 3 4 7 3 3" xfId="58790"/>
    <cellStyle name="Input 3 4 7 4" xfId="23060"/>
    <cellStyle name="Input 3 4 7 4 2" xfId="58791"/>
    <cellStyle name="Input 3 4 7 4 3" xfId="58792"/>
    <cellStyle name="Input 3 4 7 5" xfId="23061"/>
    <cellStyle name="Input 3 4 7 5 2" xfId="58793"/>
    <cellStyle name="Input 3 4 7 5 3" xfId="58794"/>
    <cellStyle name="Input 3 4 7 6" xfId="23062"/>
    <cellStyle name="Input 3 4 7 6 2" xfId="58795"/>
    <cellStyle name="Input 3 4 7 6 3" xfId="58796"/>
    <cellStyle name="Input 3 4 7 7" xfId="23063"/>
    <cellStyle name="Input 3 4 7 8" xfId="58797"/>
    <cellStyle name="Input 3 4 8" xfId="23064"/>
    <cellStyle name="Input 3 4 8 2" xfId="23065"/>
    <cellStyle name="Input 3 4 8 2 2" xfId="23066"/>
    <cellStyle name="Input 3 4 8 2 3" xfId="23067"/>
    <cellStyle name="Input 3 4 8 2 4" xfId="23068"/>
    <cellStyle name="Input 3 4 8 2 5" xfId="23069"/>
    <cellStyle name="Input 3 4 8 2 6" xfId="23070"/>
    <cellStyle name="Input 3 4 8 3" xfId="23071"/>
    <cellStyle name="Input 3 4 8 3 2" xfId="58798"/>
    <cellStyle name="Input 3 4 8 3 3" xfId="58799"/>
    <cellStyle name="Input 3 4 8 4" xfId="23072"/>
    <cellStyle name="Input 3 4 8 4 2" xfId="58800"/>
    <cellStyle name="Input 3 4 8 4 3" xfId="58801"/>
    <cellStyle name="Input 3 4 8 5" xfId="23073"/>
    <cellStyle name="Input 3 4 8 5 2" xfId="58802"/>
    <cellStyle name="Input 3 4 8 5 3" xfId="58803"/>
    <cellStyle name="Input 3 4 8 6" xfId="23074"/>
    <cellStyle name="Input 3 4 8 6 2" xfId="58804"/>
    <cellStyle name="Input 3 4 8 6 3" xfId="58805"/>
    <cellStyle name="Input 3 4 8 7" xfId="23075"/>
    <cellStyle name="Input 3 4 8 8" xfId="58806"/>
    <cellStyle name="Input 3 4 9" xfId="23076"/>
    <cellStyle name="Input 3 4 9 2" xfId="23077"/>
    <cellStyle name="Input 3 4 9 2 2" xfId="23078"/>
    <cellStyle name="Input 3 4 9 2 3" xfId="23079"/>
    <cellStyle name="Input 3 4 9 2 4" xfId="23080"/>
    <cellStyle name="Input 3 4 9 2 5" xfId="23081"/>
    <cellStyle name="Input 3 4 9 2 6" xfId="23082"/>
    <cellStyle name="Input 3 4 9 3" xfId="23083"/>
    <cellStyle name="Input 3 4 9 3 2" xfId="58807"/>
    <cellStyle name="Input 3 4 9 3 3" xfId="58808"/>
    <cellStyle name="Input 3 4 9 4" xfId="23084"/>
    <cellStyle name="Input 3 4 9 4 2" xfId="58809"/>
    <cellStyle name="Input 3 4 9 4 3" xfId="58810"/>
    <cellStyle name="Input 3 4 9 5" xfId="23085"/>
    <cellStyle name="Input 3 4 9 5 2" xfId="58811"/>
    <cellStyle name="Input 3 4 9 5 3" xfId="58812"/>
    <cellStyle name="Input 3 4 9 6" xfId="23086"/>
    <cellStyle name="Input 3 4 9 6 2" xfId="58813"/>
    <cellStyle name="Input 3 4 9 6 3" xfId="58814"/>
    <cellStyle name="Input 3 4 9 7" xfId="23087"/>
    <cellStyle name="Input 3 4 9 8" xfId="58815"/>
    <cellStyle name="Input 3 40" xfId="23088"/>
    <cellStyle name="Input 3 40 2" xfId="23089"/>
    <cellStyle name="Input 3 40 3" xfId="23090"/>
    <cellStyle name="Input 3 40 4" xfId="23091"/>
    <cellStyle name="Input 3 40 5" xfId="23092"/>
    <cellStyle name="Input 3 40 6" xfId="23093"/>
    <cellStyle name="Input 3 41" xfId="23094"/>
    <cellStyle name="Input 3 5" xfId="23095"/>
    <cellStyle name="Input 3 5 10" xfId="23096"/>
    <cellStyle name="Input 3 5 10 2" xfId="23097"/>
    <cellStyle name="Input 3 5 10 2 2" xfId="23098"/>
    <cellStyle name="Input 3 5 10 2 3" xfId="23099"/>
    <cellStyle name="Input 3 5 10 2 4" xfId="23100"/>
    <cellStyle name="Input 3 5 10 2 5" xfId="23101"/>
    <cellStyle name="Input 3 5 10 2 6" xfId="23102"/>
    <cellStyle name="Input 3 5 10 3" xfId="23103"/>
    <cellStyle name="Input 3 5 10 3 2" xfId="58816"/>
    <cellStyle name="Input 3 5 10 3 3" xfId="58817"/>
    <cellStyle name="Input 3 5 10 4" xfId="23104"/>
    <cellStyle name="Input 3 5 10 4 2" xfId="58818"/>
    <cellStyle name="Input 3 5 10 4 3" xfId="58819"/>
    <cellStyle name="Input 3 5 10 5" xfId="23105"/>
    <cellStyle name="Input 3 5 10 5 2" xfId="58820"/>
    <cellStyle name="Input 3 5 10 5 3" xfId="58821"/>
    <cellStyle name="Input 3 5 10 6" xfId="23106"/>
    <cellStyle name="Input 3 5 10 6 2" xfId="58822"/>
    <cellStyle name="Input 3 5 10 6 3" xfId="58823"/>
    <cellStyle name="Input 3 5 10 7" xfId="23107"/>
    <cellStyle name="Input 3 5 10 8" xfId="58824"/>
    <cellStyle name="Input 3 5 11" xfId="23108"/>
    <cellStyle name="Input 3 5 11 2" xfId="23109"/>
    <cellStyle name="Input 3 5 11 2 2" xfId="23110"/>
    <cellStyle name="Input 3 5 11 2 3" xfId="23111"/>
    <cellStyle name="Input 3 5 11 2 4" xfId="23112"/>
    <cellStyle name="Input 3 5 11 2 5" xfId="23113"/>
    <cellStyle name="Input 3 5 11 2 6" xfId="23114"/>
    <cellStyle name="Input 3 5 11 3" xfId="23115"/>
    <cellStyle name="Input 3 5 11 3 2" xfId="58825"/>
    <cellStyle name="Input 3 5 11 3 3" xfId="58826"/>
    <cellStyle name="Input 3 5 11 4" xfId="23116"/>
    <cellStyle name="Input 3 5 11 4 2" xfId="58827"/>
    <cellStyle name="Input 3 5 11 4 3" xfId="58828"/>
    <cellStyle name="Input 3 5 11 5" xfId="23117"/>
    <cellStyle name="Input 3 5 11 5 2" xfId="58829"/>
    <cellStyle name="Input 3 5 11 5 3" xfId="58830"/>
    <cellStyle name="Input 3 5 11 6" xfId="23118"/>
    <cellStyle name="Input 3 5 11 6 2" xfId="58831"/>
    <cellStyle name="Input 3 5 11 6 3" xfId="58832"/>
    <cellStyle name="Input 3 5 11 7" xfId="23119"/>
    <cellStyle name="Input 3 5 11 8" xfId="58833"/>
    <cellStyle name="Input 3 5 12" xfId="23120"/>
    <cellStyle name="Input 3 5 12 2" xfId="23121"/>
    <cellStyle name="Input 3 5 12 2 2" xfId="23122"/>
    <cellStyle name="Input 3 5 12 2 3" xfId="23123"/>
    <cellStyle name="Input 3 5 12 2 4" xfId="23124"/>
    <cellStyle name="Input 3 5 12 2 5" xfId="23125"/>
    <cellStyle name="Input 3 5 12 2 6" xfId="23126"/>
    <cellStyle name="Input 3 5 12 3" xfId="23127"/>
    <cellStyle name="Input 3 5 12 3 2" xfId="58834"/>
    <cellStyle name="Input 3 5 12 3 3" xfId="58835"/>
    <cellStyle name="Input 3 5 12 4" xfId="23128"/>
    <cellStyle name="Input 3 5 12 4 2" xfId="58836"/>
    <cellStyle name="Input 3 5 12 4 3" xfId="58837"/>
    <cellStyle name="Input 3 5 12 5" xfId="23129"/>
    <cellStyle name="Input 3 5 12 5 2" xfId="58838"/>
    <cellStyle name="Input 3 5 12 5 3" xfId="58839"/>
    <cellStyle name="Input 3 5 12 6" xfId="23130"/>
    <cellStyle name="Input 3 5 12 6 2" xfId="58840"/>
    <cellStyle name="Input 3 5 12 6 3" xfId="58841"/>
    <cellStyle name="Input 3 5 12 7" xfId="23131"/>
    <cellStyle name="Input 3 5 12 8" xfId="58842"/>
    <cellStyle name="Input 3 5 13" xfId="23132"/>
    <cellStyle name="Input 3 5 13 2" xfId="23133"/>
    <cellStyle name="Input 3 5 13 2 2" xfId="23134"/>
    <cellStyle name="Input 3 5 13 2 3" xfId="23135"/>
    <cellStyle name="Input 3 5 13 2 4" xfId="23136"/>
    <cellStyle name="Input 3 5 13 2 5" xfId="23137"/>
    <cellStyle name="Input 3 5 13 2 6" xfId="23138"/>
    <cellStyle name="Input 3 5 13 3" xfId="23139"/>
    <cellStyle name="Input 3 5 13 3 2" xfId="58843"/>
    <cellStyle name="Input 3 5 13 3 3" xfId="58844"/>
    <cellStyle name="Input 3 5 13 4" xfId="23140"/>
    <cellStyle name="Input 3 5 13 4 2" xfId="58845"/>
    <cellStyle name="Input 3 5 13 4 3" xfId="58846"/>
    <cellStyle name="Input 3 5 13 5" xfId="23141"/>
    <cellStyle name="Input 3 5 13 5 2" xfId="58847"/>
    <cellStyle name="Input 3 5 13 5 3" xfId="58848"/>
    <cellStyle name="Input 3 5 13 6" xfId="23142"/>
    <cellStyle name="Input 3 5 13 6 2" xfId="58849"/>
    <cellStyle name="Input 3 5 13 6 3" xfId="58850"/>
    <cellStyle name="Input 3 5 13 7" xfId="23143"/>
    <cellStyle name="Input 3 5 13 8" xfId="58851"/>
    <cellStyle name="Input 3 5 14" xfId="23144"/>
    <cellStyle name="Input 3 5 14 2" xfId="23145"/>
    <cellStyle name="Input 3 5 14 2 2" xfId="23146"/>
    <cellStyle name="Input 3 5 14 2 3" xfId="23147"/>
    <cellStyle name="Input 3 5 14 2 4" xfId="23148"/>
    <cellStyle name="Input 3 5 14 2 5" xfId="23149"/>
    <cellStyle name="Input 3 5 14 2 6" xfId="23150"/>
    <cellStyle name="Input 3 5 14 3" xfId="23151"/>
    <cellStyle name="Input 3 5 14 3 2" xfId="58852"/>
    <cellStyle name="Input 3 5 14 3 3" xfId="58853"/>
    <cellStyle name="Input 3 5 14 4" xfId="23152"/>
    <cellStyle name="Input 3 5 14 4 2" xfId="58854"/>
    <cellStyle name="Input 3 5 14 4 3" xfId="58855"/>
    <cellStyle name="Input 3 5 14 5" xfId="23153"/>
    <cellStyle name="Input 3 5 14 5 2" xfId="58856"/>
    <cellStyle name="Input 3 5 14 5 3" xfId="58857"/>
    <cellStyle name="Input 3 5 14 6" xfId="23154"/>
    <cellStyle name="Input 3 5 14 6 2" xfId="58858"/>
    <cellStyle name="Input 3 5 14 6 3" xfId="58859"/>
    <cellStyle name="Input 3 5 14 7" xfId="23155"/>
    <cellStyle name="Input 3 5 14 8" xfId="58860"/>
    <cellStyle name="Input 3 5 15" xfId="23156"/>
    <cellStyle name="Input 3 5 15 2" xfId="23157"/>
    <cellStyle name="Input 3 5 15 2 2" xfId="23158"/>
    <cellStyle name="Input 3 5 15 2 3" xfId="23159"/>
    <cellStyle name="Input 3 5 15 2 4" xfId="23160"/>
    <cellStyle name="Input 3 5 15 2 5" xfId="23161"/>
    <cellStyle name="Input 3 5 15 2 6" xfId="23162"/>
    <cellStyle name="Input 3 5 15 3" xfId="23163"/>
    <cellStyle name="Input 3 5 15 3 2" xfId="58861"/>
    <cellStyle name="Input 3 5 15 3 3" xfId="58862"/>
    <cellStyle name="Input 3 5 15 4" xfId="23164"/>
    <cellStyle name="Input 3 5 15 4 2" xfId="58863"/>
    <cellStyle name="Input 3 5 15 4 3" xfId="58864"/>
    <cellStyle name="Input 3 5 15 5" xfId="23165"/>
    <cellStyle name="Input 3 5 15 5 2" xfId="58865"/>
    <cellStyle name="Input 3 5 15 5 3" xfId="58866"/>
    <cellStyle name="Input 3 5 15 6" xfId="23166"/>
    <cellStyle name="Input 3 5 15 6 2" xfId="58867"/>
    <cellStyle name="Input 3 5 15 6 3" xfId="58868"/>
    <cellStyle name="Input 3 5 15 7" xfId="23167"/>
    <cellStyle name="Input 3 5 15 8" xfId="58869"/>
    <cellStyle name="Input 3 5 16" xfId="23168"/>
    <cellStyle name="Input 3 5 16 2" xfId="23169"/>
    <cellStyle name="Input 3 5 16 2 2" xfId="23170"/>
    <cellStyle name="Input 3 5 16 2 3" xfId="23171"/>
    <cellStyle name="Input 3 5 16 2 4" xfId="23172"/>
    <cellStyle name="Input 3 5 16 2 5" xfId="23173"/>
    <cellStyle name="Input 3 5 16 2 6" xfId="23174"/>
    <cellStyle name="Input 3 5 16 3" xfId="23175"/>
    <cellStyle name="Input 3 5 16 3 2" xfId="58870"/>
    <cellStyle name="Input 3 5 16 3 3" xfId="58871"/>
    <cellStyle name="Input 3 5 16 4" xfId="23176"/>
    <cellStyle name="Input 3 5 16 4 2" xfId="58872"/>
    <cellStyle name="Input 3 5 16 4 3" xfId="58873"/>
    <cellStyle name="Input 3 5 16 5" xfId="23177"/>
    <cellStyle name="Input 3 5 16 5 2" xfId="58874"/>
    <cellStyle name="Input 3 5 16 5 3" xfId="58875"/>
    <cellStyle name="Input 3 5 16 6" xfId="23178"/>
    <cellStyle name="Input 3 5 16 6 2" xfId="58876"/>
    <cellStyle name="Input 3 5 16 6 3" xfId="58877"/>
    <cellStyle name="Input 3 5 16 7" xfId="23179"/>
    <cellStyle name="Input 3 5 16 8" xfId="58878"/>
    <cellStyle name="Input 3 5 17" xfId="23180"/>
    <cellStyle name="Input 3 5 17 2" xfId="23181"/>
    <cellStyle name="Input 3 5 17 2 2" xfId="23182"/>
    <cellStyle name="Input 3 5 17 2 3" xfId="23183"/>
    <cellStyle name="Input 3 5 17 2 4" xfId="23184"/>
    <cellStyle name="Input 3 5 17 2 5" xfId="23185"/>
    <cellStyle name="Input 3 5 17 2 6" xfId="23186"/>
    <cellStyle name="Input 3 5 17 3" xfId="23187"/>
    <cellStyle name="Input 3 5 17 3 2" xfId="58879"/>
    <cellStyle name="Input 3 5 17 3 3" xfId="58880"/>
    <cellStyle name="Input 3 5 17 4" xfId="23188"/>
    <cellStyle name="Input 3 5 17 4 2" xfId="58881"/>
    <cellStyle name="Input 3 5 17 4 3" xfId="58882"/>
    <cellStyle name="Input 3 5 17 5" xfId="23189"/>
    <cellStyle name="Input 3 5 17 5 2" xfId="58883"/>
    <cellStyle name="Input 3 5 17 5 3" xfId="58884"/>
    <cellStyle name="Input 3 5 17 6" xfId="23190"/>
    <cellStyle name="Input 3 5 17 6 2" xfId="58885"/>
    <cellStyle name="Input 3 5 17 6 3" xfId="58886"/>
    <cellStyle name="Input 3 5 17 7" xfId="23191"/>
    <cellStyle name="Input 3 5 17 8" xfId="58887"/>
    <cellStyle name="Input 3 5 18" xfId="23192"/>
    <cellStyle name="Input 3 5 18 2" xfId="23193"/>
    <cellStyle name="Input 3 5 18 2 2" xfId="23194"/>
    <cellStyle name="Input 3 5 18 2 3" xfId="23195"/>
    <cellStyle name="Input 3 5 18 2 4" xfId="23196"/>
    <cellStyle name="Input 3 5 18 2 5" xfId="23197"/>
    <cellStyle name="Input 3 5 18 2 6" xfId="23198"/>
    <cellStyle name="Input 3 5 18 3" xfId="23199"/>
    <cellStyle name="Input 3 5 18 3 2" xfId="58888"/>
    <cellStyle name="Input 3 5 18 3 3" xfId="58889"/>
    <cellStyle name="Input 3 5 18 4" xfId="23200"/>
    <cellStyle name="Input 3 5 18 4 2" xfId="58890"/>
    <cellStyle name="Input 3 5 18 4 3" xfId="58891"/>
    <cellStyle name="Input 3 5 18 5" xfId="23201"/>
    <cellStyle name="Input 3 5 18 5 2" xfId="58892"/>
    <cellStyle name="Input 3 5 18 5 3" xfId="58893"/>
    <cellStyle name="Input 3 5 18 6" xfId="23202"/>
    <cellStyle name="Input 3 5 18 6 2" xfId="58894"/>
    <cellStyle name="Input 3 5 18 6 3" xfId="58895"/>
    <cellStyle name="Input 3 5 18 7" xfId="23203"/>
    <cellStyle name="Input 3 5 18 8" xfId="58896"/>
    <cellStyle name="Input 3 5 19" xfId="23204"/>
    <cellStyle name="Input 3 5 19 2" xfId="23205"/>
    <cellStyle name="Input 3 5 19 2 2" xfId="23206"/>
    <cellStyle name="Input 3 5 19 2 3" xfId="23207"/>
    <cellStyle name="Input 3 5 19 2 4" xfId="23208"/>
    <cellStyle name="Input 3 5 19 2 5" xfId="23209"/>
    <cellStyle name="Input 3 5 19 2 6" xfId="23210"/>
    <cellStyle name="Input 3 5 19 3" xfId="23211"/>
    <cellStyle name="Input 3 5 19 3 2" xfId="58897"/>
    <cellStyle name="Input 3 5 19 3 3" xfId="58898"/>
    <cellStyle name="Input 3 5 19 4" xfId="23212"/>
    <cellStyle name="Input 3 5 19 4 2" xfId="58899"/>
    <cellStyle name="Input 3 5 19 4 3" xfId="58900"/>
    <cellStyle name="Input 3 5 19 5" xfId="23213"/>
    <cellStyle name="Input 3 5 19 5 2" xfId="58901"/>
    <cellStyle name="Input 3 5 19 5 3" xfId="58902"/>
    <cellStyle name="Input 3 5 19 6" xfId="23214"/>
    <cellStyle name="Input 3 5 19 6 2" xfId="58903"/>
    <cellStyle name="Input 3 5 19 6 3" xfId="58904"/>
    <cellStyle name="Input 3 5 19 7" xfId="23215"/>
    <cellStyle name="Input 3 5 19 8" xfId="58905"/>
    <cellStyle name="Input 3 5 2" xfId="23216"/>
    <cellStyle name="Input 3 5 2 2" xfId="23217"/>
    <cellStyle name="Input 3 5 2 2 2" xfId="23218"/>
    <cellStyle name="Input 3 5 2 2 3" xfId="23219"/>
    <cellStyle name="Input 3 5 2 2 4" xfId="23220"/>
    <cellStyle name="Input 3 5 2 2 5" xfId="23221"/>
    <cellStyle name="Input 3 5 2 2 6" xfId="23222"/>
    <cellStyle name="Input 3 5 2 3" xfId="23223"/>
    <cellStyle name="Input 3 5 2 3 2" xfId="58906"/>
    <cellStyle name="Input 3 5 2 3 3" xfId="58907"/>
    <cellStyle name="Input 3 5 2 4" xfId="23224"/>
    <cellStyle name="Input 3 5 2 4 2" xfId="58908"/>
    <cellStyle name="Input 3 5 2 4 3" xfId="58909"/>
    <cellStyle name="Input 3 5 2 5" xfId="23225"/>
    <cellStyle name="Input 3 5 2 5 2" xfId="58910"/>
    <cellStyle name="Input 3 5 2 5 3" xfId="58911"/>
    <cellStyle name="Input 3 5 2 6" xfId="23226"/>
    <cellStyle name="Input 3 5 2 6 2" xfId="58912"/>
    <cellStyle name="Input 3 5 2 6 3" xfId="58913"/>
    <cellStyle name="Input 3 5 2 7" xfId="23227"/>
    <cellStyle name="Input 3 5 2 8" xfId="58914"/>
    <cellStyle name="Input 3 5 20" xfId="23228"/>
    <cellStyle name="Input 3 5 20 2" xfId="23229"/>
    <cellStyle name="Input 3 5 20 2 2" xfId="23230"/>
    <cellStyle name="Input 3 5 20 2 3" xfId="23231"/>
    <cellStyle name="Input 3 5 20 2 4" xfId="23232"/>
    <cellStyle name="Input 3 5 20 2 5" xfId="23233"/>
    <cellStyle name="Input 3 5 20 2 6" xfId="23234"/>
    <cellStyle name="Input 3 5 20 3" xfId="23235"/>
    <cellStyle name="Input 3 5 20 3 2" xfId="58915"/>
    <cellStyle name="Input 3 5 20 3 3" xfId="58916"/>
    <cellStyle name="Input 3 5 20 4" xfId="23236"/>
    <cellStyle name="Input 3 5 20 4 2" xfId="58917"/>
    <cellStyle name="Input 3 5 20 4 3" xfId="58918"/>
    <cellStyle name="Input 3 5 20 5" xfId="23237"/>
    <cellStyle name="Input 3 5 20 5 2" xfId="58919"/>
    <cellStyle name="Input 3 5 20 5 3" xfId="58920"/>
    <cellStyle name="Input 3 5 20 6" xfId="23238"/>
    <cellStyle name="Input 3 5 20 6 2" xfId="58921"/>
    <cellStyle name="Input 3 5 20 6 3" xfId="58922"/>
    <cellStyle name="Input 3 5 20 7" xfId="23239"/>
    <cellStyle name="Input 3 5 20 8" xfId="58923"/>
    <cellStyle name="Input 3 5 21" xfId="23240"/>
    <cellStyle name="Input 3 5 21 2" xfId="23241"/>
    <cellStyle name="Input 3 5 21 2 2" xfId="23242"/>
    <cellStyle name="Input 3 5 21 2 3" xfId="23243"/>
    <cellStyle name="Input 3 5 21 2 4" xfId="23244"/>
    <cellStyle name="Input 3 5 21 2 5" xfId="23245"/>
    <cellStyle name="Input 3 5 21 2 6" xfId="23246"/>
    <cellStyle name="Input 3 5 21 3" xfId="23247"/>
    <cellStyle name="Input 3 5 21 3 2" xfId="58924"/>
    <cellStyle name="Input 3 5 21 3 3" xfId="58925"/>
    <cellStyle name="Input 3 5 21 4" xfId="23248"/>
    <cellStyle name="Input 3 5 21 4 2" xfId="58926"/>
    <cellStyle name="Input 3 5 21 4 3" xfId="58927"/>
    <cellStyle name="Input 3 5 21 5" xfId="23249"/>
    <cellStyle name="Input 3 5 21 5 2" xfId="58928"/>
    <cellStyle name="Input 3 5 21 5 3" xfId="58929"/>
    <cellStyle name="Input 3 5 21 6" xfId="23250"/>
    <cellStyle name="Input 3 5 21 6 2" xfId="58930"/>
    <cellStyle name="Input 3 5 21 6 3" xfId="58931"/>
    <cellStyle name="Input 3 5 21 7" xfId="23251"/>
    <cellStyle name="Input 3 5 21 8" xfId="58932"/>
    <cellStyle name="Input 3 5 22" xfId="23252"/>
    <cellStyle name="Input 3 5 22 2" xfId="23253"/>
    <cellStyle name="Input 3 5 22 2 2" xfId="23254"/>
    <cellStyle name="Input 3 5 22 2 3" xfId="23255"/>
    <cellStyle name="Input 3 5 22 2 4" xfId="23256"/>
    <cellStyle name="Input 3 5 22 2 5" xfId="23257"/>
    <cellStyle name="Input 3 5 22 2 6" xfId="23258"/>
    <cellStyle name="Input 3 5 22 3" xfId="23259"/>
    <cellStyle name="Input 3 5 22 3 2" xfId="58933"/>
    <cellStyle name="Input 3 5 22 3 3" xfId="58934"/>
    <cellStyle name="Input 3 5 22 4" xfId="23260"/>
    <cellStyle name="Input 3 5 22 4 2" xfId="58935"/>
    <cellStyle name="Input 3 5 22 4 3" xfId="58936"/>
    <cellStyle name="Input 3 5 22 5" xfId="23261"/>
    <cellStyle name="Input 3 5 22 5 2" xfId="58937"/>
    <cellStyle name="Input 3 5 22 5 3" xfId="58938"/>
    <cellStyle name="Input 3 5 22 6" xfId="23262"/>
    <cellStyle name="Input 3 5 22 6 2" xfId="58939"/>
    <cellStyle name="Input 3 5 22 6 3" xfId="58940"/>
    <cellStyle name="Input 3 5 22 7" xfId="23263"/>
    <cellStyle name="Input 3 5 22 8" xfId="58941"/>
    <cellStyle name="Input 3 5 23" xfId="23264"/>
    <cellStyle name="Input 3 5 23 2" xfId="23265"/>
    <cellStyle name="Input 3 5 23 2 2" xfId="23266"/>
    <cellStyle name="Input 3 5 23 2 3" xfId="23267"/>
    <cellStyle name="Input 3 5 23 2 4" xfId="23268"/>
    <cellStyle name="Input 3 5 23 2 5" xfId="23269"/>
    <cellStyle name="Input 3 5 23 2 6" xfId="23270"/>
    <cellStyle name="Input 3 5 23 3" xfId="23271"/>
    <cellStyle name="Input 3 5 23 3 2" xfId="58942"/>
    <cellStyle name="Input 3 5 23 3 3" xfId="58943"/>
    <cellStyle name="Input 3 5 23 4" xfId="23272"/>
    <cellStyle name="Input 3 5 23 4 2" xfId="58944"/>
    <cellStyle name="Input 3 5 23 4 3" xfId="58945"/>
    <cellStyle name="Input 3 5 23 5" xfId="23273"/>
    <cellStyle name="Input 3 5 23 5 2" xfId="58946"/>
    <cellStyle name="Input 3 5 23 5 3" xfId="58947"/>
    <cellStyle name="Input 3 5 23 6" xfId="23274"/>
    <cellStyle name="Input 3 5 23 6 2" xfId="58948"/>
    <cellStyle name="Input 3 5 23 6 3" xfId="58949"/>
    <cellStyle name="Input 3 5 23 7" xfId="23275"/>
    <cellStyle name="Input 3 5 23 8" xfId="58950"/>
    <cellStyle name="Input 3 5 24" xfId="23276"/>
    <cellStyle name="Input 3 5 24 2" xfId="23277"/>
    <cellStyle name="Input 3 5 24 2 2" xfId="23278"/>
    <cellStyle name="Input 3 5 24 2 3" xfId="23279"/>
    <cellStyle name="Input 3 5 24 2 4" xfId="23280"/>
    <cellStyle name="Input 3 5 24 2 5" xfId="23281"/>
    <cellStyle name="Input 3 5 24 2 6" xfId="23282"/>
    <cellStyle name="Input 3 5 24 3" xfId="23283"/>
    <cellStyle name="Input 3 5 24 3 2" xfId="58951"/>
    <cellStyle name="Input 3 5 24 3 3" xfId="58952"/>
    <cellStyle name="Input 3 5 24 4" xfId="23284"/>
    <cellStyle name="Input 3 5 24 4 2" xfId="58953"/>
    <cellStyle name="Input 3 5 24 4 3" xfId="58954"/>
    <cellStyle name="Input 3 5 24 5" xfId="23285"/>
    <cellStyle name="Input 3 5 24 5 2" xfId="58955"/>
    <cellStyle name="Input 3 5 24 5 3" xfId="58956"/>
    <cellStyle name="Input 3 5 24 6" xfId="23286"/>
    <cellStyle name="Input 3 5 24 6 2" xfId="58957"/>
    <cellStyle name="Input 3 5 24 6 3" xfId="58958"/>
    <cellStyle name="Input 3 5 24 7" xfId="23287"/>
    <cellStyle name="Input 3 5 24 8" xfId="58959"/>
    <cellStyle name="Input 3 5 25" xfId="23288"/>
    <cellStyle name="Input 3 5 25 2" xfId="23289"/>
    <cellStyle name="Input 3 5 25 2 2" xfId="23290"/>
    <cellStyle name="Input 3 5 25 2 3" xfId="23291"/>
    <cellStyle name="Input 3 5 25 2 4" xfId="23292"/>
    <cellStyle name="Input 3 5 25 2 5" xfId="23293"/>
    <cellStyle name="Input 3 5 25 2 6" xfId="23294"/>
    <cellStyle name="Input 3 5 25 3" xfId="23295"/>
    <cellStyle name="Input 3 5 25 3 2" xfId="58960"/>
    <cellStyle name="Input 3 5 25 3 3" xfId="58961"/>
    <cellStyle name="Input 3 5 25 4" xfId="23296"/>
    <cellStyle name="Input 3 5 25 4 2" xfId="58962"/>
    <cellStyle name="Input 3 5 25 4 3" xfId="58963"/>
    <cellStyle name="Input 3 5 25 5" xfId="23297"/>
    <cellStyle name="Input 3 5 25 5 2" xfId="58964"/>
    <cellStyle name="Input 3 5 25 5 3" xfId="58965"/>
    <cellStyle name="Input 3 5 25 6" xfId="23298"/>
    <cellStyle name="Input 3 5 25 6 2" xfId="58966"/>
    <cellStyle name="Input 3 5 25 6 3" xfId="58967"/>
    <cellStyle name="Input 3 5 25 7" xfId="23299"/>
    <cellStyle name="Input 3 5 25 8" xfId="58968"/>
    <cellStyle name="Input 3 5 26" xfId="23300"/>
    <cellStyle name="Input 3 5 26 2" xfId="23301"/>
    <cellStyle name="Input 3 5 26 2 2" xfId="23302"/>
    <cellStyle name="Input 3 5 26 2 3" xfId="23303"/>
    <cellStyle name="Input 3 5 26 2 4" xfId="23304"/>
    <cellStyle name="Input 3 5 26 2 5" xfId="23305"/>
    <cellStyle name="Input 3 5 26 2 6" xfId="23306"/>
    <cellStyle name="Input 3 5 26 3" xfId="23307"/>
    <cellStyle name="Input 3 5 26 3 2" xfId="58969"/>
    <cellStyle name="Input 3 5 26 3 3" xfId="58970"/>
    <cellStyle name="Input 3 5 26 4" xfId="23308"/>
    <cellStyle name="Input 3 5 26 4 2" xfId="58971"/>
    <cellStyle name="Input 3 5 26 4 3" xfId="58972"/>
    <cellStyle name="Input 3 5 26 5" xfId="23309"/>
    <cellStyle name="Input 3 5 26 5 2" xfId="58973"/>
    <cellStyle name="Input 3 5 26 5 3" xfId="58974"/>
    <cellStyle name="Input 3 5 26 6" xfId="23310"/>
    <cellStyle name="Input 3 5 26 6 2" xfId="58975"/>
    <cellStyle name="Input 3 5 26 6 3" xfId="58976"/>
    <cellStyle name="Input 3 5 26 7" xfId="23311"/>
    <cellStyle name="Input 3 5 26 8" xfId="58977"/>
    <cellStyle name="Input 3 5 27" xfId="23312"/>
    <cellStyle name="Input 3 5 27 2" xfId="23313"/>
    <cellStyle name="Input 3 5 27 2 2" xfId="23314"/>
    <cellStyle name="Input 3 5 27 2 3" xfId="23315"/>
    <cellStyle name="Input 3 5 27 2 4" xfId="23316"/>
    <cellStyle name="Input 3 5 27 2 5" xfId="23317"/>
    <cellStyle name="Input 3 5 27 2 6" xfId="23318"/>
    <cellStyle name="Input 3 5 27 3" xfId="23319"/>
    <cellStyle name="Input 3 5 27 3 2" xfId="58978"/>
    <cellStyle name="Input 3 5 27 3 3" xfId="58979"/>
    <cellStyle name="Input 3 5 27 4" xfId="23320"/>
    <cellStyle name="Input 3 5 27 4 2" xfId="58980"/>
    <cellStyle name="Input 3 5 27 4 3" xfId="58981"/>
    <cellStyle name="Input 3 5 27 5" xfId="23321"/>
    <cellStyle name="Input 3 5 27 5 2" xfId="58982"/>
    <cellStyle name="Input 3 5 27 5 3" xfId="58983"/>
    <cellStyle name="Input 3 5 27 6" xfId="23322"/>
    <cellStyle name="Input 3 5 27 6 2" xfId="58984"/>
    <cellStyle name="Input 3 5 27 6 3" xfId="58985"/>
    <cellStyle name="Input 3 5 27 7" xfId="23323"/>
    <cellStyle name="Input 3 5 27 8" xfId="58986"/>
    <cellStyle name="Input 3 5 28" xfId="23324"/>
    <cellStyle name="Input 3 5 28 2" xfId="23325"/>
    <cellStyle name="Input 3 5 28 2 2" xfId="23326"/>
    <cellStyle name="Input 3 5 28 2 3" xfId="23327"/>
    <cellStyle name="Input 3 5 28 2 4" xfId="23328"/>
    <cellStyle name="Input 3 5 28 2 5" xfId="23329"/>
    <cellStyle name="Input 3 5 28 2 6" xfId="23330"/>
    <cellStyle name="Input 3 5 28 3" xfId="23331"/>
    <cellStyle name="Input 3 5 28 3 2" xfId="58987"/>
    <cellStyle name="Input 3 5 28 3 3" xfId="58988"/>
    <cellStyle name="Input 3 5 28 4" xfId="23332"/>
    <cellStyle name="Input 3 5 28 4 2" xfId="58989"/>
    <cellStyle name="Input 3 5 28 4 3" xfId="58990"/>
    <cellStyle name="Input 3 5 28 5" xfId="23333"/>
    <cellStyle name="Input 3 5 28 5 2" xfId="58991"/>
    <cellStyle name="Input 3 5 28 5 3" xfId="58992"/>
    <cellStyle name="Input 3 5 28 6" xfId="23334"/>
    <cellStyle name="Input 3 5 28 6 2" xfId="58993"/>
    <cellStyle name="Input 3 5 28 6 3" xfId="58994"/>
    <cellStyle name="Input 3 5 28 7" xfId="23335"/>
    <cellStyle name="Input 3 5 28 8" xfId="58995"/>
    <cellStyle name="Input 3 5 29" xfId="23336"/>
    <cellStyle name="Input 3 5 29 2" xfId="23337"/>
    <cellStyle name="Input 3 5 29 2 2" xfId="23338"/>
    <cellStyle name="Input 3 5 29 2 3" xfId="23339"/>
    <cellStyle name="Input 3 5 29 2 4" xfId="23340"/>
    <cellStyle name="Input 3 5 29 2 5" xfId="23341"/>
    <cellStyle name="Input 3 5 29 2 6" xfId="23342"/>
    <cellStyle name="Input 3 5 29 3" xfId="23343"/>
    <cellStyle name="Input 3 5 29 3 2" xfId="58996"/>
    <cellStyle name="Input 3 5 29 3 3" xfId="58997"/>
    <cellStyle name="Input 3 5 29 4" xfId="23344"/>
    <cellStyle name="Input 3 5 29 4 2" xfId="58998"/>
    <cellStyle name="Input 3 5 29 4 3" xfId="58999"/>
    <cellStyle name="Input 3 5 29 5" xfId="23345"/>
    <cellStyle name="Input 3 5 29 5 2" xfId="59000"/>
    <cellStyle name="Input 3 5 29 5 3" xfId="59001"/>
    <cellStyle name="Input 3 5 29 6" xfId="23346"/>
    <cellStyle name="Input 3 5 29 6 2" xfId="59002"/>
    <cellStyle name="Input 3 5 29 6 3" xfId="59003"/>
    <cellStyle name="Input 3 5 29 7" xfId="23347"/>
    <cellStyle name="Input 3 5 29 8" xfId="59004"/>
    <cellStyle name="Input 3 5 3" xfId="23348"/>
    <cellStyle name="Input 3 5 3 2" xfId="23349"/>
    <cellStyle name="Input 3 5 3 2 2" xfId="23350"/>
    <cellStyle name="Input 3 5 3 2 3" xfId="23351"/>
    <cellStyle name="Input 3 5 3 2 4" xfId="23352"/>
    <cellStyle name="Input 3 5 3 2 5" xfId="23353"/>
    <cellStyle name="Input 3 5 3 2 6" xfId="23354"/>
    <cellStyle name="Input 3 5 3 3" xfId="23355"/>
    <cellStyle name="Input 3 5 3 3 2" xfId="59005"/>
    <cellStyle name="Input 3 5 3 3 3" xfId="59006"/>
    <cellStyle name="Input 3 5 3 4" xfId="23356"/>
    <cellStyle name="Input 3 5 3 4 2" xfId="59007"/>
    <cellStyle name="Input 3 5 3 4 3" xfId="59008"/>
    <cellStyle name="Input 3 5 3 5" xfId="23357"/>
    <cellStyle name="Input 3 5 3 5 2" xfId="59009"/>
    <cellStyle name="Input 3 5 3 5 3" xfId="59010"/>
    <cellStyle name="Input 3 5 3 6" xfId="23358"/>
    <cellStyle name="Input 3 5 3 6 2" xfId="59011"/>
    <cellStyle name="Input 3 5 3 6 3" xfId="59012"/>
    <cellStyle name="Input 3 5 3 7" xfId="23359"/>
    <cellStyle name="Input 3 5 3 8" xfId="59013"/>
    <cellStyle name="Input 3 5 30" xfId="23360"/>
    <cellStyle name="Input 3 5 30 2" xfId="23361"/>
    <cellStyle name="Input 3 5 30 2 2" xfId="23362"/>
    <cellStyle name="Input 3 5 30 2 3" xfId="23363"/>
    <cellStyle name="Input 3 5 30 2 4" xfId="23364"/>
    <cellStyle name="Input 3 5 30 2 5" xfId="23365"/>
    <cellStyle name="Input 3 5 30 2 6" xfId="23366"/>
    <cellStyle name="Input 3 5 30 3" xfId="23367"/>
    <cellStyle name="Input 3 5 30 3 2" xfId="59014"/>
    <cellStyle name="Input 3 5 30 3 3" xfId="59015"/>
    <cellStyle name="Input 3 5 30 4" xfId="23368"/>
    <cellStyle name="Input 3 5 30 4 2" xfId="59016"/>
    <cellStyle name="Input 3 5 30 4 3" xfId="59017"/>
    <cellStyle name="Input 3 5 30 5" xfId="23369"/>
    <cellStyle name="Input 3 5 30 5 2" xfId="59018"/>
    <cellStyle name="Input 3 5 30 5 3" xfId="59019"/>
    <cellStyle name="Input 3 5 30 6" xfId="23370"/>
    <cellStyle name="Input 3 5 30 6 2" xfId="59020"/>
    <cellStyle name="Input 3 5 30 6 3" xfId="59021"/>
    <cellStyle name="Input 3 5 30 7" xfId="23371"/>
    <cellStyle name="Input 3 5 30 8" xfId="59022"/>
    <cellStyle name="Input 3 5 31" xfId="23372"/>
    <cellStyle name="Input 3 5 31 2" xfId="23373"/>
    <cellStyle name="Input 3 5 31 2 2" xfId="23374"/>
    <cellStyle name="Input 3 5 31 2 3" xfId="23375"/>
    <cellStyle name="Input 3 5 31 2 4" xfId="23376"/>
    <cellStyle name="Input 3 5 31 2 5" xfId="23377"/>
    <cellStyle name="Input 3 5 31 2 6" xfId="23378"/>
    <cellStyle name="Input 3 5 31 3" xfId="23379"/>
    <cellStyle name="Input 3 5 31 3 2" xfId="59023"/>
    <cellStyle name="Input 3 5 31 3 3" xfId="59024"/>
    <cellStyle name="Input 3 5 31 4" xfId="23380"/>
    <cellStyle name="Input 3 5 31 4 2" xfId="59025"/>
    <cellStyle name="Input 3 5 31 4 3" xfId="59026"/>
    <cellStyle name="Input 3 5 31 5" xfId="23381"/>
    <cellStyle name="Input 3 5 31 5 2" xfId="59027"/>
    <cellStyle name="Input 3 5 31 5 3" xfId="59028"/>
    <cellStyle name="Input 3 5 31 6" xfId="23382"/>
    <cellStyle name="Input 3 5 31 6 2" xfId="59029"/>
    <cellStyle name="Input 3 5 31 6 3" xfId="59030"/>
    <cellStyle name="Input 3 5 31 7" xfId="23383"/>
    <cellStyle name="Input 3 5 31 8" xfId="59031"/>
    <cellStyle name="Input 3 5 32" xfId="23384"/>
    <cellStyle name="Input 3 5 32 2" xfId="23385"/>
    <cellStyle name="Input 3 5 32 2 2" xfId="23386"/>
    <cellStyle name="Input 3 5 32 2 3" xfId="23387"/>
    <cellStyle name="Input 3 5 32 2 4" xfId="23388"/>
    <cellStyle name="Input 3 5 32 2 5" xfId="23389"/>
    <cellStyle name="Input 3 5 32 2 6" xfId="23390"/>
    <cellStyle name="Input 3 5 32 3" xfId="23391"/>
    <cellStyle name="Input 3 5 32 3 2" xfId="59032"/>
    <cellStyle name="Input 3 5 32 3 3" xfId="59033"/>
    <cellStyle name="Input 3 5 32 4" xfId="23392"/>
    <cellStyle name="Input 3 5 32 4 2" xfId="59034"/>
    <cellStyle name="Input 3 5 32 4 3" xfId="59035"/>
    <cellStyle name="Input 3 5 32 5" xfId="23393"/>
    <cellStyle name="Input 3 5 32 5 2" xfId="59036"/>
    <cellStyle name="Input 3 5 32 5 3" xfId="59037"/>
    <cellStyle name="Input 3 5 32 6" xfId="23394"/>
    <cellStyle name="Input 3 5 32 6 2" xfId="59038"/>
    <cellStyle name="Input 3 5 32 6 3" xfId="59039"/>
    <cellStyle name="Input 3 5 32 7" xfId="23395"/>
    <cellStyle name="Input 3 5 32 8" xfId="59040"/>
    <cellStyle name="Input 3 5 33" xfId="23396"/>
    <cellStyle name="Input 3 5 33 2" xfId="23397"/>
    <cellStyle name="Input 3 5 33 2 2" xfId="23398"/>
    <cellStyle name="Input 3 5 33 2 3" xfId="23399"/>
    <cellStyle name="Input 3 5 33 2 4" xfId="23400"/>
    <cellStyle name="Input 3 5 33 2 5" xfId="23401"/>
    <cellStyle name="Input 3 5 33 2 6" xfId="23402"/>
    <cellStyle name="Input 3 5 33 3" xfId="23403"/>
    <cellStyle name="Input 3 5 33 3 2" xfId="59041"/>
    <cellStyle name="Input 3 5 33 3 3" xfId="59042"/>
    <cellStyle name="Input 3 5 33 4" xfId="23404"/>
    <cellStyle name="Input 3 5 33 4 2" xfId="59043"/>
    <cellStyle name="Input 3 5 33 4 3" xfId="59044"/>
    <cellStyle name="Input 3 5 33 5" xfId="23405"/>
    <cellStyle name="Input 3 5 33 5 2" xfId="59045"/>
    <cellStyle name="Input 3 5 33 5 3" xfId="59046"/>
    <cellStyle name="Input 3 5 33 6" xfId="23406"/>
    <cellStyle name="Input 3 5 33 6 2" xfId="59047"/>
    <cellStyle name="Input 3 5 33 6 3" xfId="59048"/>
    <cellStyle name="Input 3 5 33 7" xfId="23407"/>
    <cellStyle name="Input 3 5 33 8" xfId="59049"/>
    <cellStyle name="Input 3 5 34" xfId="23408"/>
    <cellStyle name="Input 3 5 34 2" xfId="23409"/>
    <cellStyle name="Input 3 5 34 2 2" xfId="23410"/>
    <cellStyle name="Input 3 5 34 2 3" xfId="23411"/>
    <cellStyle name="Input 3 5 34 2 4" xfId="23412"/>
    <cellStyle name="Input 3 5 34 2 5" xfId="23413"/>
    <cellStyle name="Input 3 5 34 2 6" xfId="23414"/>
    <cellStyle name="Input 3 5 34 3" xfId="23415"/>
    <cellStyle name="Input 3 5 34 3 2" xfId="59050"/>
    <cellStyle name="Input 3 5 34 3 3" xfId="59051"/>
    <cellStyle name="Input 3 5 34 4" xfId="23416"/>
    <cellStyle name="Input 3 5 34 4 2" xfId="59052"/>
    <cellStyle name="Input 3 5 34 4 3" xfId="59053"/>
    <cellStyle name="Input 3 5 34 5" xfId="23417"/>
    <cellStyle name="Input 3 5 34 5 2" xfId="59054"/>
    <cellStyle name="Input 3 5 34 5 3" xfId="59055"/>
    <cellStyle name="Input 3 5 34 6" xfId="23418"/>
    <cellStyle name="Input 3 5 34 6 2" xfId="59056"/>
    <cellStyle name="Input 3 5 34 6 3" xfId="59057"/>
    <cellStyle name="Input 3 5 34 7" xfId="59058"/>
    <cellStyle name="Input 3 5 34 8" xfId="59059"/>
    <cellStyle name="Input 3 5 35" xfId="23419"/>
    <cellStyle name="Input 3 5 35 2" xfId="23420"/>
    <cellStyle name="Input 3 5 35 3" xfId="23421"/>
    <cellStyle name="Input 3 5 35 4" xfId="23422"/>
    <cellStyle name="Input 3 5 35 5" xfId="23423"/>
    <cellStyle name="Input 3 5 35 6" xfId="23424"/>
    <cellStyle name="Input 3 5 36" xfId="23425"/>
    <cellStyle name="Input 3 5 36 2" xfId="59060"/>
    <cellStyle name="Input 3 5 36 3" xfId="59061"/>
    <cellStyle name="Input 3 5 37" xfId="23426"/>
    <cellStyle name="Input 3 5 37 2" xfId="59062"/>
    <cellStyle name="Input 3 5 37 3" xfId="59063"/>
    <cellStyle name="Input 3 5 38" xfId="23427"/>
    <cellStyle name="Input 3 5 38 2" xfId="59064"/>
    <cellStyle name="Input 3 5 38 3" xfId="59065"/>
    <cellStyle name="Input 3 5 39" xfId="23428"/>
    <cellStyle name="Input 3 5 39 2" xfId="59066"/>
    <cellStyle name="Input 3 5 39 3" xfId="59067"/>
    <cellStyle name="Input 3 5 4" xfId="23429"/>
    <cellStyle name="Input 3 5 4 2" xfId="23430"/>
    <cellStyle name="Input 3 5 4 2 2" xfId="23431"/>
    <cellStyle name="Input 3 5 4 2 3" xfId="23432"/>
    <cellStyle name="Input 3 5 4 2 4" xfId="23433"/>
    <cellStyle name="Input 3 5 4 2 5" xfId="23434"/>
    <cellStyle name="Input 3 5 4 2 6" xfId="23435"/>
    <cellStyle name="Input 3 5 4 3" xfId="23436"/>
    <cellStyle name="Input 3 5 4 3 2" xfId="59068"/>
    <cellStyle name="Input 3 5 4 3 3" xfId="59069"/>
    <cellStyle name="Input 3 5 4 4" xfId="23437"/>
    <cellStyle name="Input 3 5 4 4 2" xfId="59070"/>
    <cellStyle name="Input 3 5 4 4 3" xfId="59071"/>
    <cellStyle name="Input 3 5 4 5" xfId="23438"/>
    <cellStyle name="Input 3 5 4 5 2" xfId="59072"/>
    <cellStyle name="Input 3 5 4 5 3" xfId="59073"/>
    <cellStyle name="Input 3 5 4 6" xfId="23439"/>
    <cellStyle name="Input 3 5 4 6 2" xfId="59074"/>
    <cellStyle name="Input 3 5 4 6 3" xfId="59075"/>
    <cellStyle name="Input 3 5 4 7" xfId="23440"/>
    <cellStyle name="Input 3 5 4 8" xfId="59076"/>
    <cellStyle name="Input 3 5 40" xfId="59077"/>
    <cellStyle name="Input 3 5 41" xfId="59078"/>
    <cellStyle name="Input 3 5 5" xfId="23441"/>
    <cellStyle name="Input 3 5 5 2" xfId="23442"/>
    <cellStyle name="Input 3 5 5 2 2" xfId="23443"/>
    <cellStyle name="Input 3 5 5 2 3" xfId="23444"/>
    <cellStyle name="Input 3 5 5 2 4" xfId="23445"/>
    <cellStyle name="Input 3 5 5 2 5" xfId="23446"/>
    <cellStyle name="Input 3 5 5 2 6" xfId="23447"/>
    <cellStyle name="Input 3 5 5 3" xfId="23448"/>
    <cellStyle name="Input 3 5 5 3 2" xfId="59079"/>
    <cellStyle name="Input 3 5 5 3 3" xfId="59080"/>
    <cellStyle name="Input 3 5 5 4" xfId="23449"/>
    <cellStyle name="Input 3 5 5 4 2" xfId="59081"/>
    <cellStyle name="Input 3 5 5 4 3" xfId="59082"/>
    <cellStyle name="Input 3 5 5 5" xfId="23450"/>
    <cellStyle name="Input 3 5 5 5 2" xfId="59083"/>
    <cellStyle name="Input 3 5 5 5 3" xfId="59084"/>
    <cellStyle name="Input 3 5 5 6" xfId="23451"/>
    <cellStyle name="Input 3 5 5 6 2" xfId="59085"/>
    <cellStyle name="Input 3 5 5 6 3" xfId="59086"/>
    <cellStyle name="Input 3 5 5 7" xfId="23452"/>
    <cellStyle name="Input 3 5 5 8" xfId="59087"/>
    <cellStyle name="Input 3 5 6" xfId="23453"/>
    <cellStyle name="Input 3 5 6 2" xfId="23454"/>
    <cellStyle name="Input 3 5 6 2 2" xfId="23455"/>
    <cellStyle name="Input 3 5 6 2 3" xfId="23456"/>
    <cellStyle name="Input 3 5 6 2 4" xfId="23457"/>
    <cellStyle name="Input 3 5 6 2 5" xfId="23458"/>
    <cellStyle name="Input 3 5 6 2 6" xfId="23459"/>
    <cellStyle name="Input 3 5 6 3" xfId="23460"/>
    <cellStyle name="Input 3 5 6 3 2" xfId="59088"/>
    <cellStyle name="Input 3 5 6 3 3" xfId="59089"/>
    <cellStyle name="Input 3 5 6 4" xfId="23461"/>
    <cellStyle name="Input 3 5 6 4 2" xfId="59090"/>
    <cellStyle name="Input 3 5 6 4 3" xfId="59091"/>
    <cellStyle name="Input 3 5 6 5" xfId="23462"/>
    <cellStyle name="Input 3 5 6 5 2" xfId="59092"/>
    <cellStyle name="Input 3 5 6 5 3" xfId="59093"/>
    <cellStyle name="Input 3 5 6 6" xfId="23463"/>
    <cellStyle name="Input 3 5 6 6 2" xfId="59094"/>
    <cellStyle name="Input 3 5 6 6 3" xfId="59095"/>
    <cellStyle name="Input 3 5 6 7" xfId="23464"/>
    <cellStyle name="Input 3 5 6 8" xfId="59096"/>
    <cellStyle name="Input 3 5 7" xfId="23465"/>
    <cellStyle name="Input 3 5 7 2" xfId="23466"/>
    <cellStyle name="Input 3 5 7 2 2" xfId="23467"/>
    <cellStyle name="Input 3 5 7 2 3" xfId="23468"/>
    <cellStyle name="Input 3 5 7 2 4" xfId="23469"/>
    <cellStyle name="Input 3 5 7 2 5" xfId="23470"/>
    <cellStyle name="Input 3 5 7 2 6" xfId="23471"/>
    <cellStyle name="Input 3 5 7 3" xfId="23472"/>
    <cellStyle name="Input 3 5 7 3 2" xfId="59097"/>
    <cellStyle name="Input 3 5 7 3 3" xfId="59098"/>
    <cellStyle name="Input 3 5 7 4" xfId="23473"/>
    <cellStyle name="Input 3 5 7 4 2" xfId="59099"/>
    <cellStyle name="Input 3 5 7 4 3" xfId="59100"/>
    <cellStyle name="Input 3 5 7 5" xfId="23474"/>
    <cellStyle name="Input 3 5 7 5 2" xfId="59101"/>
    <cellStyle name="Input 3 5 7 5 3" xfId="59102"/>
    <cellStyle name="Input 3 5 7 6" xfId="23475"/>
    <cellStyle name="Input 3 5 7 6 2" xfId="59103"/>
    <cellStyle name="Input 3 5 7 6 3" xfId="59104"/>
    <cellStyle name="Input 3 5 7 7" xfId="23476"/>
    <cellStyle name="Input 3 5 7 8" xfId="59105"/>
    <cellStyle name="Input 3 5 8" xfId="23477"/>
    <cellStyle name="Input 3 5 8 2" xfId="23478"/>
    <cellStyle name="Input 3 5 8 2 2" xfId="23479"/>
    <cellStyle name="Input 3 5 8 2 3" xfId="23480"/>
    <cellStyle name="Input 3 5 8 2 4" xfId="23481"/>
    <cellStyle name="Input 3 5 8 2 5" xfId="23482"/>
    <cellStyle name="Input 3 5 8 2 6" xfId="23483"/>
    <cellStyle name="Input 3 5 8 3" xfId="23484"/>
    <cellStyle name="Input 3 5 8 3 2" xfId="59106"/>
    <cellStyle name="Input 3 5 8 3 3" xfId="59107"/>
    <cellStyle name="Input 3 5 8 4" xfId="23485"/>
    <cellStyle name="Input 3 5 8 4 2" xfId="59108"/>
    <cellStyle name="Input 3 5 8 4 3" xfId="59109"/>
    <cellStyle name="Input 3 5 8 5" xfId="23486"/>
    <cellStyle name="Input 3 5 8 5 2" xfId="59110"/>
    <cellStyle name="Input 3 5 8 5 3" xfId="59111"/>
    <cellStyle name="Input 3 5 8 6" xfId="23487"/>
    <cellStyle name="Input 3 5 8 6 2" xfId="59112"/>
    <cellStyle name="Input 3 5 8 6 3" xfId="59113"/>
    <cellStyle name="Input 3 5 8 7" xfId="23488"/>
    <cellStyle name="Input 3 5 8 8" xfId="59114"/>
    <cellStyle name="Input 3 5 9" xfId="23489"/>
    <cellStyle name="Input 3 5 9 2" xfId="23490"/>
    <cellStyle name="Input 3 5 9 2 2" xfId="23491"/>
    <cellStyle name="Input 3 5 9 2 3" xfId="23492"/>
    <cellStyle name="Input 3 5 9 2 4" xfId="23493"/>
    <cellStyle name="Input 3 5 9 2 5" xfId="23494"/>
    <cellStyle name="Input 3 5 9 2 6" xfId="23495"/>
    <cellStyle name="Input 3 5 9 3" xfId="23496"/>
    <cellStyle name="Input 3 5 9 3 2" xfId="59115"/>
    <cellStyle name="Input 3 5 9 3 3" xfId="59116"/>
    <cellStyle name="Input 3 5 9 4" xfId="23497"/>
    <cellStyle name="Input 3 5 9 4 2" xfId="59117"/>
    <cellStyle name="Input 3 5 9 4 3" xfId="59118"/>
    <cellStyle name="Input 3 5 9 5" xfId="23498"/>
    <cellStyle name="Input 3 5 9 5 2" xfId="59119"/>
    <cellStyle name="Input 3 5 9 5 3" xfId="59120"/>
    <cellStyle name="Input 3 5 9 6" xfId="23499"/>
    <cellStyle name="Input 3 5 9 6 2" xfId="59121"/>
    <cellStyle name="Input 3 5 9 6 3" xfId="59122"/>
    <cellStyle name="Input 3 5 9 7" xfId="23500"/>
    <cellStyle name="Input 3 5 9 8" xfId="59123"/>
    <cellStyle name="Input 3 6" xfId="23501"/>
    <cellStyle name="Input 3 6 2" xfId="23502"/>
    <cellStyle name="Input 3 6 2 2" xfId="23503"/>
    <cellStyle name="Input 3 6 2 3" xfId="23504"/>
    <cellStyle name="Input 3 6 2 4" xfId="23505"/>
    <cellStyle name="Input 3 6 2 5" xfId="23506"/>
    <cellStyle name="Input 3 6 2 6" xfId="23507"/>
    <cellStyle name="Input 3 6 3" xfId="23508"/>
    <cellStyle name="Input 3 6 3 2" xfId="59124"/>
    <cellStyle name="Input 3 6 3 3" xfId="59125"/>
    <cellStyle name="Input 3 6 4" xfId="23509"/>
    <cellStyle name="Input 3 6 4 2" xfId="59126"/>
    <cellStyle name="Input 3 6 4 3" xfId="59127"/>
    <cellStyle name="Input 3 6 5" xfId="23510"/>
    <cellStyle name="Input 3 6 5 2" xfId="59128"/>
    <cellStyle name="Input 3 6 5 3" xfId="59129"/>
    <cellStyle name="Input 3 6 6" xfId="23511"/>
    <cellStyle name="Input 3 6 6 2" xfId="59130"/>
    <cellStyle name="Input 3 6 6 3" xfId="59131"/>
    <cellStyle name="Input 3 6 7" xfId="23512"/>
    <cellStyle name="Input 3 6 8" xfId="59132"/>
    <cellStyle name="Input 3 7" xfId="23513"/>
    <cellStyle name="Input 3 7 2" xfId="23514"/>
    <cellStyle name="Input 3 7 2 2" xfId="23515"/>
    <cellStyle name="Input 3 7 2 3" xfId="23516"/>
    <cellStyle name="Input 3 7 2 4" xfId="23517"/>
    <cellStyle name="Input 3 7 2 5" xfId="23518"/>
    <cellStyle name="Input 3 7 2 6" xfId="23519"/>
    <cellStyle name="Input 3 7 3" xfId="23520"/>
    <cellStyle name="Input 3 7 3 2" xfId="59133"/>
    <cellStyle name="Input 3 7 3 3" xfId="59134"/>
    <cellStyle name="Input 3 7 4" xfId="23521"/>
    <cellStyle name="Input 3 7 4 2" xfId="59135"/>
    <cellStyle name="Input 3 7 4 3" xfId="59136"/>
    <cellStyle name="Input 3 7 5" xfId="23522"/>
    <cellStyle name="Input 3 7 5 2" xfId="59137"/>
    <cellStyle name="Input 3 7 5 3" xfId="59138"/>
    <cellStyle name="Input 3 7 6" xfId="23523"/>
    <cellStyle name="Input 3 7 6 2" xfId="59139"/>
    <cellStyle name="Input 3 7 6 3" xfId="59140"/>
    <cellStyle name="Input 3 7 7" xfId="23524"/>
    <cellStyle name="Input 3 7 8" xfId="59141"/>
    <cellStyle name="Input 3 8" xfId="23525"/>
    <cellStyle name="Input 3 8 2" xfId="23526"/>
    <cellStyle name="Input 3 8 2 2" xfId="23527"/>
    <cellStyle name="Input 3 8 2 3" xfId="23528"/>
    <cellStyle name="Input 3 8 2 4" xfId="23529"/>
    <cellStyle name="Input 3 8 2 5" xfId="23530"/>
    <cellStyle name="Input 3 8 2 6" xfId="23531"/>
    <cellStyle name="Input 3 8 3" xfId="23532"/>
    <cellStyle name="Input 3 8 3 2" xfId="59142"/>
    <cellStyle name="Input 3 8 3 3" xfId="59143"/>
    <cellStyle name="Input 3 8 4" xfId="23533"/>
    <cellStyle name="Input 3 8 4 2" xfId="59144"/>
    <cellStyle name="Input 3 8 4 3" xfId="59145"/>
    <cellStyle name="Input 3 8 5" xfId="23534"/>
    <cellStyle name="Input 3 8 5 2" xfId="59146"/>
    <cellStyle name="Input 3 8 5 3" xfId="59147"/>
    <cellStyle name="Input 3 8 6" xfId="23535"/>
    <cellStyle name="Input 3 8 6 2" xfId="59148"/>
    <cellStyle name="Input 3 8 6 3" xfId="59149"/>
    <cellStyle name="Input 3 8 7" xfId="23536"/>
    <cellStyle name="Input 3 8 8" xfId="59150"/>
    <cellStyle name="Input 3 9" xfId="23537"/>
    <cellStyle name="Input 3 9 2" xfId="23538"/>
    <cellStyle name="Input 3 9 2 2" xfId="23539"/>
    <cellStyle name="Input 3 9 2 3" xfId="23540"/>
    <cellStyle name="Input 3 9 2 4" xfId="23541"/>
    <cellStyle name="Input 3 9 2 5" xfId="23542"/>
    <cellStyle name="Input 3 9 2 6" xfId="23543"/>
    <cellStyle name="Input 3 9 3" xfId="23544"/>
    <cellStyle name="Input 3 9 3 2" xfId="59151"/>
    <cellStyle name="Input 3 9 3 3" xfId="59152"/>
    <cellStyle name="Input 3 9 4" xfId="23545"/>
    <cellStyle name="Input 3 9 4 2" xfId="59153"/>
    <cellStyle name="Input 3 9 4 3" xfId="59154"/>
    <cellStyle name="Input 3 9 5" xfId="23546"/>
    <cellStyle name="Input 3 9 5 2" xfId="59155"/>
    <cellStyle name="Input 3 9 5 3" xfId="59156"/>
    <cellStyle name="Input 3 9 6" xfId="23547"/>
    <cellStyle name="Input 3 9 6 2" xfId="59157"/>
    <cellStyle name="Input 3 9 6 3" xfId="59158"/>
    <cellStyle name="Input 3 9 7" xfId="23548"/>
    <cellStyle name="Input 3 9 8" xfId="59159"/>
    <cellStyle name="Input 4" xfId="23549"/>
    <cellStyle name="Input 4 10" xfId="23550"/>
    <cellStyle name="Input 4 10 2" xfId="23551"/>
    <cellStyle name="Input 4 10 2 2" xfId="23552"/>
    <cellStyle name="Input 4 10 2 3" xfId="23553"/>
    <cellStyle name="Input 4 10 2 4" xfId="23554"/>
    <cellStyle name="Input 4 10 2 5" xfId="23555"/>
    <cellStyle name="Input 4 10 2 6" xfId="23556"/>
    <cellStyle name="Input 4 10 3" xfId="23557"/>
    <cellStyle name="Input 4 10 3 2" xfId="59160"/>
    <cellStyle name="Input 4 10 3 3" xfId="59161"/>
    <cellStyle name="Input 4 10 4" xfId="23558"/>
    <cellStyle name="Input 4 10 4 2" xfId="59162"/>
    <cellStyle name="Input 4 10 4 3" xfId="59163"/>
    <cellStyle name="Input 4 10 5" xfId="23559"/>
    <cellStyle name="Input 4 10 5 2" xfId="59164"/>
    <cellStyle name="Input 4 10 5 3" xfId="59165"/>
    <cellStyle name="Input 4 10 6" xfId="23560"/>
    <cellStyle name="Input 4 10 6 2" xfId="59166"/>
    <cellStyle name="Input 4 10 6 3" xfId="59167"/>
    <cellStyle name="Input 4 10 7" xfId="23561"/>
    <cellStyle name="Input 4 10 8" xfId="59168"/>
    <cellStyle name="Input 4 11" xfId="23562"/>
    <cellStyle name="Input 4 11 2" xfId="23563"/>
    <cellStyle name="Input 4 11 2 2" xfId="23564"/>
    <cellStyle name="Input 4 11 2 3" xfId="23565"/>
    <cellStyle name="Input 4 11 2 4" xfId="23566"/>
    <cellStyle name="Input 4 11 2 5" xfId="23567"/>
    <cellStyle name="Input 4 11 2 6" xfId="23568"/>
    <cellStyle name="Input 4 11 3" xfId="23569"/>
    <cellStyle name="Input 4 11 3 2" xfId="59169"/>
    <cellStyle name="Input 4 11 3 3" xfId="59170"/>
    <cellStyle name="Input 4 11 4" xfId="23570"/>
    <cellStyle name="Input 4 11 4 2" xfId="59171"/>
    <cellStyle name="Input 4 11 4 3" xfId="59172"/>
    <cellStyle name="Input 4 11 5" xfId="23571"/>
    <cellStyle name="Input 4 11 5 2" xfId="59173"/>
    <cellStyle name="Input 4 11 5 3" xfId="59174"/>
    <cellStyle name="Input 4 11 6" xfId="23572"/>
    <cellStyle name="Input 4 11 6 2" xfId="59175"/>
    <cellStyle name="Input 4 11 6 3" xfId="59176"/>
    <cellStyle name="Input 4 11 7" xfId="23573"/>
    <cellStyle name="Input 4 11 8" xfId="59177"/>
    <cellStyle name="Input 4 12" xfId="23574"/>
    <cellStyle name="Input 4 12 2" xfId="23575"/>
    <cellStyle name="Input 4 12 2 2" xfId="23576"/>
    <cellStyle name="Input 4 12 2 3" xfId="23577"/>
    <cellStyle name="Input 4 12 2 4" xfId="23578"/>
    <cellStyle name="Input 4 12 2 5" xfId="23579"/>
    <cellStyle name="Input 4 12 2 6" xfId="23580"/>
    <cellStyle name="Input 4 12 3" xfId="23581"/>
    <cellStyle name="Input 4 12 3 2" xfId="59178"/>
    <cellStyle name="Input 4 12 3 3" xfId="59179"/>
    <cellStyle name="Input 4 12 4" xfId="23582"/>
    <cellStyle name="Input 4 12 4 2" xfId="59180"/>
    <cellStyle name="Input 4 12 4 3" xfId="59181"/>
    <cellStyle name="Input 4 12 5" xfId="23583"/>
    <cellStyle name="Input 4 12 5 2" xfId="59182"/>
    <cellStyle name="Input 4 12 5 3" xfId="59183"/>
    <cellStyle name="Input 4 12 6" xfId="23584"/>
    <cellStyle name="Input 4 12 6 2" xfId="59184"/>
    <cellStyle name="Input 4 12 6 3" xfId="59185"/>
    <cellStyle name="Input 4 12 7" xfId="23585"/>
    <cellStyle name="Input 4 12 8" xfId="59186"/>
    <cellStyle name="Input 4 13" xfId="23586"/>
    <cellStyle name="Input 4 13 2" xfId="23587"/>
    <cellStyle name="Input 4 13 2 2" xfId="23588"/>
    <cellStyle name="Input 4 13 2 3" xfId="23589"/>
    <cellStyle name="Input 4 13 2 4" xfId="23590"/>
    <cellStyle name="Input 4 13 2 5" xfId="23591"/>
    <cellStyle name="Input 4 13 2 6" xfId="23592"/>
    <cellStyle name="Input 4 13 3" xfId="23593"/>
    <cellStyle name="Input 4 13 3 2" xfId="59187"/>
    <cellStyle name="Input 4 13 3 3" xfId="59188"/>
    <cellStyle name="Input 4 13 4" xfId="23594"/>
    <cellStyle name="Input 4 13 4 2" xfId="59189"/>
    <cellStyle name="Input 4 13 4 3" xfId="59190"/>
    <cellStyle name="Input 4 13 5" xfId="23595"/>
    <cellStyle name="Input 4 13 5 2" xfId="59191"/>
    <cellStyle name="Input 4 13 5 3" xfId="59192"/>
    <cellStyle name="Input 4 13 6" xfId="23596"/>
    <cellStyle name="Input 4 13 6 2" xfId="59193"/>
    <cellStyle name="Input 4 13 6 3" xfId="59194"/>
    <cellStyle name="Input 4 13 7" xfId="23597"/>
    <cellStyle name="Input 4 13 8" xfId="59195"/>
    <cellStyle name="Input 4 14" xfId="23598"/>
    <cellStyle name="Input 4 14 2" xfId="23599"/>
    <cellStyle name="Input 4 14 2 2" xfId="23600"/>
    <cellStyle name="Input 4 14 2 3" xfId="23601"/>
    <cellStyle name="Input 4 14 2 4" xfId="23602"/>
    <cellStyle name="Input 4 14 2 5" xfId="23603"/>
    <cellStyle name="Input 4 14 2 6" xfId="23604"/>
    <cellStyle name="Input 4 14 3" xfId="23605"/>
    <cellStyle name="Input 4 14 3 2" xfId="59196"/>
    <cellStyle name="Input 4 14 3 3" xfId="59197"/>
    <cellStyle name="Input 4 14 4" xfId="23606"/>
    <cellStyle name="Input 4 14 4 2" xfId="59198"/>
    <cellStyle name="Input 4 14 4 3" xfId="59199"/>
    <cellStyle name="Input 4 14 5" xfId="23607"/>
    <cellStyle name="Input 4 14 5 2" xfId="59200"/>
    <cellStyle name="Input 4 14 5 3" xfId="59201"/>
    <cellStyle name="Input 4 14 6" xfId="23608"/>
    <cellStyle name="Input 4 14 6 2" xfId="59202"/>
    <cellStyle name="Input 4 14 6 3" xfId="59203"/>
    <cellStyle name="Input 4 14 7" xfId="23609"/>
    <cellStyle name="Input 4 14 8" xfId="59204"/>
    <cellStyle name="Input 4 15" xfId="23610"/>
    <cellStyle name="Input 4 15 2" xfId="23611"/>
    <cellStyle name="Input 4 15 2 2" xfId="23612"/>
    <cellStyle name="Input 4 15 2 3" xfId="23613"/>
    <cellStyle name="Input 4 15 2 4" xfId="23614"/>
    <cellStyle name="Input 4 15 2 5" xfId="23615"/>
    <cellStyle name="Input 4 15 2 6" xfId="23616"/>
    <cellStyle name="Input 4 15 3" xfId="23617"/>
    <cellStyle name="Input 4 15 3 2" xfId="59205"/>
    <cellStyle name="Input 4 15 3 3" xfId="59206"/>
    <cellStyle name="Input 4 15 4" xfId="23618"/>
    <cellStyle name="Input 4 15 4 2" xfId="59207"/>
    <cellStyle name="Input 4 15 4 3" xfId="59208"/>
    <cellStyle name="Input 4 15 5" xfId="23619"/>
    <cellStyle name="Input 4 15 5 2" xfId="59209"/>
    <cellStyle name="Input 4 15 5 3" xfId="59210"/>
    <cellStyle name="Input 4 15 6" xfId="23620"/>
    <cellStyle name="Input 4 15 6 2" xfId="59211"/>
    <cellStyle name="Input 4 15 6 3" xfId="59212"/>
    <cellStyle name="Input 4 15 7" xfId="23621"/>
    <cellStyle name="Input 4 15 8" xfId="59213"/>
    <cellStyle name="Input 4 16" xfId="23622"/>
    <cellStyle name="Input 4 16 2" xfId="23623"/>
    <cellStyle name="Input 4 16 2 2" xfId="23624"/>
    <cellStyle name="Input 4 16 2 3" xfId="23625"/>
    <cellStyle name="Input 4 16 2 4" xfId="23626"/>
    <cellStyle name="Input 4 16 2 5" xfId="23627"/>
    <cellStyle name="Input 4 16 2 6" xfId="23628"/>
    <cellStyle name="Input 4 16 3" xfId="23629"/>
    <cellStyle name="Input 4 16 3 2" xfId="59214"/>
    <cellStyle name="Input 4 16 3 3" xfId="59215"/>
    <cellStyle name="Input 4 16 4" xfId="23630"/>
    <cellStyle name="Input 4 16 4 2" xfId="59216"/>
    <cellStyle name="Input 4 16 4 3" xfId="59217"/>
    <cellStyle name="Input 4 16 5" xfId="23631"/>
    <cellStyle name="Input 4 16 5 2" xfId="59218"/>
    <cellStyle name="Input 4 16 5 3" xfId="59219"/>
    <cellStyle name="Input 4 16 6" xfId="23632"/>
    <cellStyle name="Input 4 16 6 2" xfId="59220"/>
    <cellStyle name="Input 4 16 6 3" xfId="59221"/>
    <cellStyle name="Input 4 16 7" xfId="23633"/>
    <cellStyle name="Input 4 16 8" xfId="59222"/>
    <cellStyle name="Input 4 17" xfId="23634"/>
    <cellStyle name="Input 4 17 2" xfId="23635"/>
    <cellStyle name="Input 4 17 2 2" xfId="23636"/>
    <cellStyle name="Input 4 17 2 3" xfId="23637"/>
    <cellStyle name="Input 4 17 2 4" xfId="23638"/>
    <cellStyle name="Input 4 17 2 5" xfId="23639"/>
    <cellStyle name="Input 4 17 2 6" xfId="23640"/>
    <cellStyle name="Input 4 17 3" xfId="23641"/>
    <cellStyle name="Input 4 17 3 2" xfId="59223"/>
    <cellStyle name="Input 4 17 3 3" xfId="59224"/>
    <cellStyle name="Input 4 17 4" xfId="23642"/>
    <cellStyle name="Input 4 17 4 2" xfId="59225"/>
    <cellStyle name="Input 4 17 4 3" xfId="59226"/>
    <cellStyle name="Input 4 17 5" xfId="23643"/>
    <cellStyle name="Input 4 17 5 2" xfId="59227"/>
    <cellStyle name="Input 4 17 5 3" xfId="59228"/>
    <cellStyle name="Input 4 17 6" xfId="23644"/>
    <cellStyle name="Input 4 17 6 2" xfId="59229"/>
    <cellStyle name="Input 4 17 6 3" xfId="59230"/>
    <cellStyle name="Input 4 17 7" xfId="23645"/>
    <cellStyle name="Input 4 17 8" xfId="59231"/>
    <cellStyle name="Input 4 18" xfId="23646"/>
    <cellStyle name="Input 4 18 2" xfId="23647"/>
    <cellStyle name="Input 4 18 2 2" xfId="23648"/>
    <cellStyle name="Input 4 18 2 3" xfId="23649"/>
    <cellStyle name="Input 4 18 2 4" xfId="23650"/>
    <cellStyle name="Input 4 18 2 5" xfId="23651"/>
    <cellStyle name="Input 4 18 2 6" xfId="23652"/>
    <cellStyle name="Input 4 18 3" xfId="23653"/>
    <cellStyle name="Input 4 18 3 2" xfId="59232"/>
    <cellStyle name="Input 4 18 3 3" xfId="59233"/>
    <cellStyle name="Input 4 18 4" xfId="23654"/>
    <cellStyle name="Input 4 18 4 2" xfId="59234"/>
    <cellStyle name="Input 4 18 4 3" xfId="59235"/>
    <cellStyle name="Input 4 18 5" xfId="23655"/>
    <cellStyle name="Input 4 18 5 2" xfId="59236"/>
    <cellStyle name="Input 4 18 5 3" xfId="59237"/>
    <cellStyle name="Input 4 18 6" xfId="23656"/>
    <cellStyle name="Input 4 18 6 2" xfId="59238"/>
    <cellStyle name="Input 4 18 6 3" xfId="59239"/>
    <cellStyle name="Input 4 18 7" xfId="23657"/>
    <cellStyle name="Input 4 18 8" xfId="59240"/>
    <cellStyle name="Input 4 19" xfId="23658"/>
    <cellStyle name="Input 4 19 2" xfId="23659"/>
    <cellStyle name="Input 4 19 2 2" xfId="23660"/>
    <cellStyle name="Input 4 19 2 3" xfId="23661"/>
    <cellStyle name="Input 4 19 2 4" xfId="23662"/>
    <cellStyle name="Input 4 19 2 5" xfId="23663"/>
    <cellStyle name="Input 4 19 2 6" xfId="23664"/>
    <cellStyle name="Input 4 19 3" xfId="23665"/>
    <cellStyle name="Input 4 19 3 2" xfId="59241"/>
    <cellStyle name="Input 4 19 3 3" xfId="59242"/>
    <cellStyle name="Input 4 19 4" xfId="23666"/>
    <cellStyle name="Input 4 19 4 2" xfId="59243"/>
    <cellStyle name="Input 4 19 4 3" xfId="59244"/>
    <cellStyle name="Input 4 19 5" xfId="23667"/>
    <cellStyle name="Input 4 19 5 2" xfId="59245"/>
    <cellStyle name="Input 4 19 5 3" xfId="59246"/>
    <cellStyle name="Input 4 19 6" xfId="23668"/>
    <cellStyle name="Input 4 19 6 2" xfId="59247"/>
    <cellStyle name="Input 4 19 6 3" xfId="59248"/>
    <cellStyle name="Input 4 19 7" xfId="23669"/>
    <cellStyle name="Input 4 19 8" xfId="59249"/>
    <cellStyle name="Input 4 2" xfId="23670"/>
    <cellStyle name="Input 4 2 10" xfId="23671"/>
    <cellStyle name="Input 4 2 10 2" xfId="23672"/>
    <cellStyle name="Input 4 2 10 2 2" xfId="23673"/>
    <cellStyle name="Input 4 2 10 2 3" xfId="23674"/>
    <cellStyle name="Input 4 2 10 2 4" xfId="23675"/>
    <cellStyle name="Input 4 2 10 2 5" xfId="23676"/>
    <cellStyle name="Input 4 2 10 2 6" xfId="23677"/>
    <cellStyle name="Input 4 2 10 3" xfId="23678"/>
    <cellStyle name="Input 4 2 10 3 2" xfId="59250"/>
    <cellStyle name="Input 4 2 10 3 3" xfId="59251"/>
    <cellStyle name="Input 4 2 10 4" xfId="23679"/>
    <cellStyle name="Input 4 2 10 4 2" xfId="59252"/>
    <cellStyle name="Input 4 2 10 4 3" xfId="59253"/>
    <cellStyle name="Input 4 2 10 5" xfId="23680"/>
    <cellStyle name="Input 4 2 10 5 2" xfId="59254"/>
    <cellStyle name="Input 4 2 10 5 3" xfId="59255"/>
    <cellStyle name="Input 4 2 10 6" xfId="23681"/>
    <cellStyle name="Input 4 2 10 6 2" xfId="59256"/>
    <cellStyle name="Input 4 2 10 6 3" xfId="59257"/>
    <cellStyle name="Input 4 2 10 7" xfId="23682"/>
    <cellStyle name="Input 4 2 10 8" xfId="59258"/>
    <cellStyle name="Input 4 2 11" xfId="23683"/>
    <cellStyle name="Input 4 2 11 2" xfId="23684"/>
    <cellStyle name="Input 4 2 11 2 2" xfId="23685"/>
    <cellStyle name="Input 4 2 11 2 3" xfId="23686"/>
    <cellStyle name="Input 4 2 11 2 4" xfId="23687"/>
    <cellStyle name="Input 4 2 11 2 5" xfId="23688"/>
    <cellStyle name="Input 4 2 11 2 6" xfId="23689"/>
    <cellStyle name="Input 4 2 11 3" xfId="23690"/>
    <cellStyle name="Input 4 2 11 3 2" xfId="59259"/>
    <cellStyle name="Input 4 2 11 3 3" xfId="59260"/>
    <cellStyle name="Input 4 2 11 4" xfId="23691"/>
    <cellStyle name="Input 4 2 11 4 2" xfId="59261"/>
    <cellStyle name="Input 4 2 11 4 3" xfId="59262"/>
    <cellStyle name="Input 4 2 11 5" xfId="23692"/>
    <cellStyle name="Input 4 2 11 5 2" xfId="59263"/>
    <cellStyle name="Input 4 2 11 5 3" xfId="59264"/>
    <cellStyle name="Input 4 2 11 6" xfId="23693"/>
    <cellStyle name="Input 4 2 11 6 2" xfId="59265"/>
    <cellStyle name="Input 4 2 11 6 3" xfId="59266"/>
    <cellStyle name="Input 4 2 11 7" xfId="23694"/>
    <cellStyle name="Input 4 2 11 8" xfId="59267"/>
    <cellStyle name="Input 4 2 12" xfId="23695"/>
    <cellStyle name="Input 4 2 12 2" xfId="23696"/>
    <cellStyle name="Input 4 2 12 2 2" xfId="23697"/>
    <cellStyle name="Input 4 2 12 2 3" xfId="23698"/>
    <cellStyle name="Input 4 2 12 2 4" xfId="23699"/>
    <cellStyle name="Input 4 2 12 2 5" xfId="23700"/>
    <cellStyle name="Input 4 2 12 2 6" xfId="23701"/>
    <cellStyle name="Input 4 2 12 3" xfId="23702"/>
    <cellStyle name="Input 4 2 12 3 2" xfId="59268"/>
    <cellStyle name="Input 4 2 12 3 3" xfId="59269"/>
    <cellStyle name="Input 4 2 12 4" xfId="23703"/>
    <cellStyle name="Input 4 2 12 4 2" xfId="59270"/>
    <cellStyle name="Input 4 2 12 4 3" xfId="59271"/>
    <cellStyle name="Input 4 2 12 5" xfId="23704"/>
    <cellStyle name="Input 4 2 12 5 2" xfId="59272"/>
    <cellStyle name="Input 4 2 12 5 3" xfId="59273"/>
    <cellStyle name="Input 4 2 12 6" xfId="23705"/>
    <cellStyle name="Input 4 2 12 6 2" xfId="59274"/>
    <cellStyle name="Input 4 2 12 6 3" xfId="59275"/>
    <cellStyle name="Input 4 2 12 7" xfId="23706"/>
    <cellStyle name="Input 4 2 12 8" xfId="59276"/>
    <cellStyle name="Input 4 2 13" xfId="23707"/>
    <cellStyle name="Input 4 2 13 2" xfId="23708"/>
    <cellStyle name="Input 4 2 13 2 2" xfId="23709"/>
    <cellStyle name="Input 4 2 13 2 3" xfId="23710"/>
    <cellStyle name="Input 4 2 13 2 4" xfId="23711"/>
    <cellStyle name="Input 4 2 13 2 5" xfId="23712"/>
    <cellStyle name="Input 4 2 13 2 6" xfId="23713"/>
    <cellStyle name="Input 4 2 13 3" xfId="23714"/>
    <cellStyle name="Input 4 2 13 3 2" xfId="59277"/>
    <cellStyle name="Input 4 2 13 3 3" xfId="59278"/>
    <cellStyle name="Input 4 2 13 4" xfId="23715"/>
    <cellStyle name="Input 4 2 13 4 2" xfId="59279"/>
    <cellStyle name="Input 4 2 13 4 3" xfId="59280"/>
    <cellStyle name="Input 4 2 13 5" xfId="23716"/>
    <cellStyle name="Input 4 2 13 5 2" xfId="59281"/>
    <cellStyle name="Input 4 2 13 5 3" xfId="59282"/>
    <cellStyle name="Input 4 2 13 6" xfId="23717"/>
    <cellStyle name="Input 4 2 13 6 2" xfId="59283"/>
    <cellStyle name="Input 4 2 13 6 3" xfId="59284"/>
    <cellStyle name="Input 4 2 13 7" xfId="23718"/>
    <cellStyle name="Input 4 2 13 8" xfId="59285"/>
    <cellStyle name="Input 4 2 14" xfId="23719"/>
    <cellStyle name="Input 4 2 14 2" xfId="23720"/>
    <cellStyle name="Input 4 2 14 2 2" xfId="23721"/>
    <cellStyle name="Input 4 2 14 2 3" xfId="23722"/>
    <cellStyle name="Input 4 2 14 2 4" xfId="23723"/>
    <cellStyle name="Input 4 2 14 2 5" xfId="23724"/>
    <cellStyle name="Input 4 2 14 2 6" xfId="23725"/>
    <cellStyle name="Input 4 2 14 3" xfId="23726"/>
    <cellStyle name="Input 4 2 14 3 2" xfId="59286"/>
    <cellStyle name="Input 4 2 14 3 3" xfId="59287"/>
    <cellStyle name="Input 4 2 14 4" xfId="23727"/>
    <cellStyle name="Input 4 2 14 4 2" xfId="59288"/>
    <cellStyle name="Input 4 2 14 4 3" xfId="59289"/>
    <cellStyle name="Input 4 2 14 5" xfId="23728"/>
    <cellStyle name="Input 4 2 14 5 2" xfId="59290"/>
    <cellStyle name="Input 4 2 14 5 3" xfId="59291"/>
    <cellStyle name="Input 4 2 14 6" xfId="23729"/>
    <cellStyle name="Input 4 2 14 6 2" xfId="59292"/>
    <cellStyle name="Input 4 2 14 6 3" xfId="59293"/>
    <cellStyle name="Input 4 2 14 7" xfId="23730"/>
    <cellStyle name="Input 4 2 14 8" xfId="59294"/>
    <cellStyle name="Input 4 2 15" xfId="23731"/>
    <cellStyle name="Input 4 2 15 2" xfId="23732"/>
    <cellStyle name="Input 4 2 15 2 2" xfId="23733"/>
    <cellStyle name="Input 4 2 15 2 3" xfId="23734"/>
    <cellStyle name="Input 4 2 15 2 4" xfId="23735"/>
    <cellStyle name="Input 4 2 15 2 5" xfId="23736"/>
    <cellStyle name="Input 4 2 15 2 6" xfId="23737"/>
    <cellStyle name="Input 4 2 15 3" xfId="23738"/>
    <cellStyle name="Input 4 2 15 3 2" xfId="59295"/>
    <cellStyle name="Input 4 2 15 3 3" xfId="59296"/>
    <cellStyle name="Input 4 2 15 4" xfId="23739"/>
    <cellStyle name="Input 4 2 15 4 2" xfId="59297"/>
    <cellStyle name="Input 4 2 15 4 3" xfId="59298"/>
    <cellStyle name="Input 4 2 15 5" xfId="23740"/>
    <cellStyle name="Input 4 2 15 5 2" xfId="59299"/>
    <cellStyle name="Input 4 2 15 5 3" xfId="59300"/>
    <cellStyle name="Input 4 2 15 6" xfId="23741"/>
    <cellStyle name="Input 4 2 15 6 2" xfId="59301"/>
    <cellStyle name="Input 4 2 15 6 3" xfId="59302"/>
    <cellStyle name="Input 4 2 15 7" xfId="23742"/>
    <cellStyle name="Input 4 2 15 8" xfId="59303"/>
    <cellStyle name="Input 4 2 16" xfId="23743"/>
    <cellStyle name="Input 4 2 16 2" xfId="23744"/>
    <cellStyle name="Input 4 2 16 2 2" xfId="23745"/>
    <cellStyle name="Input 4 2 16 2 3" xfId="23746"/>
    <cellStyle name="Input 4 2 16 2 4" xfId="23747"/>
    <cellStyle name="Input 4 2 16 2 5" xfId="23748"/>
    <cellStyle name="Input 4 2 16 2 6" xfId="23749"/>
    <cellStyle name="Input 4 2 16 3" xfId="23750"/>
    <cellStyle name="Input 4 2 16 3 2" xfId="59304"/>
    <cellStyle name="Input 4 2 16 3 3" xfId="59305"/>
    <cellStyle name="Input 4 2 16 4" xfId="23751"/>
    <cellStyle name="Input 4 2 16 4 2" xfId="59306"/>
    <cellStyle name="Input 4 2 16 4 3" xfId="59307"/>
    <cellStyle name="Input 4 2 16 5" xfId="23752"/>
    <cellStyle name="Input 4 2 16 5 2" xfId="59308"/>
    <cellStyle name="Input 4 2 16 5 3" xfId="59309"/>
    <cellStyle name="Input 4 2 16 6" xfId="23753"/>
    <cellStyle name="Input 4 2 16 6 2" xfId="59310"/>
    <cellStyle name="Input 4 2 16 6 3" xfId="59311"/>
    <cellStyle name="Input 4 2 16 7" xfId="23754"/>
    <cellStyle name="Input 4 2 16 8" xfId="59312"/>
    <cellStyle name="Input 4 2 17" xfId="23755"/>
    <cellStyle name="Input 4 2 17 2" xfId="23756"/>
    <cellStyle name="Input 4 2 17 2 2" xfId="23757"/>
    <cellStyle name="Input 4 2 17 2 3" xfId="23758"/>
    <cellStyle name="Input 4 2 17 2 4" xfId="23759"/>
    <cellStyle name="Input 4 2 17 2 5" xfId="23760"/>
    <cellStyle name="Input 4 2 17 2 6" xfId="23761"/>
    <cellStyle name="Input 4 2 17 3" xfId="23762"/>
    <cellStyle name="Input 4 2 17 3 2" xfId="59313"/>
    <cellStyle name="Input 4 2 17 3 3" xfId="59314"/>
    <cellStyle name="Input 4 2 17 4" xfId="23763"/>
    <cellStyle name="Input 4 2 17 4 2" xfId="59315"/>
    <cellStyle name="Input 4 2 17 4 3" xfId="59316"/>
    <cellStyle name="Input 4 2 17 5" xfId="23764"/>
    <cellStyle name="Input 4 2 17 5 2" xfId="59317"/>
    <cellStyle name="Input 4 2 17 5 3" xfId="59318"/>
    <cellStyle name="Input 4 2 17 6" xfId="23765"/>
    <cellStyle name="Input 4 2 17 6 2" xfId="59319"/>
    <cellStyle name="Input 4 2 17 6 3" xfId="59320"/>
    <cellStyle name="Input 4 2 17 7" xfId="23766"/>
    <cellStyle name="Input 4 2 17 8" xfId="59321"/>
    <cellStyle name="Input 4 2 18" xfId="23767"/>
    <cellStyle name="Input 4 2 18 2" xfId="23768"/>
    <cellStyle name="Input 4 2 18 2 2" xfId="23769"/>
    <cellStyle name="Input 4 2 18 2 3" xfId="23770"/>
    <cellStyle name="Input 4 2 18 2 4" xfId="23771"/>
    <cellStyle name="Input 4 2 18 2 5" xfId="23772"/>
    <cellStyle name="Input 4 2 18 2 6" xfId="23773"/>
    <cellStyle name="Input 4 2 18 3" xfId="23774"/>
    <cellStyle name="Input 4 2 18 3 2" xfId="59322"/>
    <cellStyle name="Input 4 2 18 3 3" xfId="59323"/>
    <cellStyle name="Input 4 2 18 4" xfId="23775"/>
    <cellStyle name="Input 4 2 18 4 2" xfId="59324"/>
    <cellStyle name="Input 4 2 18 4 3" xfId="59325"/>
    <cellStyle name="Input 4 2 18 5" xfId="23776"/>
    <cellStyle name="Input 4 2 18 5 2" xfId="59326"/>
    <cellStyle name="Input 4 2 18 5 3" xfId="59327"/>
    <cellStyle name="Input 4 2 18 6" xfId="23777"/>
    <cellStyle name="Input 4 2 18 6 2" xfId="59328"/>
    <cellStyle name="Input 4 2 18 6 3" xfId="59329"/>
    <cellStyle name="Input 4 2 18 7" xfId="23778"/>
    <cellStyle name="Input 4 2 18 8" xfId="59330"/>
    <cellStyle name="Input 4 2 19" xfId="23779"/>
    <cellStyle name="Input 4 2 19 2" xfId="23780"/>
    <cellStyle name="Input 4 2 19 2 2" xfId="23781"/>
    <cellStyle name="Input 4 2 19 2 3" xfId="23782"/>
    <cellStyle name="Input 4 2 19 2 4" xfId="23783"/>
    <cellStyle name="Input 4 2 19 2 5" xfId="23784"/>
    <cellStyle name="Input 4 2 19 2 6" xfId="23785"/>
    <cellStyle name="Input 4 2 19 3" xfId="23786"/>
    <cellStyle name="Input 4 2 19 3 2" xfId="59331"/>
    <cellStyle name="Input 4 2 19 3 3" xfId="59332"/>
    <cellStyle name="Input 4 2 19 4" xfId="23787"/>
    <cellStyle name="Input 4 2 19 4 2" xfId="59333"/>
    <cellStyle name="Input 4 2 19 4 3" xfId="59334"/>
    <cellStyle name="Input 4 2 19 5" xfId="23788"/>
    <cellStyle name="Input 4 2 19 5 2" xfId="59335"/>
    <cellStyle name="Input 4 2 19 5 3" xfId="59336"/>
    <cellStyle name="Input 4 2 19 6" xfId="23789"/>
    <cellStyle name="Input 4 2 19 6 2" xfId="59337"/>
    <cellStyle name="Input 4 2 19 6 3" xfId="59338"/>
    <cellStyle name="Input 4 2 19 7" xfId="23790"/>
    <cellStyle name="Input 4 2 19 8" xfId="59339"/>
    <cellStyle name="Input 4 2 2" xfId="23791"/>
    <cellStyle name="Input 4 2 2 10" xfId="23792"/>
    <cellStyle name="Input 4 2 2 10 2" xfId="23793"/>
    <cellStyle name="Input 4 2 2 10 2 2" xfId="23794"/>
    <cellStyle name="Input 4 2 2 10 2 3" xfId="23795"/>
    <cellStyle name="Input 4 2 2 10 2 4" xfId="23796"/>
    <cellStyle name="Input 4 2 2 10 2 5" xfId="23797"/>
    <cellStyle name="Input 4 2 2 10 2 6" xfId="23798"/>
    <cellStyle name="Input 4 2 2 10 3" xfId="23799"/>
    <cellStyle name="Input 4 2 2 10 3 2" xfId="59340"/>
    <cellStyle name="Input 4 2 2 10 3 3" xfId="59341"/>
    <cellStyle name="Input 4 2 2 10 4" xfId="23800"/>
    <cellStyle name="Input 4 2 2 10 4 2" xfId="59342"/>
    <cellStyle name="Input 4 2 2 10 4 3" xfId="59343"/>
    <cellStyle name="Input 4 2 2 10 5" xfId="23801"/>
    <cellStyle name="Input 4 2 2 10 5 2" xfId="59344"/>
    <cellStyle name="Input 4 2 2 10 5 3" xfId="59345"/>
    <cellStyle name="Input 4 2 2 10 6" xfId="23802"/>
    <cellStyle name="Input 4 2 2 10 6 2" xfId="59346"/>
    <cellStyle name="Input 4 2 2 10 6 3" xfId="59347"/>
    <cellStyle name="Input 4 2 2 10 7" xfId="23803"/>
    <cellStyle name="Input 4 2 2 10 8" xfId="59348"/>
    <cellStyle name="Input 4 2 2 11" xfId="23804"/>
    <cellStyle name="Input 4 2 2 11 2" xfId="23805"/>
    <cellStyle name="Input 4 2 2 11 2 2" xfId="23806"/>
    <cellStyle name="Input 4 2 2 11 2 3" xfId="23807"/>
    <cellStyle name="Input 4 2 2 11 2 4" xfId="23808"/>
    <cellStyle name="Input 4 2 2 11 2 5" xfId="23809"/>
    <cellStyle name="Input 4 2 2 11 2 6" xfId="23810"/>
    <cellStyle name="Input 4 2 2 11 3" xfId="23811"/>
    <cellStyle name="Input 4 2 2 11 3 2" xfId="59349"/>
    <cellStyle name="Input 4 2 2 11 3 3" xfId="59350"/>
    <cellStyle name="Input 4 2 2 11 4" xfId="23812"/>
    <cellStyle name="Input 4 2 2 11 4 2" xfId="59351"/>
    <cellStyle name="Input 4 2 2 11 4 3" xfId="59352"/>
    <cellStyle name="Input 4 2 2 11 5" xfId="23813"/>
    <cellStyle name="Input 4 2 2 11 5 2" xfId="59353"/>
    <cellStyle name="Input 4 2 2 11 5 3" xfId="59354"/>
    <cellStyle name="Input 4 2 2 11 6" xfId="23814"/>
    <cellStyle name="Input 4 2 2 11 6 2" xfId="59355"/>
    <cellStyle name="Input 4 2 2 11 6 3" xfId="59356"/>
    <cellStyle name="Input 4 2 2 11 7" xfId="23815"/>
    <cellStyle name="Input 4 2 2 11 8" xfId="59357"/>
    <cellStyle name="Input 4 2 2 12" xfId="23816"/>
    <cellStyle name="Input 4 2 2 12 2" xfId="23817"/>
    <cellStyle name="Input 4 2 2 12 2 2" xfId="23818"/>
    <cellStyle name="Input 4 2 2 12 2 3" xfId="23819"/>
    <cellStyle name="Input 4 2 2 12 2 4" xfId="23820"/>
    <cellStyle name="Input 4 2 2 12 2 5" xfId="23821"/>
    <cellStyle name="Input 4 2 2 12 2 6" xfId="23822"/>
    <cellStyle name="Input 4 2 2 12 3" xfId="23823"/>
    <cellStyle name="Input 4 2 2 12 3 2" xfId="59358"/>
    <cellStyle name="Input 4 2 2 12 3 3" xfId="59359"/>
    <cellStyle name="Input 4 2 2 12 4" xfId="23824"/>
    <cellStyle name="Input 4 2 2 12 4 2" xfId="59360"/>
    <cellStyle name="Input 4 2 2 12 4 3" xfId="59361"/>
    <cellStyle name="Input 4 2 2 12 5" xfId="23825"/>
    <cellStyle name="Input 4 2 2 12 5 2" xfId="59362"/>
    <cellStyle name="Input 4 2 2 12 5 3" xfId="59363"/>
    <cellStyle name="Input 4 2 2 12 6" xfId="23826"/>
    <cellStyle name="Input 4 2 2 12 6 2" xfId="59364"/>
    <cellStyle name="Input 4 2 2 12 6 3" xfId="59365"/>
    <cellStyle name="Input 4 2 2 12 7" xfId="23827"/>
    <cellStyle name="Input 4 2 2 12 8" xfId="59366"/>
    <cellStyle name="Input 4 2 2 13" xfId="23828"/>
    <cellStyle name="Input 4 2 2 13 2" xfId="23829"/>
    <cellStyle name="Input 4 2 2 13 2 2" xfId="23830"/>
    <cellStyle name="Input 4 2 2 13 2 3" xfId="23831"/>
    <cellStyle name="Input 4 2 2 13 2 4" xfId="23832"/>
    <cellStyle name="Input 4 2 2 13 2 5" xfId="23833"/>
    <cellStyle name="Input 4 2 2 13 2 6" xfId="23834"/>
    <cellStyle name="Input 4 2 2 13 3" xfId="23835"/>
    <cellStyle name="Input 4 2 2 13 3 2" xfId="59367"/>
    <cellStyle name="Input 4 2 2 13 3 3" xfId="59368"/>
    <cellStyle name="Input 4 2 2 13 4" xfId="23836"/>
    <cellStyle name="Input 4 2 2 13 4 2" xfId="59369"/>
    <cellStyle name="Input 4 2 2 13 4 3" xfId="59370"/>
    <cellStyle name="Input 4 2 2 13 5" xfId="23837"/>
    <cellStyle name="Input 4 2 2 13 5 2" xfId="59371"/>
    <cellStyle name="Input 4 2 2 13 5 3" xfId="59372"/>
    <cellStyle name="Input 4 2 2 13 6" xfId="23838"/>
    <cellStyle name="Input 4 2 2 13 6 2" xfId="59373"/>
    <cellStyle name="Input 4 2 2 13 6 3" xfId="59374"/>
    <cellStyle name="Input 4 2 2 13 7" xfId="23839"/>
    <cellStyle name="Input 4 2 2 13 8" xfId="59375"/>
    <cellStyle name="Input 4 2 2 14" xfId="23840"/>
    <cellStyle name="Input 4 2 2 14 2" xfId="23841"/>
    <cellStyle name="Input 4 2 2 14 2 2" xfId="23842"/>
    <cellStyle name="Input 4 2 2 14 2 3" xfId="23843"/>
    <cellStyle name="Input 4 2 2 14 2 4" xfId="23844"/>
    <cellStyle name="Input 4 2 2 14 2 5" xfId="23845"/>
    <cellStyle name="Input 4 2 2 14 2 6" xfId="23846"/>
    <cellStyle name="Input 4 2 2 14 3" xfId="23847"/>
    <cellStyle name="Input 4 2 2 14 3 2" xfId="59376"/>
    <cellStyle name="Input 4 2 2 14 3 3" xfId="59377"/>
    <cellStyle name="Input 4 2 2 14 4" xfId="23848"/>
    <cellStyle name="Input 4 2 2 14 4 2" xfId="59378"/>
    <cellStyle name="Input 4 2 2 14 4 3" xfId="59379"/>
    <cellStyle name="Input 4 2 2 14 5" xfId="23849"/>
    <cellStyle name="Input 4 2 2 14 5 2" xfId="59380"/>
    <cellStyle name="Input 4 2 2 14 5 3" xfId="59381"/>
    <cellStyle name="Input 4 2 2 14 6" xfId="23850"/>
    <cellStyle name="Input 4 2 2 14 6 2" xfId="59382"/>
    <cellStyle name="Input 4 2 2 14 6 3" xfId="59383"/>
    <cellStyle name="Input 4 2 2 14 7" xfId="23851"/>
    <cellStyle name="Input 4 2 2 14 8" xfId="59384"/>
    <cellStyle name="Input 4 2 2 15" xfId="23852"/>
    <cellStyle name="Input 4 2 2 15 2" xfId="23853"/>
    <cellStyle name="Input 4 2 2 15 2 2" xfId="23854"/>
    <cellStyle name="Input 4 2 2 15 2 3" xfId="23855"/>
    <cellStyle name="Input 4 2 2 15 2 4" xfId="23856"/>
    <cellStyle name="Input 4 2 2 15 2 5" xfId="23857"/>
    <cellStyle name="Input 4 2 2 15 2 6" xfId="23858"/>
    <cellStyle name="Input 4 2 2 15 3" xfId="23859"/>
    <cellStyle name="Input 4 2 2 15 3 2" xfId="59385"/>
    <cellStyle name="Input 4 2 2 15 3 3" xfId="59386"/>
    <cellStyle name="Input 4 2 2 15 4" xfId="23860"/>
    <cellStyle name="Input 4 2 2 15 4 2" xfId="59387"/>
    <cellStyle name="Input 4 2 2 15 4 3" xfId="59388"/>
    <cellStyle name="Input 4 2 2 15 5" xfId="23861"/>
    <cellStyle name="Input 4 2 2 15 5 2" xfId="59389"/>
    <cellStyle name="Input 4 2 2 15 5 3" xfId="59390"/>
    <cellStyle name="Input 4 2 2 15 6" xfId="23862"/>
    <cellStyle name="Input 4 2 2 15 6 2" xfId="59391"/>
    <cellStyle name="Input 4 2 2 15 6 3" xfId="59392"/>
    <cellStyle name="Input 4 2 2 15 7" xfId="23863"/>
    <cellStyle name="Input 4 2 2 15 8" xfId="59393"/>
    <cellStyle name="Input 4 2 2 16" xfId="23864"/>
    <cellStyle name="Input 4 2 2 16 2" xfId="23865"/>
    <cellStyle name="Input 4 2 2 16 2 2" xfId="23866"/>
    <cellStyle name="Input 4 2 2 16 2 3" xfId="23867"/>
    <cellStyle name="Input 4 2 2 16 2 4" xfId="23868"/>
    <cellStyle name="Input 4 2 2 16 2 5" xfId="23869"/>
    <cellStyle name="Input 4 2 2 16 2 6" xfId="23870"/>
    <cellStyle name="Input 4 2 2 16 3" xfId="23871"/>
    <cellStyle name="Input 4 2 2 16 3 2" xfId="59394"/>
    <cellStyle name="Input 4 2 2 16 3 3" xfId="59395"/>
    <cellStyle name="Input 4 2 2 16 4" xfId="23872"/>
    <cellStyle name="Input 4 2 2 16 4 2" xfId="59396"/>
    <cellStyle name="Input 4 2 2 16 4 3" xfId="59397"/>
    <cellStyle name="Input 4 2 2 16 5" xfId="23873"/>
    <cellStyle name="Input 4 2 2 16 5 2" xfId="59398"/>
    <cellStyle name="Input 4 2 2 16 5 3" xfId="59399"/>
    <cellStyle name="Input 4 2 2 16 6" xfId="23874"/>
    <cellStyle name="Input 4 2 2 16 6 2" xfId="59400"/>
    <cellStyle name="Input 4 2 2 16 6 3" xfId="59401"/>
    <cellStyle name="Input 4 2 2 16 7" xfId="23875"/>
    <cellStyle name="Input 4 2 2 16 8" xfId="59402"/>
    <cellStyle name="Input 4 2 2 17" xfId="23876"/>
    <cellStyle name="Input 4 2 2 17 2" xfId="23877"/>
    <cellStyle name="Input 4 2 2 17 2 2" xfId="23878"/>
    <cellStyle name="Input 4 2 2 17 2 3" xfId="23879"/>
    <cellStyle name="Input 4 2 2 17 2 4" xfId="23880"/>
    <cellStyle name="Input 4 2 2 17 2 5" xfId="23881"/>
    <cellStyle name="Input 4 2 2 17 2 6" xfId="23882"/>
    <cellStyle name="Input 4 2 2 17 3" xfId="23883"/>
    <cellStyle name="Input 4 2 2 17 3 2" xfId="59403"/>
    <cellStyle name="Input 4 2 2 17 3 3" xfId="59404"/>
    <cellStyle name="Input 4 2 2 17 4" xfId="23884"/>
    <cellStyle name="Input 4 2 2 17 4 2" xfId="59405"/>
    <cellStyle name="Input 4 2 2 17 4 3" xfId="59406"/>
    <cellStyle name="Input 4 2 2 17 5" xfId="23885"/>
    <cellStyle name="Input 4 2 2 17 5 2" xfId="59407"/>
    <cellStyle name="Input 4 2 2 17 5 3" xfId="59408"/>
    <cellStyle name="Input 4 2 2 17 6" xfId="23886"/>
    <cellStyle name="Input 4 2 2 17 6 2" xfId="59409"/>
    <cellStyle name="Input 4 2 2 17 6 3" xfId="59410"/>
    <cellStyle name="Input 4 2 2 17 7" xfId="23887"/>
    <cellStyle name="Input 4 2 2 17 8" xfId="59411"/>
    <cellStyle name="Input 4 2 2 18" xfId="23888"/>
    <cellStyle name="Input 4 2 2 18 2" xfId="23889"/>
    <cellStyle name="Input 4 2 2 18 2 2" xfId="23890"/>
    <cellStyle name="Input 4 2 2 18 2 3" xfId="23891"/>
    <cellStyle name="Input 4 2 2 18 2 4" xfId="23892"/>
    <cellStyle name="Input 4 2 2 18 2 5" xfId="23893"/>
    <cellStyle name="Input 4 2 2 18 2 6" xfId="23894"/>
    <cellStyle name="Input 4 2 2 18 3" xfId="23895"/>
    <cellStyle name="Input 4 2 2 18 3 2" xfId="59412"/>
    <cellStyle name="Input 4 2 2 18 3 3" xfId="59413"/>
    <cellStyle name="Input 4 2 2 18 4" xfId="23896"/>
    <cellStyle name="Input 4 2 2 18 4 2" xfId="59414"/>
    <cellStyle name="Input 4 2 2 18 4 3" xfId="59415"/>
    <cellStyle name="Input 4 2 2 18 5" xfId="23897"/>
    <cellStyle name="Input 4 2 2 18 5 2" xfId="59416"/>
    <cellStyle name="Input 4 2 2 18 5 3" xfId="59417"/>
    <cellStyle name="Input 4 2 2 18 6" xfId="23898"/>
    <cellStyle name="Input 4 2 2 18 6 2" xfId="59418"/>
    <cellStyle name="Input 4 2 2 18 6 3" xfId="59419"/>
    <cellStyle name="Input 4 2 2 18 7" xfId="23899"/>
    <cellStyle name="Input 4 2 2 18 8" xfId="59420"/>
    <cellStyle name="Input 4 2 2 19" xfId="23900"/>
    <cellStyle name="Input 4 2 2 19 2" xfId="23901"/>
    <cellStyle name="Input 4 2 2 19 2 2" xfId="23902"/>
    <cellStyle name="Input 4 2 2 19 2 3" xfId="23903"/>
    <cellStyle name="Input 4 2 2 19 2 4" xfId="23904"/>
    <cellStyle name="Input 4 2 2 19 2 5" xfId="23905"/>
    <cellStyle name="Input 4 2 2 19 2 6" xfId="23906"/>
    <cellStyle name="Input 4 2 2 19 3" xfId="23907"/>
    <cellStyle name="Input 4 2 2 19 3 2" xfId="59421"/>
    <cellStyle name="Input 4 2 2 19 3 3" xfId="59422"/>
    <cellStyle name="Input 4 2 2 19 4" xfId="23908"/>
    <cellStyle name="Input 4 2 2 19 4 2" xfId="59423"/>
    <cellStyle name="Input 4 2 2 19 4 3" xfId="59424"/>
    <cellStyle name="Input 4 2 2 19 5" xfId="23909"/>
    <cellStyle name="Input 4 2 2 19 5 2" xfId="59425"/>
    <cellStyle name="Input 4 2 2 19 5 3" xfId="59426"/>
    <cellStyle name="Input 4 2 2 19 6" xfId="23910"/>
    <cellStyle name="Input 4 2 2 19 6 2" xfId="59427"/>
    <cellStyle name="Input 4 2 2 19 6 3" xfId="59428"/>
    <cellStyle name="Input 4 2 2 19 7" xfId="23911"/>
    <cellStyle name="Input 4 2 2 19 8" xfId="59429"/>
    <cellStyle name="Input 4 2 2 2" xfId="23912"/>
    <cellStyle name="Input 4 2 2 2 2" xfId="23913"/>
    <cellStyle name="Input 4 2 2 2 2 2" xfId="23914"/>
    <cellStyle name="Input 4 2 2 2 2 3" xfId="23915"/>
    <cellStyle name="Input 4 2 2 2 2 4" xfId="23916"/>
    <cellStyle name="Input 4 2 2 2 2 5" xfId="23917"/>
    <cellStyle name="Input 4 2 2 2 2 6" xfId="23918"/>
    <cellStyle name="Input 4 2 2 2 3" xfId="23919"/>
    <cellStyle name="Input 4 2 2 2 3 2" xfId="59430"/>
    <cellStyle name="Input 4 2 2 2 3 3" xfId="59431"/>
    <cellStyle name="Input 4 2 2 2 4" xfId="23920"/>
    <cellStyle name="Input 4 2 2 2 4 2" xfId="59432"/>
    <cellStyle name="Input 4 2 2 2 4 3" xfId="59433"/>
    <cellStyle name="Input 4 2 2 2 5" xfId="23921"/>
    <cellStyle name="Input 4 2 2 2 5 2" xfId="59434"/>
    <cellStyle name="Input 4 2 2 2 5 3" xfId="59435"/>
    <cellStyle name="Input 4 2 2 2 6" xfId="23922"/>
    <cellStyle name="Input 4 2 2 2 6 2" xfId="59436"/>
    <cellStyle name="Input 4 2 2 2 6 3" xfId="59437"/>
    <cellStyle name="Input 4 2 2 2 7" xfId="23923"/>
    <cellStyle name="Input 4 2 2 2 8" xfId="59438"/>
    <cellStyle name="Input 4 2 2 20" xfId="23924"/>
    <cellStyle name="Input 4 2 2 20 2" xfId="23925"/>
    <cellStyle name="Input 4 2 2 20 2 2" xfId="23926"/>
    <cellStyle name="Input 4 2 2 20 2 3" xfId="23927"/>
    <cellStyle name="Input 4 2 2 20 2 4" xfId="23928"/>
    <cellStyle name="Input 4 2 2 20 2 5" xfId="23929"/>
    <cellStyle name="Input 4 2 2 20 2 6" xfId="23930"/>
    <cellStyle name="Input 4 2 2 20 3" xfId="23931"/>
    <cellStyle name="Input 4 2 2 20 3 2" xfId="59439"/>
    <cellStyle name="Input 4 2 2 20 3 3" xfId="59440"/>
    <cellStyle name="Input 4 2 2 20 4" xfId="23932"/>
    <cellStyle name="Input 4 2 2 20 4 2" xfId="59441"/>
    <cellStyle name="Input 4 2 2 20 4 3" xfId="59442"/>
    <cellStyle name="Input 4 2 2 20 5" xfId="23933"/>
    <cellStyle name="Input 4 2 2 20 5 2" xfId="59443"/>
    <cellStyle name="Input 4 2 2 20 5 3" xfId="59444"/>
    <cellStyle name="Input 4 2 2 20 6" xfId="23934"/>
    <cellStyle name="Input 4 2 2 20 6 2" xfId="59445"/>
    <cellStyle name="Input 4 2 2 20 6 3" xfId="59446"/>
    <cellStyle name="Input 4 2 2 20 7" xfId="23935"/>
    <cellStyle name="Input 4 2 2 20 8" xfId="59447"/>
    <cellStyle name="Input 4 2 2 21" xfId="23936"/>
    <cellStyle name="Input 4 2 2 21 2" xfId="23937"/>
    <cellStyle name="Input 4 2 2 21 2 2" xfId="23938"/>
    <cellStyle name="Input 4 2 2 21 2 3" xfId="23939"/>
    <cellStyle name="Input 4 2 2 21 2 4" xfId="23940"/>
    <cellStyle name="Input 4 2 2 21 2 5" xfId="23941"/>
    <cellStyle name="Input 4 2 2 21 2 6" xfId="23942"/>
    <cellStyle name="Input 4 2 2 21 3" xfId="23943"/>
    <cellStyle name="Input 4 2 2 21 3 2" xfId="59448"/>
    <cellStyle name="Input 4 2 2 21 3 3" xfId="59449"/>
    <cellStyle name="Input 4 2 2 21 4" xfId="23944"/>
    <cellStyle name="Input 4 2 2 21 4 2" xfId="59450"/>
    <cellStyle name="Input 4 2 2 21 4 3" xfId="59451"/>
    <cellStyle name="Input 4 2 2 21 5" xfId="23945"/>
    <cellStyle name="Input 4 2 2 21 5 2" xfId="59452"/>
    <cellStyle name="Input 4 2 2 21 5 3" xfId="59453"/>
    <cellStyle name="Input 4 2 2 21 6" xfId="23946"/>
    <cellStyle name="Input 4 2 2 21 6 2" xfId="59454"/>
    <cellStyle name="Input 4 2 2 21 6 3" xfId="59455"/>
    <cellStyle name="Input 4 2 2 21 7" xfId="23947"/>
    <cellStyle name="Input 4 2 2 21 8" xfId="59456"/>
    <cellStyle name="Input 4 2 2 22" xfId="23948"/>
    <cellStyle name="Input 4 2 2 22 2" xfId="23949"/>
    <cellStyle name="Input 4 2 2 22 2 2" xfId="23950"/>
    <cellStyle name="Input 4 2 2 22 2 3" xfId="23951"/>
    <cellStyle name="Input 4 2 2 22 2 4" xfId="23952"/>
    <cellStyle name="Input 4 2 2 22 2 5" xfId="23953"/>
    <cellStyle name="Input 4 2 2 22 2 6" xfId="23954"/>
    <cellStyle name="Input 4 2 2 22 3" xfId="23955"/>
    <cellStyle name="Input 4 2 2 22 3 2" xfId="59457"/>
    <cellStyle name="Input 4 2 2 22 3 3" xfId="59458"/>
    <cellStyle name="Input 4 2 2 22 4" xfId="23956"/>
    <cellStyle name="Input 4 2 2 22 4 2" xfId="59459"/>
    <cellStyle name="Input 4 2 2 22 4 3" xfId="59460"/>
    <cellStyle name="Input 4 2 2 22 5" xfId="23957"/>
    <cellStyle name="Input 4 2 2 22 5 2" xfId="59461"/>
    <cellStyle name="Input 4 2 2 22 5 3" xfId="59462"/>
    <cellStyle name="Input 4 2 2 22 6" xfId="23958"/>
    <cellStyle name="Input 4 2 2 22 6 2" xfId="59463"/>
    <cellStyle name="Input 4 2 2 22 6 3" xfId="59464"/>
    <cellStyle name="Input 4 2 2 22 7" xfId="23959"/>
    <cellStyle name="Input 4 2 2 22 8" xfId="59465"/>
    <cellStyle name="Input 4 2 2 23" xfId="23960"/>
    <cellStyle name="Input 4 2 2 23 2" xfId="23961"/>
    <cellStyle name="Input 4 2 2 23 2 2" xfId="23962"/>
    <cellStyle name="Input 4 2 2 23 2 3" xfId="23963"/>
    <cellStyle name="Input 4 2 2 23 2 4" xfId="23964"/>
    <cellStyle name="Input 4 2 2 23 2 5" xfId="23965"/>
    <cellStyle name="Input 4 2 2 23 2 6" xfId="23966"/>
    <cellStyle name="Input 4 2 2 23 3" xfId="23967"/>
    <cellStyle name="Input 4 2 2 23 3 2" xfId="59466"/>
    <cellStyle name="Input 4 2 2 23 3 3" xfId="59467"/>
    <cellStyle name="Input 4 2 2 23 4" xfId="23968"/>
    <cellStyle name="Input 4 2 2 23 4 2" xfId="59468"/>
    <cellStyle name="Input 4 2 2 23 4 3" xfId="59469"/>
    <cellStyle name="Input 4 2 2 23 5" xfId="23969"/>
    <cellStyle name="Input 4 2 2 23 5 2" xfId="59470"/>
    <cellStyle name="Input 4 2 2 23 5 3" xfId="59471"/>
    <cellStyle name="Input 4 2 2 23 6" xfId="23970"/>
    <cellStyle name="Input 4 2 2 23 6 2" xfId="59472"/>
    <cellStyle name="Input 4 2 2 23 6 3" xfId="59473"/>
    <cellStyle name="Input 4 2 2 23 7" xfId="23971"/>
    <cellStyle name="Input 4 2 2 23 8" xfId="59474"/>
    <cellStyle name="Input 4 2 2 24" xfId="23972"/>
    <cellStyle name="Input 4 2 2 24 2" xfId="23973"/>
    <cellStyle name="Input 4 2 2 24 2 2" xfId="23974"/>
    <cellStyle name="Input 4 2 2 24 2 3" xfId="23975"/>
    <cellStyle name="Input 4 2 2 24 2 4" xfId="23976"/>
    <cellStyle name="Input 4 2 2 24 2 5" xfId="23977"/>
    <cellStyle name="Input 4 2 2 24 2 6" xfId="23978"/>
    <cellStyle name="Input 4 2 2 24 3" xfId="23979"/>
    <cellStyle name="Input 4 2 2 24 3 2" xfId="59475"/>
    <cellStyle name="Input 4 2 2 24 3 3" xfId="59476"/>
    <cellStyle name="Input 4 2 2 24 4" xfId="23980"/>
    <cellStyle name="Input 4 2 2 24 4 2" xfId="59477"/>
    <cellStyle name="Input 4 2 2 24 4 3" xfId="59478"/>
    <cellStyle name="Input 4 2 2 24 5" xfId="23981"/>
    <cellStyle name="Input 4 2 2 24 5 2" xfId="59479"/>
    <cellStyle name="Input 4 2 2 24 5 3" xfId="59480"/>
    <cellStyle name="Input 4 2 2 24 6" xfId="23982"/>
    <cellStyle name="Input 4 2 2 24 6 2" xfId="59481"/>
    <cellStyle name="Input 4 2 2 24 6 3" xfId="59482"/>
    <cellStyle name="Input 4 2 2 24 7" xfId="23983"/>
    <cellStyle name="Input 4 2 2 24 8" xfId="59483"/>
    <cellStyle name="Input 4 2 2 25" xfId="23984"/>
    <cellStyle name="Input 4 2 2 25 2" xfId="23985"/>
    <cellStyle name="Input 4 2 2 25 2 2" xfId="23986"/>
    <cellStyle name="Input 4 2 2 25 2 3" xfId="23987"/>
    <cellStyle name="Input 4 2 2 25 2 4" xfId="23988"/>
    <cellStyle name="Input 4 2 2 25 2 5" xfId="23989"/>
    <cellStyle name="Input 4 2 2 25 2 6" xfId="23990"/>
    <cellStyle name="Input 4 2 2 25 3" xfId="23991"/>
    <cellStyle name="Input 4 2 2 25 3 2" xfId="59484"/>
    <cellStyle name="Input 4 2 2 25 3 3" xfId="59485"/>
    <cellStyle name="Input 4 2 2 25 4" xfId="23992"/>
    <cellStyle name="Input 4 2 2 25 4 2" xfId="59486"/>
    <cellStyle name="Input 4 2 2 25 4 3" xfId="59487"/>
    <cellStyle name="Input 4 2 2 25 5" xfId="23993"/>
    <cellStyle name="Input 4 2 2 25 5 2" xfId="59488"/>
    <cellStyle name="Input 4 2 2 25 5 3" xfId="59489"/>
    <cellStyle name="Input 4 2 2 25 6" xfId="23994"/>
    <cellStyle name="Input 4 2 2 25 6 2" xfId="59490"/>
    <cellStyle name="Input 4 2 2 25 6 3" xfId="59491"/>
    <cellStyle name="Input 4 2 2 25 7" xfId="23995"/>
    <cellStyle name="Input 4 2 2 25 8" xfId="59492"/>
    <cellStyle name="Input 4 2 2 26" xfId="23996"/>
    <cellStyle name="Input 4 2 2 26 2" xfId="23997"/>
    <cellStyle name="Input 4 2 2 26 2 2" xfId="23998"/>
    <cellStyle name="Input 4 2 2 26 2 3" xfId="23999"/>
    <cellStyle name="Input 4 2 2 26 2 4" xfId="24000"/>
    <cellStyle name="Input 4 2 2 26 2 5" xfId="24001"/>
    <cellStyle name="Input 4 2 2 26 2 6" xfId="24002"/>
    <cellStyle name="Input 4 2 2 26 3" xfId="24003"/>
    <cellStyle name="Input 4 2 2 26 3 2" xfId="59493"/>
    <cellStyle name="Input 4 2 2 26 3 3" xfId="59494"/>
    <cellStyle name="Input 4 2 2 26 4" xfId="24004"/>
    <cellStyle name="Input 4 2 2 26 4 2" xfId="59495"/>
    <cellStyle name="Input 4 2 2 26 4 3" xfId="59496"/>
    <cellStyle name="Input 4 2 2 26 5" xfId="24005"/>
    <cellStyle name="Input 4 2 2 26 5 2" xfId="59497"/>
    <cellStyle name="Input 4 2 2 26 5 3" xfId="59498"/>
    <cellStyle name="Input 4 2 2 26 6" xfId="24006"/>
    <cellStyle name="Input 4 2 2 26 6 2" xfId="59499"/>
    <cellStyle name="Input 4 2 2 26 6 3" xfId="59500"/>
    <cellStyle name="Input 4 2 2 26 7" xfId="24007"/>
    <cellStyle name="Input 4 2 2 26 8" xfId="59501"/>
    <cellStyle name="Input 4 2 2 27" xfId="24008"/>
    <cellStyle name="Input 4 2 2 27 2" xfId="24009"/>
    <cellStyle name="Input 4 2 2 27 2 2" xfId="24010"/>
    <cellStyle name="Input 4 2 2 27 2 3" xfId="24011"/>
    <cellStyle name="Input 4 2 2 27 2 4" xfId="24012"/>
    <cellStyle name="Input 4 2 2 27 2 5" xfId="24013"/>
    <cellStyle name="Input 4 2 2 27 2 6" xfId="24014"/>
    <cellStyle name="Input 4 2 2 27 3" xfId="24015"/>
    <cellStyle name="Input 4 2 2 27 3 2" xfId="59502"/>
    <cellStyle name="Input 4 2 2 27 3 3" xfId="59503"/>
    <cellStyle name="Input 4 2 2 27 4" xfId="24016"/>
    <cellStyle name="Input 4 2 2 27 4 2" xfId="59504"/>
    <cellStyle name="Input 4 2 2 27 4 3" xfId="59505"/>
    <cellStyle name="Input 4 2 2 27 5" xfId="24017"/>
    <cellStyle name="Input 4 2 2 27 5 2" xfId="59506"/>
    <cellStyle name="Input 4 2 2 27 5 3" xfId="59507"/>
    <cellStyle name="Input 4 2 2 27 6" xfId="24018"/>
    <cellStyle name="Input 4 2 2 27 6 2" xfId="59508"/>
    <cellStyle name="Input 4 2 2 27 6 3" xfId="59509"/>
    <cellStyle name="Input 4 2 2 27 7" xfId="24019"/>
    <cellStyle name="Input 4 2 2 27 8" xfId="59510"/>
    <cellStyle name="Input 4 2 2 28" xfId="24020"/>
    <cellStyle name="Input 4 2 2 28 2" xfId="24021"/>
    <cellStyle name="Input 4 2 2 28 2 2" xfId="24022"/>
    <cellStyle name="Input 4 2 2 28 2 3" xfId="24023"/>
    <cellStyle name="Input 4 2 2 28 2 4" xfId="24024"/>
    <cellStyle name="Input 4 2 2 28 2 5" xfId="24025"/>
    <cellStyle name="Input 4 2 2 28 2 6" xfId="24026"/>
    <cellStyle name="Input 4 2 2 28 3" xfId="24027"/>
    <cellStyle name="Input 4 2 2 28 3 2" xfId="59511"/>
    <cellStyle name="Input 4 2 2 28 3 3" xfId="59512"/>
    <cellStyle name="Input 4 2 2 28 4" xfId="24028"/>
    <cellStyle name="Input 4 2 2 28 4 2" xfId="59513"/>
    <cellStyle name="Input 4 2 2 28 4 3" xfId="59514"/>
    <cellStyle name="Input 4 2 2 28 5" xfId="24029"/>
    <cellStyle name="Input 4 2 2 28 5 2" xfId="59515"/>
    <cellStyle name="Input 4 2 2 28 5 3" xfId="59516"/>
    <cellStyle name="Input 4 2 2 28 6" xfId="24030"/>
    <cellStyle name="Input 4 2 2 28 6 2" xfId="59517"/>
    <cellStyle name="Input 4 2 2 28 6 3" xfId="59518"/>
    <cellStyle name="Input 4 2 2 28 7" xfId="24031"/>
    <cellStyle name="Input 4 2 2 28 8" xfId="59519"/>
    <cellStyle name="Input 4 2 2 29" xfId="24032"/>
    <cellStyle name="Input 4 2 2 29 2" xfId="24033"/>
    <cellStyle name="Input 4 2 2 29 2 2" xfId="24034"/>
    <cellStyle name="Input 4 2 2 29 2 3" xfId="24035"/>
    <cellStyle name="Input 4 2 2 29 2 4" xfId="24036"/>
    <cellStyle name="Input 4 2 2 29 2 5" xfId="24037"/>
    <cellStyle name="Input 4 2 2 29 2 6" xfId="24038"/>
    <cellStyle name="Input 4 2 2 29 3" xfId="24039"/>
    <cellStyle name="Input 4 2 2 29 3 2" xfId="59520"/>
    <cellStyle name="Input 4 2 2 29 3 3" xfId="59521"/>
    <cellStyle name="Input 4 2 2 29 4" xfId="24040"/>
    <cellStyle name="Input 4 2 2 29 4 2" xfId="59522"/>
    <cellStyle name="Input 4 2 2 29 4 3" xfId="59523"/>
    <cellStyle name="Input 4 2 2 29 5" xfId="24041"/>
    <cellStyle name="Input 4 2 2 29 5 2" xfId="59524"/>
    <cellStyle name="Input 4 2 2 29 5 3" xfId="59525"/>
    <cellStyle name="Input 4 2 2 29 6" xfId="24042"/>
    <cellStyle name="Input 4 2 2 29 6 2" xfId="59526"/>
    <cellStyle name="Input 4 2 2 29 6 3" xfId="59527"/>
    <cellStyle name="Input 4 2 2 29 7" xfId="24043"/>
    <cellStyle name="Input 4 2 2 29 8" xfId="59528"/>
    <cellStyle name="Input 4 2 2 3" xfId="24044"/>
    <cellStyle name="Input 4 2 2 3 2" xfId="24045"/>
    <cellStyle name="Input 4 2 2 3 2 2" xfId="24046"/>
    <cellStyle name="Input 4 2 2 3 2 3" xfId="24047"/>
    <cellStyle name="Input 4 2 2 3 2 4" xfId="24048"/>
    <cellStyle name="Input 4 2 2 3 2 5" xfId="24049"/>
    <cellStyle name="Input 4 2 2 3 2 6" xfId="24050"/>
    <cellStyle name="Input 4 2 2 3 3" xfId="24051"/>
    <cellStyle name="Input 4 2 2 3 3 2" xfId="59529"/>
    <cellStyle name="Input 4 2 2 3 3 3" xfId="59530"/>
    <cellStyle name="Input 4 2 2 3 4" xfId="24052"/>
    <cellStyle name="Input 4 2 2 3 4 2" xfId="59531"/>
    <cellStyle name="Input 4 2 2 3 4 3" xfId="59532"/>
    <cellStyle name="Input 4 2 2 3 5" xfId="24053"/>
    <cellStyle name="Input 4 2 2 3 5 2" xfId="59533"/>
    <cellStyle name="Input 4 2 2 3 5 3" xfId="59534"/>
    <cellStyle name="Input 4 2 2 3 6" xfId="24054"/>
    <cellStyle name="Input 4 2 2 3 6 2" xfId="59535"/>
    <cellStyle name="Input 4 2 2 3 6 3" xfId="59536"/>
    <cellStyle name="Input 4 2 2 3 7" xfId="24055"/>
    <cellStyle name="Input 4 2 2 3 8" xfId="59537"/>
    <cellStyle name="Input 4 2 2 30" xfId="24056"/>
    <cellStyle name="Input 4 2 2 30 2" xfId="24057"/>
    <cellStyle name="Input 4 2 2 30 2 2" xfId="24058"/>
    <cellStyle name="Input 4 2 2 30 2 3" xfId="24059"/>
    <cellStyle name="Input 4 2 2 30 2 4" xfId="24060"/>
    <cellStyle name="Input 4 2 2 30 2 5" xfId="24061"/>
    <cellStyle name="Input 4 2 2 30 2 6" xfId="24062"/>
    <cellStyle name="Input 4 2 2 30 3" xfId="24063"/>
    <cellStyle name="Input 4 2 2 30 3 2" xfId="59538"/>
    <cellStyle name="Input 4 2 2 30 3 3" xfId="59539"/>
    <cellStyle name="Input 4 2 2 30 4" xfId="24064"/>
    <cellStyle name="Input 4 2 2 30 4 2" xfId="59540"/>
    <cellStyle name="Input 4 2 2 30 4 3" xfId="59541"/>
    <cellStyle name="Input 4 2 2 30 5" xfId="24065"/>
    <cellStyle name="Input 4 2 2 30 5 2" xfId="59542"/>
    <cellStyle name="Input 4 2 2 30 5 3" xfId="59543"/>
    <cellStyle name="Input 4 2 2 30 6" xfId="24066"/>
    <cellStyle name="Input 4 2 2 30 6 2" xfId="59544"/>
    <cellStyle name="Input 4 2 2 30 6 3" xfId="59545"/>
    <cellStyle name="Input 4 2 2 30 7" xfId="24067"/>
    <cellStyle name="Input 4 2 2 30 8" xfId="59546"/>
    <cellStyle name="Input 4 2 2 31" xfId="24068"/>
    <cellStyle name="Input 4 2 2 31 2" xfId="24069"/>
    <cellStyle name="Input 4 2 2 31 2 2" xfId="24070"/>
    <cellStyle name="Input 4 2 2 31 2 3" xfId="24071"/>
    <cellStyle name="Input 4 2 2 31 2 4" xfId="24072"/>
    <cellStyle name="Input 4 2 2 31 2 5" xfId="24073"/>
    <cellStyle name="Input 4 2 2 31 2 6" xfId="24074"/>
    <cellStyle name="Input 4 2 2 31 3" xfId="24075"/>
    <cellStyle name="Input 4 2 2 31 3 2" xfId="59547"/>
    <cellStyle name="Input 4 2 2 31 3 3" xfId="59548"/>
    <cellStyle name="Input 4 2 2 31 4" xfId="24076"/>
    <cellStyle name="Input 4 2 2 31 4 2" xfId="59549"/>
    <cellStyle name="Input 4 2 2 31 4 3" xfId="59550"/>
    <cellStyle name="Input 4 2 2 31 5" xfId="24077"/>
    <cellStyle name="Input 4 2 2 31 5 2" xfId="59551"/>
    <cellStyle name="Input 4 2 2 31 5 3" xfId="59552"/>
    <cellStyle name="Input 4 2 2 31 6" xfId="24078"/>
    <cellStyle name="Input 4 2 2 31 6 2" xfId="59553"/>
    <cellStyle name="Input 4 2 2 31 6 3" xfId="59554"/>
    <cellStyle name="Input 4 2 2 31 7" xfId="24079"/>
    <cellStyle name="Input 4 2 2 31 8" xfId="59555"/>
    <cellStyle name="Input 4 2 2 32" xfId="24080"/>
    <cellStyle name="Input 4 2 2 32 2" xfId="24081"/>
    <cellStyle name="Input 4 2 2 32 2 2" xfId="24082"/>
    <cellStyle name="Input 4 2 2 32 2 3" xfId="24083"/>
    <cellStyle name="Input 4 2 2 32 2 4" xfId="24084"/>
    <cellStyle name="Input 4 2 2 32 2 5" xfId="24085"/>
    <cellStyle name="Input 4 2 2 32 2 6" xfId="24086"/>
    <cellStyle name="Input 4 2 2 32 3" xfId="24087"/>
    <cellStyle name="Input 4 2 2 32 3 2" xfId="59556"/>
    <cellStyle name="Input 4 2 2 32 3 3" xfId="59557"/>
    <cellStyle name="Input 4 2 2 32 4" xfId="24088"/>
    <cellStyle name="Input 4 2 2 32 4 2" xfId="59558"/>
    <cellStyle name="Input 4 2 2 32 4 3" xfId="59559"/>
    <cellStyle name="Input 4 2 2 32 5" xfId="24089"/>
    <cellStyle name="Input 4 2 2 32 5 2" xfId="59560"/>
    <cellStyle name="Input 4 2 2 32 5 3" xfId="59561"/>
    <cellStyle name="Input 4 2 2 32 6" xfId="24090"/>
    <cellStyle name="Input 4 2 2 32 6 2" xfId="59562"/>
    <cellStyle name="Input 4 2 2 32 6 3" xfId="59563"/>
    <cellStyle name="Input 4 2 2 32 7" xfId="24091"/>
    <cellStyle name="Input 4 2 2 32 8" xfId="59564"/>
    <cellStyle name="Input 4 2 2 33" xfId="24092"/>
    <cellStyle name="Input 4 2 2 33 2" xfId="24093"/>
    <cellStyle name="Input 4 2 2 33 2 2" xfId="24094"/>
    <cellStyle name="Input 4 2 2 33 2 3" xfId="24095"/>
    <cellStyle name="Input 4 2 2 33 2 4" xfId="24096"/>
    <cellStyle name="Input 4 2 2 33 2 5" xfId="24097"/>
    <cellStyle name="Input 4 2 2 33 2 6" xfId="24098"/>
    <cellStyle name="Input 4 2 2 33 3" xfId="24099"/>
    <cellStyle name="Input 4 2 2 33 3 2" xfId="59565"/>
    <cellStyle name="Input 4 2 2 33 3 3" xfId="59566"/>
    <cellStyle name="Input 4 2 2 33 4" xfId="24100"/>
    <cellStyle name="Input 4 2 2 33 4 2" xfId="59567"/>
    <cellStyle name="Input 4 2 2 33 4 3" xfId="59568"/>
    <cellStyle name="Input 4 2 2 33 5" xfId="24101"/>
    <cellStyle name="Input 4 2 2 33 5 2" xfId="59569"/>
    <cellStyle name="Input 4 2 2 33 5 3" xfId="59570"/>
    <cellStyle name="Input 4 2 2 33 6" xfId="24102"/>
    <cellStyle name="Input 4 2 2 33 6 2" xfId="59571"/>
    <cellStyle name="Input 4 2 2 33 6 3" xfId="59572"/>
    <cellStyle name="Input 4 2 2 33 7" xfId="24103"/>
    <cellStyle name="Input 4 2 2 33 8" xfId="59573"/>
    <cellStyle name="Input 4 2 2 34" xfId="24104"/>
    <cellStyle name="Input 4 2 2 34 2" xfId="24105"/>
    <cellStyle name="Input 4 2 2 34 2 2" xfId="24106"/>
    <cellStyle name="Input 4 2 2 34 2 3" xfId="24107"/>
    <cellStyle name="Input 4 2 2 34 2 4" xfId="24108"/>
    <cellStyle name="Input 4 2 2 34 2 5" xfId="24109"/>
    <cellStyle name="Input 4 2 2 34 2 6" xfId="24110"/>
    <cellStyle name="Input 4 2 2 34 3" xfId="24111"/>
    <cellStyle name="Input 4 2 2 34 3 2" xfId="59574"/>
    <cellStyle name="Input 4 2 2 34 3 3" xfId="59575"/>
    <cellStyle name="Input 4 2 2 34 4" xfId="24112"/>
    <cellStyle name="Input 4 2 2 34 4 2" xfId="59576"/>
    <cellStyle name="Input 4 2 2 34 4 3" xfId="59577"/>
    <cellStyle name="Input 4 2 2 34 5" xfId="24113"/>
    <cellStyle name="Input 4 2 2 34 5 2" xfId="59578"/>
    <cellStyle name="Input 4 2 2 34 5 3" xfId="59579"/>
    <cellStyle name="Input 4 2 2 34 6" xfId="24114"/>
    <cellStyle name="Input 4 2 2 34 6 2" xfId="59580"/>
    <cellStyle name="Input 4 2 2 34 6 3" xfId="59581"/>
    <cellStyle name="Input 4 2 2 34 7" xfId="24115"/>
    <cellStyle name="Input 4 2 2 34 8" xfId="59582"/>
    <cellStyle name="Input 4 2 2 35" xfId="24116"/>
    <cellStyle name="Input 4 2 2 35 2" xfId="24117"/>
    <cellStyle name="Input 4 2 2 35 3" xfId="24118"/>
    <cellStyle name="Input 4 2 2 35 4" xfId="24119"/>
    <cellStyle name="Input 4 2 2 35 5" xfId="24120"/>
    <cellStyle name="Input 4 2 2 35 6" xfId="24121"/>
    <cellStyle name="Input 4 2 2 36" xfId="24122"/>
    <cellStyle name="Input 4 2 2 36 2" xfId="59583"/>
    <cellStyle name="Input 4 2 2 36 3" xfId="59584"/>
    <cellStyle name="Input 4 2 2 37" xfId="24123"/>
    <cellStyle name="Input 4 2 2 37 2" xfId="59585"/>
    <cellStyle name="Input 4 2 2 37 3" xfId="59586"/>
    <cellStyle name="Input 4 2 2 38" xfId="24124"/>
    <cellStyle name="Input 4 2 2 38 2" xfId="59587"/>
    <cellStyle name="Input 4 2 2 38 3" xfId="59588"/>
    <cellStyle name="Input 4 2 2 39" xfId="24125"/>
    <cellStyle name="Input 4 2 2 39 2" xfId="59589"/>
    <cellStyle name="Input 4 2 2 39 3" xfId="59590"/>
    <cellStyle name="Input 4 2 2 4" xfId="24126"/>
    <cellStyle name="Input 4 2 2 4 2" xfId="24127"/>
    <cellStyle name="Input 4 2 2 4 2 2" xfId="24128"/>
    <cellStyle name="Input 4 2 2 4 2 3" xfId="24129"/>
    <cellStyle name="Input 4 2 2 4 2 4" xfId="24130"/>
    <cellStyle name="Input 4 2 2 4 2 5" xfId="24131"/>
    <cellStyle name="Input 4 2 2 4 2 6" xfId="24132"/>
    <cellStyle name="Input 4 2 2 4 3" xfId="24133"/>
    <cellStyle name="Input 4 2 2 4 3 2" xfId="59591"/>
    <cellStyle name="Input 4 2 2 4 3 3" xfId="59592"/>
    <cellStyle name="Input 4 2 2 4 4" xfId="24134"/>
    <cellStyle name="Input 4 2 2 4 4 2" xfId="59593"/>
    <cellStyle name="Input 4 2 2 4 4 3" xfId="59594"/>
    <cellStyle name="Input 4 2 2 4 5" xfId="24135"/>
    <cellStyle name="Input 4 2 2 4 5 2" xfId="59595"/>
    <cellStyle name="Input 4 2 2 4 5 3" xfId="59596"/>
    <cellStyle name="Input 4 2 2 4 6" xfId="24136"/>
    <cellStyle name="Input 4 2 2 4 6 2" xfId="59597"/>
    <cellStyle name="Input 4 2 2 4 6 3" xfId="59598"/>
    <cellStyle name="Input 4 2 2 4 7" xfId="24137"/>
    <cellStyle name="Input 4 2 2 4 8" xfId="59599"/>
    <cellStyle name="Input 4 2 2 40" xfId="24138"/>
    <cellStyle name="Input 4 2 2 41" xfId="59600"/>
    <cellStyle name="Input 4 2 2 5" xfId="24139"/>
    <cellStyle name="Input 4 2 2 5 2" xfId="24140"/>
    <cellStyle name="Input 4 2 2 5 2 2" xfId="24141"/>
    <cellStyle name="Input 4 2 2 5 2 3" xfId="24142"/>
    <cellStyle name="Input 4 2 2 5 2 4" xfId="24143"/>
    <cellStyle name="Input 4 2 2 5 2 5" xfId="24144"/>
    <cellStyle name="Input 4 2 2 5 2 6" xfId="24145"/>
    <cellStyle name="Input 4 2 2 5 3" xfId="24146"/>
    <cellStyle name="Input 4 2 2 5 3 2" xfId="59601"/>
    <cellStyle name="Input 4 2 2 5 3 3" xfId="59602"/>
    <cellStyle name="Input 4 2 2 5 4" xfId="24147"/>
    <cellStyle name="Input 4 2 2 5 4 2" xfId="59603"/>
    <cellStyle name="Input 4 2 2 5 4 3" xfId="59604"/>
    <cellStyle name="Input 4 2 2 5 5" xfId="24148"/>
    <cellStyle name="Input 4 2 2 5 5 2" xfId="59605"/>
    <cellStyle name="Input 4 2 2 5 5 3" xfId="59606"/>
    <cellStyle name="Input 4 2 2 5 6" xfId="24149"/>
    <cellStyle name="Input 4 2 2 5 6 2" xfId="59607"/>
    <cellStyle name="Input 4 2 2 5 6 3" xfId="59608"/>
    <cellStyle name="Input 4 2 2 5 7" xfId="24150"/>
    <cellStyle name="Input 4 2 2 5 8" xfId="59609"/>
    <cellStyle name="Input 4 2 2 6" xfId="24151"/>
    <cellStyle name="Input 4 2 2 6 2" xfId="24152"/>
    <cellStyle name="Input 4 2 2 6 2 2" xfId="24153"/>
    <cellStyle name="Input 4 2 2 6 2 3" xfId="24154"/>
    <cellStyle name="Input 4 2 2 6 2 4" xfId="24155"/>
    <cellStyle name="Input 4 2 2 6 2 5" xfId="24156"/>
    <cellStyle name="Input 4 2 2 6 2 6" xfId="24157"/>
    <cellStyle name="Input 4 2 2 6 3" xfId="24158"/>
    <cellStyle name="Input 4 2 2 6 3 2" xfId="59610"/>
    <cellStyle name="Input 4 2 2 6 3 3" xfId="59611"/>
    <cellStyle name="Input 4 2 2 6 4" xfId="24159"/>
    <cellStyle name="Input 4 2 2 6 4 2" xfId="59612"/>
    <cellStyle name="Input 4 2 2 6 4 3" xfId="59613"/>
    <cellStyle name="Input 4 2 2 6 5" xfId="24160"/>
    <cellStyle name="Input 4 2 2 6 5 2" xfId="59614"/>
    <cellStyle name="Input 4 2 2 6 5 3" xfId="59615"/>
    <cellStyle name="Input 4 2 2 6 6" xfId="24161"/>
    <cellStyle name="Input 4 2 2 6 6 2" xfId="59616"/>
    <cellStyle name="Input 4 2 2 6 6 3" xfId="59617"/>
    <cellStyle name="Input 4 2 2 6 7" xfId="24162"/>
    <cellStyle name="Input 4 2 2 6 8" xfId="59618"/>
    <cellStyle name="Input 4 2 2 7" xfId="24163"/>
    <cellStyle name="Input 4 2 2 7 2" xfId="24164"/>
    <cellStyle name="Input 4 2 2 7 2 2" xfId="24165"/>
    <cellStyle name="Input 4 2 2 7 2 3" xfId="24166"/>
    <cellStyle name="Input 4 2 2 7 2 4" xfId="24167"/>
    <cellStyle name="Input 4 2 2 7 2 5" xfId="24168"/>
    <cellStyle name="Input 4 2 2 7 2 6" xfId="24169"/>
    <cellStyle name="Input 4 2 2 7 3" xfId="24170"/>
    <cellStyle name="Input 4 2 2 7 3 2" xfId="59619"/>
    <cellStyle name="Input 4 2 2 7 3 3" xfId="59620"/>
    <cellStyle name="Input 4 2 2 7 4" xfId="24171"/>
    <cellStyle name="Input 4 2 2 7 4 2" xfId="59621"/>
    <cellStyle name="Input 4 2 2 7 4 3" xfId="59622"/>
    <cellStyle name="Input 4 2 2 7 5" xfId="24172"/>
    <cellStyle name="Input 4 2 2 7 5 2" xfId="59623"/>
    <cellStyle name="Input 4 2 2 7 5 3" xfId="59624"/>
    <cellStyle name="Input 4 2 2 7 6" xfId="24173"/>
    <cellStyle name="Input 4 2 2 7 6 2" xfId="59625"/>
    <cellStyle name="Input 4 2 2 7 6 3" xfId="59626"/>
    <cellStyle name="Input 4 2 2 7 7" xfId="24174"/>
    <cellStyle name="Input 4 2 2 7 8" xfId="59627"/>
    <cellStyle name="Input 4 2 2 8" xfId="24175"/>
    <cellStyle name="Input 4 2 2 8 2" xfId="24176"/>
    <cellStyle name="Input 4 2 2 8 2 2" xfId="24177"/>
    <cellStyle name="Input 4 2 2 8 2 3" xfId="24178"/>
    <cellStyle name="Input 4 2 2 8 2 4" xfId="24179"/>
    <cellStyle name="Input 4 2 2 8 2 5" xfId="24180"/>
    <cellStyle name="Input 4 2 2 8 2 6" xfId="24181"/>
    <cellStyle name="Input 4 2 2 8 3" xfId="24182"/>
    <cellStyle name="Input 4 2 2 8 3 2" xfId="59628"/>
    <cellStyle name="Input 4 2 2 8 3 3" xfId="59629"/>
    <cellStyle name="Input 4 2 2 8 4" xfId="24183"/>
    <cellStyle name="Input 4 2 2 8 4 2" xfId="59630"/>
    <cellStyle name="Input 4 2 2 8 4 3" xfId="59631"/>
    <cellStyle name="Input 4 2 2 8 5" xfId="24184"/>
    <cellStyle name="Input 4 2 2 8 5 2" xfId="59632"/>
    <cellStyle name="Input 4 2 2 8 5 3" xfId="59633"/>
    <cellStyle name="Input 4 2 2 8 6" xfId="24185"/>
    <cellStyle name="Input 4 2 2 8 6 2" xfId="59634"/>
    <cellStyle name="Input 4 2 2 8 6 3" xfId="59635"/>
    <cellStyle name="Input 4 2 2 8 7" xfId="24186"/>
    <cellStyle name="Input 4 2 2 8 8" xfId="59636"/>
    <cellStyle name="Input 4 2 2 9" xfId="24187"/>
    <cellStyle name="Input 4 2 2 9 2" xfId="24188"/>
    <cellStyle name="Input 4 2 2 9 2 2" xfId="24189"/>
    <cellStyle name="Input 4 2 2 9 2 3" xfId="24190"/>
    <cellStyle name="Input 4 2 2 9 2 4" xfId="24191"/>
    <cellStyle name="Input 4 2 2 9 2 5" xfId="24192"/>
    <cellStyle name="Input 4 2 2 9 2 6" xfId="24193"/>
    <cellStyle name="Input 4 2 2 9 3" xfId="24194"/>
    <cellStyle name="Input 4 2 2 9 3 2" xfId="59637"/>
    <cellStyle name="Input 4 2 2 9 3 3" xfId="59638"/>
    <cellStyle name="Input 4 2 2 9 4" xfId="24195"/>
    <cellStyle name="Input 4 2 2 9 4 2" xfId="59639"/>
    <cellStyle name="Input 4 2 2 9 4 3" xfId="59640"/>
    <cellStyle name="Input 4 2 2 9 5" xfId="24196"/>
    <cellStyle name="Input 4 2 2 9 5 2" xfId="59641"/>
    <cellStyle name="Input 4 2 2 9 5 3" xfId="59642"/>
    <cellStyle name="Input 4 2 2 9 6" xfId="24197"/>
    <cellStyle name="Input 4 2 2 9 6 2" xfId="59643"/>
    <cellStyle name="Input 4 2 2 9 6 3" xfId="59644"/>
    <cellStyle name="Input 4 2 2 9 7" xfId="24198"/>
    <cellStyle name="Input 4 2 2 9 8" xfId="59645"/>
    <cellStyle name="Input 4 2 20" xfId="24199"/>
    <cellStyle name="Input 4 2 20 2" xfId="24200"/>
    <cellStyle name="Input 4 2 20 2 2" xfId="24201"/>
    <cellStyle name="Input 4 2 20 2 3" xfId="24202"/>
    <cellStyle name="Input 4 2 20 2 4" xfId="24203"/>
    <cellStyle name="Input 4 2 20 2 5" xfId="24204"/>
    <cellStyle name="Input 4 2 20 2 6" xfId="24205"/>
    <cellStyle name="Input 4 2 20 3" xfId="24206"/>
    <cellStyle name="Input 4 2 20 3 2" xfId="59646"/>
    <cellStyle name="Input 4 2 20 3 3" xfId="59647"/>
    <cellStyle name="Input 4 2 20 4" xfId="24207"/>
    <cellStyle name="Input 4 2 20 4 2" xfId="59648"/>
    <cellStyle name="Input 4 2 20 4 3" xfId="59649"/>
    <cellStyle name="Input 4 2 20 5" xfId="24208"/>
    <cellStyle name="Input 4 2 20 5 2" xfId="59650"/>
    <cellStyle name="Input 4 2 20 5 3" xfId="59651"/>
    <cellStyle name="Input 4 2 20 6" xfId="24209"/>
    <cellStyle name="Input 4 2 20 6 2" xfId="59652"/>
    <cellStyle name="Input 4 2 20 6 3" xfId="59653"/>
    <cellStyle name="Input 4 2 20 7" xfId="24210"/>
    <cellStyle name="Input 4 2 20 8" xfId="59654"/>
    <cellStyle name="Input 4 2 21" xfId="24211"/>
    <cellStyle name="Input 4 2 21 2" xfId="24212"/>
    <cellStyle name="Input 4 2 21 2 2" xfId="24213"/>
    <cellStyle name="Input 4 2 21 2 3" xfId="24214"/>
    <cellStyle name="Input 4 2 21 2 4" xfId="24215"/>
    <cellStyle name="Input 4 2 21 2 5" xfId="24216"/>
    <cellStyle name="Input 4 2 21 2 6" xfId="24217"/>
    <cellStyle name="Input 4 2 21 3" xfId="24218"/>
    <cellStyle name="Input 4 2 21 3 2" xfId="59655"/>
    <cellStyle name="Input 4 2 21 3 3" xfId="59656"/>
    <cellStyle name="Input 4 2 21 4" xfId="24219"/>
    <cellStyle name="Input 4 2 21 4 2" xfId="59657"/>
    <cellStyle name="Input 4 2 21 4 3" xfId="59658"/>
    <cellStyle name="Input 4 2 21 5" xfId="24220"/>
    <cellStyle name="Input 4 2 21 5 2" xfId="59659"/>
    <cellStyle name="Input 4 2 21 5 3" xfId="59660"/>
    <cellStyle name="Input 4 2 21 6" xfId="24221"/>
    <cellStyle name="Input 4 2 21 6 2" xfId="59661"/>
    <cellStyle name="Input 4 2 21 6 3" xfId="59662"/>
    <cellStyle name="Input 4 2 21 7" xfId="24222"/>
    <cellStyle name="Input 4 2 21 8" xfId="59663"/>
    <cellStyle name="Input 4 2 22" xfId="24223"/>
    <cellStyle name="Input 4 2 22 2" xfId="24224"/>
    <cellStyle name="Input 4 2 22 2 2" xfId="24225"/>
    <cellStyle name="Input 4 2 22 2 3" xfId="24226"/>
    <cellStyle name="Input 4 2 22 2 4" xfId="24227"/>
    <cellStyle name="Input 4 2 22 2 5" xfId="24228"/>
    <cellStyle name="Input 4 2 22 2 6" xfId="24229"/>
    <cellStyle name="Input 4 2 22 3" xfId="24230"/>
    <cellStyle name="Input 4 2 22 3 2" xfId="59664"/>
    <cellStyle name="Input 4 2 22 3 3" xfId="59665"/>
    <cellStyle name="Input 4 2 22 4" xfId="24231"/>
    <cellStyle name="Input 4 2 22 4 2" xfId="59666"/>
    <cellStyle name="Input 4 2 22 4 3" xfId="59667"/>
    <cellStyle name="Input 4 2 22 5" xfId="24232"/>
    <cellStyle name="Input 4 2 22 5 2" xfId="59668"/>
    <cellStyle name="Input 4 2 22 5 3" xfId="59669"/>
    <cellStyle name="Input 4 2 22 6" xfId="24233"/>
    <cellStyle name="Input 4 2 22 6 2" xfId="59670"/>
    <cellStyle name="Input 4 2 22 6 3" xfId="59671"/>
    <cellStyle name="Input 4 2 22 7" xfId="24234"/>
    <cellStyle name="Input 4 2 22 8" xfId="59672"/>
    <cellStyle name="Input 4 2 23" xfId="24235"/>
    <cellStyle name="Input 4 2 23 2" xfId="24236"/>
    <cellStyle name="Input 4 2 23 2 2" xfId="24237"/>
    <cellStyle name="Input 4 2 23 2 3" xfId="24238"/>
    <cellStyle name="Input 4 2 23 2 4" xfId="24239"/>
    <cellStyle name="Input 4 2 23 2 5" xfId="24240"/>
    <cellStyle name="Input 4 2 23 2 6" xfId="24241"/>
    <cellStyle name="Input 4 2 23 3" xfId="24242"/>
    <cellStyle name="Input 4 2 23 3 2" xfId="59673"/>
    <cellStyle name="Input 4 2 23 3 3" xfId="59674"/>
    <cellStyle name="Input 4 2 23 4" xfId="24243"/>
    <cellStyle name="Input 4 2 23 4 2" xfId="59675"/>
    <cellStyle name="Input 4 2 23 4 3" xfId="59676"/>
    <cellStyle name="Input 4 2 23 5" xfId="24244"/>
    <cellStyle name="Input 4 2 23 5 2" xfId="59677"/>
    <cellStyle name="Input 4 2 23 5 3" xfId="59678"/>
    <cellStyle name="Input 4 2 23 6" xfId="24245"/>
    <cellStyle name="Input 4 2 23 6 2" xfId="59679"/>
    <cellStyle name="Input 4 2 23 6 3" xfId="59680"/>
    <cellStyle name="Input 4 2 23 7" xfId="24246"/>
    <cellStyle name="Input 4 2 23 8" xfId="59681"/>
    <cellStyle name="Input 4 2 24" xfId="24247"/>
    <cellStyle name="Input 4 2 24 2" xfId="24248"/>
    <cellStyle name="Input 4 2 24 2 2" xfId="24249"/>
    <cellStyle name="Input 4 2 24 2 3" xfId="24250"/>
    <cellStyle name="Input 4 2 24 2 4" xfId="24251"/>
    <cellStyle name="Input 4 2 24 2 5" xfId="24252"/>
    <cellStyle name="Input 4 2 24 2 6" xfId="24253"/>
    <cellStyle name="Input 4 2 24 3" xfId="24254"/>
    <cellStyle name="Input 4 2 24 3 2" xfId="59682"/>
    <cellStyle name="Input 4 2 24 3 3" xfId="59683"/>
    <cellStyle name="Input 4 2 24 4" xfId="24255"/>
    <cellStyle name="Input 4 2 24 4 2" xfId="59684"/>
    <cellStyle name="Input 4 2 24 4 3" xfId="59685"/>
    <cellStyle name="Input 4 2 24 5" xfId="24256"/>
    <cellStyle name="Input 4 2 24 5 2" xfId="59686"/>
    <cellStyle name="Input 4 2 24 5 3" xfId="59687"/>
    <cellStyle name="Input 4 2 24 6" xfId="24257"/>
    <cellStyle name="Input 4 2 24 6 2" xfId="59688"/>
    <cellStyle name="Input 4 2 24 6 3" xfId="59689"/>
    <cellStyle name="Input 4 2 24 7" xfId="24258"/>
    <cellStyle name="Input 4 2 24 8" xfId="59690"/>
    <cellStyle name="Input 4 2 25" xfId="24259"/>
    <cellStyle name="Input 4 2 25 2" xfId="24260"/>
    <cellStyle name="Input 4 2 25 2 2" xfId="24261"/>
    <cellStyle name="Input 4 2 25 2 3" xfId="24262"/>
    <cellStyle name="Input 4 2 25 2 4" xfId="24263"/>
    <cellStyle name="Input 4 2 25 2 5" xfId="24264"/>
    <cellStyle name="Input 4 2 25 2 6" xfId="24265"/>
    <cellStyle name="Input 4 2 25 3" xfId="24266"/>
    <cellStyle name="Input 4 2 25 3 2" xfId="59691"/>
    <cellStyle name="Input 4 2 25 3 3" xfId="59692"/>
    <cellStyle name="Input 4 2 25 4" xfId="24267"/>
    <cellStyle name="Input 4 2 25 4 2" xfId="59693"/>
    <cellStyle name="Input 4 2 25 4 3" xfId="59694"/>
    <cellStyle name="Input 4 2 25 5" xfId="24268"/>
    <cellStyle name="Input 4 2 25 5 2" xfId="59695"/>
    <cellStyle name="Input 4 2 25 5 3" xfId="59696"/>
    <cellStyle name="Input 4 2 25 6" xfId="24269"/>
    <cellStyle name="Input 4 2 25 6 2" xfId="59697"/>
    <cellStyle name="Input 4 2 25 6 3" xfId="59698"/>
    <cellStyle name="Input 4 2 25 7" xfId="24270"/>
    <cellStyle name="Input 4 2 25 8" xfId="59699"/>
    <cellStyle name="Input 4 2 26" xfId="24271"/>
    <cellStyle name="Input 4 2 26 2" xfId="24272"/>
    <cellStyle name="Input 4 2 26 2 2" xfId="24273"/>
    <cellStyle name="Input 4 2 26 2 3" xfId="24274"/>
    <cellStyle name="Input 4 2 26 2 4" xfId="24275"/>
    <cellStyle name="Input 4 2 26 2 5" xfId="24276"/>
    <cellStyle name="Input 4 2 26 2 6" xfId="24277"/>
    <cellStyle name="Input 4 2 26 3" xfId="24278"/>
    <cellStyle name="Input 4 2 26 3 2" xfId="59700"/>
    <cellStyle name="Input 4 2 26 3 3" xfId="59701"/>
    <cellStyle name="Input 4 2 26 4" xfId="24279"/>
    <cellStyle name="Input 4 2 26 4 2" xfId="59702"/>
    <cellStyle name="Input 4 2 26 4 3" xfId="59703"/>
    <cellStyle name="Input 4 2 26 5" xfId="24280"/>
    <cellStyle name="Input 4 2 26 5 2" xfId="59704"/>
    <cellStyle name="Input 4 2 26 5 3" xfId="59705"/>
    <cellStyle name="Input 4 2 26 6" xfId="24281"/>
    <cellStyle name="Input 4 2 26 6 2" xfId="59706"/>
    <cellStyle name="Input 4 2 26 6 3" xfId="59707"/>
    <cellStyle name="Input 4 2 26 7" xfId="24282"/>
    <cellStyle name="Input 4 2 26 8" xfId="59708"/>
    <cellStyle name="Input 4 2 27" xfId="24283"/>
    <cellStyle name="Input 4 2 27 2" xfId="24284"/>
    <cellStyle name="Input 4 2 27 2 2" xfId="24285"/>
    <cellStyle name="Input 4 2 27 2 3" xfId="24286"/>
    <cellStyle name="Input 4 2 27 2 4" xfId="24287"/>
    <cellStyle name="Input 4 2 27 2 5" xfId="24288"/>
    <cellStyle name="Input 4 2 27 2 6" xfId="24289"/>
    <cellStyle name="Input 4 2 27 3" xfId="24290"/>
    <cellStyle name="Input 4 2 27 3 2" xfId="59709"/>
    <cellStyle name="Input 4 2 27 3 3" xfId="59710"/>
    <cellStyle name="Input 4 2 27 4" xfId="24291"/>
    <cellStyle name="Input 4 2 27 4 2" xfId="59711"/>
    <cellStyle name="Input 4 2 27 4 3" xfId="59712"/>
    <cellStyle name="Input 4 2 27 5" xfId="24292"/>
    <cellStyle name="Input 4 2 27 5 2" xfId="59713"/>
    <cellStyle name="Input 4 2 27 5 3" xfId="59714"/>
    <cellStyle name="Input 4 2 27 6" xfId="24293"/>
    <cellStyle name="Input 4 2 27 6 2" xfId="59715"/>
    <cellStyle name="Input 4 2 27 6 3" xfId="59716"/>
    <cellStyle name="Input 4 2 27 7" xfId="24294"/>
    <cellStyle name="Input 4 2 27 8" xfId="59717"/>
    <cellStyle name="Input 4 2 28" xfId="24295"/>
    <cellStyle name="Input 4 2 28 2" xfId="24296"/>
    <cellStyle name="Input 4 2 28 2 2" xfId="24297"/>
    <cellStyle name="Input 4 2 28 2 3" xfId="24298"/>
    <cellStyle name="Input 4 2 28 2 4" xfId="24299"/>
    <cellStyle name="Input 4 2 28 2 5" xfId="24300"/>
    <cellStyle name="Input 4 2 28 2 6" xfId="24301"/>
    <cellStyle name="Input 4 2 28 3" xfId="24302"/>
    <cellStyle name="Input 4 2 28 3 2" xfId="59718"/>
    <cellStyle name="Input 4 2 28 3 3" xfId="59719"/>
    <cellStyle name="Input 4 2 28 4" xfId="24303"/>
    <cellStyle name="Input 4 2 28 4 2" xfId="59720"/>
    <cellStyle name="Input 4 2 28 4 3" xfId="59721"/>
    <cellStyle name="Input 4 2 28 5" xfId="24304"/>
    <cellStyle name="Input 4 2 28 5 2" xfId="59722"/>
    <cellStyle name="Input 4 2 28 5 3" xfId="59723"/>
    <cellStyle name="Input 4 2 28 6" xfId="24305"/>
    <cellStyle name="Input 4 2 28 6 2" xfId="59724"/>
    <cellStyle name="Input 4 2 28 6 3" xfId="59725"/>
    <cellStyle name="Input 4 2 28 7" xfId="24306"/>
    <cellStyle name="Input 4 2 28 8" xfId="59726"/>
    <cellStyle name="Input 4 2 29" xfId="24307"/>
    <cellStyle name="Input 4 2 29 2" xfId="24308"/>
    <cellStyle name="Input 4 2 29 2 2" xfId="24309"/>
    <cellStyle name="Input 4 2 29 2 3" xfId="24310"/>
    <cellStyle name="Input 4 2 29 2 4" xfId="24311"/>
    <cellStyle name="Input 4 2 29 2 5" xfId="24312"/>
    <cellStyle name="Input 4 2 29 2 6" xfId="24313"/>
    <cellStyle name="Input 4 2 29 3" xfId="24314"/>
    <cellStyle name="Input 4 2 29 3 2" xfId="59727"/>
    <cellStyle name="Input 4 2 29 3 3" xfId="59728"/>
    <cellStyle name="Input 4 2 29 4" xfId="24315"/>
    <cellStyle name="Input 4 2 29 4 2" xfId="59729"/>
    <cellStyle name="Input 4 2 29 4 3" xfId="59730"/>
    <cellStyle name="Input 4 2 29 5" xfId="24316"/>
    <cellStyle name="Input 4 2 29 5 2" xfId="59731"/>
    <cellStyle name="Input 4 2 29 5 3" xfId="59732"/>
    <cellStyle name="Input 4 2 29 6" xfId="24317"/>
    <cellStyle name="Input 4 2 29 6 2" xfId="59733"/>
    <cellStyle name="Input 4 2 29 6 3" xfId="59734"/>
    <cellStyle name="Input 4 2 29 7" xfId="24318"/>
    <cellStyle name="Input 4 2 29 8" xfId="59735"/>
    <cellStyle name="Input 4 2 3" xfId="24319"/>
    <cellStyle name="Input 4 2 3 2" xfId="24320"/>
    <cellStyle name="Input 4 2 3 2 2" xfId="24321"/>
    <cellStyle name="Input 4 2 3 2 3" xfId="24322"/>
    <cellStyle name="Input 4 2 3 2 4" xfId="24323"/>
    <cellStyle name="Input 4 2 3 2 5" xfId="24324"/>
    <cellStyle name="Input 4 2 3 2 6" xfId="24325"/>
    <cellStyle name="Input 4 2 3 3" xfId="24326"/>
    <cellStyle name="Input 4 2 3 3 2" xfId="59736"/>
    <cellStyle name="Input 4 2 3 3 3" xfId="59737"/>
    <cellStyle name="Input 4 2 3 4" xfId="24327"/>
    <cellStyle name="Input 4 2 3 4 2" xfId="59738"/>
    <cellStyle name="Input 4 2 3 4 3" xfId="59739"/>
    <cellStyle name="Input 4 2 3 5" xfId="24328"/>
    <cellStyle name="Input 4 2 3 5 2" xfId="59740"/>
    <cellStyle name="Input 4 2 3 5 3" xfId="59741"/>
    <cellStyle name="Input 4 2 3 6" xfId="24329"/>
    <cellStyle name="Input 4 2 3 6 2" xfId="59742"/>
    <cellStyle name="Input 4 2 3 6 3" xfId="59743"/>
    <cellStyle name="Input 4 2 3 7" xfId="24330"/>
    <cellStyle name="Input 4 2 3 8" xfId="59744"/>
    <cellStyle name="Input 4 2 30" xfId="24331"/>
    <cellStyle name="Input 4 2 30 2" xfId="24332"/>
    <cellStyle name="Input 4 2 30 2 2" xfId="24333"/>
    <cellStyle name="Input 4 2 30 2 3" xfId="24334"/>
    <cellStyle name="Input 4 2 30 2 4" xfId="24335"/>
    <cellStyle name="Input 4 2 30 2 5" xfId="24336"/>
    <cellStyle name="Input 4 2 30 2 6" xfId="24337"/>
    <cellStyle name="Input 4 2 30 3" xfId="24338"/>
    <cellStyle name="Input 4 2 30 3 2" xfId="59745"/>
    <cellStyle name="Input 4 2 30 3 3" xfId="59746"/>
    <cellStyle name="Input 4 2 30 4" xfId="24339"/>
    <cellStyle name="Input 4 2 30 4 2" xfId="59747"/>
    <cellStyle name="Input 4 2 30 4 3" xfId="59748"/>
    <cellStyle name="Input 4 2 30 5" xfId="24340"/>
    <cellStyle name="Input 4 2 30 5 2" xfId="59749"/>
    <cellStyle name="Input 4 2 30 5 3" xfId="59750"/>
    <cellStyle name="Input 4 2 30 6" xfId="24341"/>
    <cellStyle name="Input 4 2 30 6 2" xfId="59751"/>
    <cellStyle name="Input 4 2 30 6 3" xfId="59752"/>
    <cellStyle name="Input 4 2 30 7" xfId="24342"/>
    <cellStyle name="Input 4 2 30 8" xfId="59753"/>
    <cellStyle name="Input 4 2 31" xfId="24343"/>
    <cellStyle name="Input 4 2 31 2" xfId="24344"/>
    <cellStyle name="Input 4 2 31 2 2" xfId="24345"/>
    <cellStyle name="Input 4 2 31 2 3" xfId="24346"/>
    <cellStyle name="Input 4 2 31 2 4" xfId="24347"/>
    <cellStyle name="Input 4 2 31 2 5" xfId="24348"/>
    <cellStyle name="Input 4 2 31 2 6" xfId="24349"/>
    <cellStyle name="Input 4 2 31 3" xfId="24350"/>
    <cellStyle name="Input 4 2 31 3 2" xfId="59754"/>
    <cellStyle name="Input 4 2 31 3 3" xfId="59755"/>
    <cellStyle name="Input 4 2 31 4" xfId="24351"/>
    <cellStyle name="Input 4 2 31 4 2" xfId="59756"/>
    <cellStyle name="Input 4 2 31 4 3" xfId="59757"/>
    <cellStyle name="Input 4 2 31 5" xfId="24352"/>
    <cellStyle name="Input 4 2 31 5 2" xfId="59758"/>
    <cellStyle name="Input 4 2 31 5 3" xfId="59759"/>
    <cellStyle name="Input 4 2 31 6" xfId="24353"/>
    <cellStyle name="Input 4 2 31 6 2" xfId="59760"/>
    <cellStyle name="Input 4 2 31 6 3" xfId="59761"/>
    <cellStyle name="Input 4 2 31 7" xfId="24354"/>
    <cellStyle name="Input 4 2 31 8" xfId="59762"/>
    <cellStyle name="Input 4 2 32" xfId="24355"/>
    <cellStyle name="Input 4 2 32 2" xfId="24356"/>
    <cellStyle name="Input 4 2 32 2 2" xfId="24357"/>
    <cellStyle name="Input 4 2 32 2 3" xfId="24358"/>
    <cellStyle name="Input 4 2 32 2 4" xfId="24359"/>
    <cellStyle name="Input 4 2 32 2 5" xfId="24360"/>
    <cellStyle name="Input 4 2 32 2 6" xfId="24361"/>
    <cellStyle name="Input 4 2 32 3" xfId="24362"/>
    <cellStyle name="Input 4 2 32 3 2" xfId="59763"/>
    <cellStyle name="Input 4 2 32 3 3" xfId="59764"/>
    <cellStyle name="Input 4 2 32 4" xfId="24363"/>
    <cellStyle name="Input 4 2 32 4 2" xfId="59765"/>
    <cellStyle name="Input 4 2 32 4 3" xfId="59766"/>
    <cellStyle name="Input 4 2 32 5" xfId="24364"/>
    <cellStyle name="Input 4 2 32 5 2" xfId="59767"/>
    <cellStyle name="Input 4 2 32 5 3" xfId="59768"/>
    <cellStyle name="Input 4 2 32 6" xfId="24365"/>
    <cellStyle name="Input 4 2 32 6 2" xfId="59769"/>
    <cellStyle name="Input 4 2 32 6 3" xfId="59770"/>
    <cellStyle name="Input 4 2 32 7" xfId="24366"/>
    <cellStyle name="Input 4 2 32 8" xfId="59771"/>
    <cellStyle name="Input 4 2 33" xfId="24367"/>
    <cellStyle name="Input 4 2 33 2" xfId="24368"/>
    <cellStyle name="Input 4 2 33 2 2" xfId="24369"/>
    <cellStyle name="Input 4 2 33 2 3" xfId="24370"/>
    <cellStyle name="Input 4 2 33 2 4" xfId="24371"/>
    <cellStyle name="Input 4 2 33 2 5" xfId="24372"/>
    <cellStyle name="Input 4 2 33 2 6" xfId="24373"/>
    <cellStyle name="Input 4 2 33 3" xfId="24374"/>
    <cellStyle name="Input 4 2 33 3 2" xfId="59772"/>
    <cellStyle name="Input 4 2 33 3 3" xfId="59773"/>
    <cellStyle name="Input 4 2 33 4" xfId="24375"/>
    <cellStyle name="Input 4 2 33 4 2" xfId="59774"/>
    <cellStyle name="Input 4 2 33 4 3" xfId="59775"/>
    <cellStyle name="Input 4 2 33 5" xfId="24376"/>
    <cellStyle name="Input 4 2 33 5 2" xfId="59776"/>
    <cellStyle name="Input 4 2 33 5 3" xfId="59777"/>
    <cellStyle name="Input 4 2 33 6" xfId="24377"/>
    <cellStyle name="Input 4 2 33 6 2" xfId="59778"/>
    <cellStyle name="Input 4 2 33 6 3" xfId="59779"/>
    <cellStyle name="Input 4 2 33 7" xfId="24378"/>
    <cellStyle name="Input 4 2 33 8" xfId="59780"/>
    <cellStyle name="Input 4 2 34" xfId="24379"/>
    <cellStyle name="Input 4 2 34 2" xfId="24380"/>
    <cellStyle name="Input 4 2 34 2 2" xfId="24381"/>
    <cellStyle name="Input 4 2 34 2 3" xfId="24382"/>
    <cellStyle name="Input 4 2 34 2 4" xfId="24383"/>
    <cellStyle name="Input 4 2 34 2 5" xfId="24384"/>
    <cellStyle name="Input 4 2 34 2 6" xfId="24385"/>
    <cellStyle name="Input 4 2 34 3" xfId="24386"/>
    <cellStyle name="Input 4 2 34 3 2" xfId="59781"/>
    <cellStyle name="Input 4 2 34 3 3" xfId="59782"/>
    <cellStyle name="Input 4 2 34 4" xfId="24387"/>
    <cellStyle name="Input 4 2 34 4 2" xfId="59783"/>
    <cellStyle name="Input 4 2 34 4 3" xfId="59784"/>
    <cellStyle name="Input 4 2 34 5" xfId="24388"/>
    <cellStyle name="Input 4 2 34 5 2" xfId="59785"/>
    <cellStyle name="Input 4 2 34 5 3" xfId="59786"/>
    <cellStyle name="Input 4 2 34 6" xfId="24389"/>
    <cellStyle name="Input 4 2 34 6 2" xfId="59787"/>
    <cellStyle name="Input 4 2 34 6 3" xfId="59788"/>
    <cellStyle name="Input 4 2 34 7" xfId="24390"/>
    <cellStyle name="Input 4 2 34 8" xfId="59789"/>
    <cellStyle name="Input 4 2 35" xfId="24391"/>
    <cellStyle name="Input 4 2 35 2" xfId="24392"/>
    <cellStyle name="Input 4 2 35 2 2" xfId="24393"/>
    <cellStyle name="Input 4 2 35 2 3" xfId="24394"/>
    <cellStyle name="Input 4 2 35 2 4" xfId="24395"/>
    <cellStyle name="Input 4 2 35 2 5" xfId="24396"/>
    <cellStyle name="Input 4 2 35 2 6" xfId="24397"/>
    <cellStyle name="Input 4 2 35 3" xfId="24398"/>
    <cellStyle name="Input 4 2 35 3 2" xfId="59790"/>
    <cellStyle name="Input 4 2 35 3 3" xfId="59791"/>
    <cellStyle name="Input 4 2 35 4" xfId="24399"/>
    <cellStyle name="Input 4 2 35 4 2" xfId="59792"/>
    <cellStyle name="Input 4 2 35 4 3" xfId="59793"/>
    <cellStyle name="Input 4 2 35 5" xfId="24400"/>
    <cellStyle name="Input 4 2 35 5 2" xfId="59794"/>
    <cellStyle name="Input 4 2 35 5 3" xfId="59795"/>
    <cellStyle name="Input 4 2 35 6" xfId="24401"/>
    <cellStyle name="Input 4 2 35 6 2" xfId="59796"/>
    <cellStyle name="Input 4 2 35 6 3" xfId="59797"/>
    <cellStyle name="Input 4 2 35 7" xfId="24402"/>
    <cellStyle name="Input 4 2 35 8" xfId="59798"/>
    <cellStyle name="Input 4 2 36" xfId="24403"/>
    <cellStyle name="Input 4 2 36 2" xfId="24404"/>
    <cellStyle name="Input 4 2 36 3" xfId="24405"/>
    <cellStyle name="Input 4 2 36 4" xfId="24406"/>
    <cellStyle name="Input 4 2 36 5" xfId="24407"/>
    <cellStyle name="Input 4 2 36 6" xfId="24408"/>
    <cellStyle name="Input 4 2 37" xfId="24409"/>
    <cellStyle name="Input 4 2 37 2" xfId="59799"/>
    <cellStyle name="Input 4 2 37 3" xfId="59800"/>
    <cellStyle name="Input 4 2 38" xfId="24410"/>
    <cellStyle name="Input 4 2 38 2" xfId="59801"/>
    <cellStyle name="Input 4 2 38 3" xfId="59802"/>
    <cellStyle name="Input 4 2 39" xfId="24411"/>
    <cellStyle name="Input 4 2 39 2" xfId="59803"/>
    <cellStyle name="Input 4 2 39 3" xfId="59804"/>
    <cellStyle name="Input 4 2 4" xfId="24412"/>
    <cellStyle name="Input 4 2 4 2" xfId="24413"/>
    <cellStyle name="Input 4 2 4 2 2" xfId="24414"/>
    <cellStyle name="Input 4 2 4 2 3" xfId="24415"/>
    <cellStyle name="Input 4 2 4 2 4" xfId="24416"/>
    <cellStyle name="Input 4 2 4 2 5" xfId="24417"/>
    <cellStyle name="Input 4 2 4 2 6" xfId="24418"/>
    <cellStyle name="Input 4 2 4 3" xfId="24419"/>
    <cellStyle name="Input 4 2 4 3 2" xfId="59805"/>
    <cellStyle name="Input 4 2 4 3 3" xfId="59806"/>
    <cellStyle name="Input 4 2 4 4" xfId="24420"/>
    <cellStyle name="Input 4 2 4 4 2" xfId="59807"/>
    <cellStyle name="Input 4 2 4 4 3" xfId="59808"/>
    <cellStyle name="Input 4 2 4 5" xfId="24421"/>
    <cellStyle name="Input 4 2 4 5 2" xfId="59809"/>
    <cellStyle name="Input 4 2 4 5 3" xfId="59810"/>
    <cellStyle name="Input 4 2 4 6" xfId="24422"/>
    <cellStyle name="Input 4 2 4 6 2" xfId="59811"/>
    <cellStyle name="Input 4 2 4 6 3" xfId="59812"/>
    <cellStyle name="Input 4 2 4 7" xfId="24423"/>
    <cellStyle name="Input 4 2 4 8" xfId="59813"/>
    <cellStyle name="Input 4 2 40" xfId="24424"/>
    <cellStyle name="Input 4 2 40 2" xfId="59814"/>
    <cellStyle name="Input 4 2 40 3" xfId="59815"/>
    <cellStyle name="Input 4 2 41" xfId="24425"/>
    <cellStyle name="Input 4 2 42" xfId="59816"/>
    <cellStyle name="Input 4 2 5" xfId="24426"/>
    <cellStyle name="Input 4 2 5 2" xfId="24427"/>
    <cellStyle name="Input 4 2 5 2 2" xfId="24428"/>
    <cellStyle name="Input 4 2 5 2 3" xfId="24429"/>
    <cellStyle name="Input 4 2 5 2 4" xfId="24430"/>
    <cellStyle name="Input 4 2 5 2 5" xfId="24431"/>
    <cellStyle name="Input 4 2 5 2 6" xfId="24432"/>
    <cellStyle name="Input 4 2 5 3" xfId="24433"/>
    <cellStyle name="Input 4 2 5 3 2" xfId="59817"/>
    <cellStyle name="Input 4 2 5 3 3" xfId="59818"/>
    <cellStyle name="Input 4 2 5 4" xfId="24434"/>
    <cellStyle name="Input 4 2 5 4 2" xfId="59819"/>
    <cellStyle name="Input 4 2 5 4 3" xfId="59820"/>
    <cellStyle name="Input 4 2 5 5" xfId="24435"/>
    <cellStyle name="Input 4 2 5 5 2" xfId="59821"/>
    <cellStyle name="Input 4 2 5 5 3" xfId="59822"/>
    <cellStyle name="Input 4 2 5 6" xfId="24436"/>
    <cellStyle name="Input 4 2 5 6 2" xfId="59823"/>
    <cellStyle name="Input 4 2 5 6 3" xfId="59824"/>
    <cellStyle name="Input 4 2 5 7" xfId="24437"/>
    <cellStyle name="Input 4 2 5 8" xfId="59825"/>
    <cellStyle name="Input 4 2 6" xfId="24438"/>
    <cellStyle name="Input 4 2 6 2" xfId="24439"/>
    <cellStyle name="Input 4 2 6 2 2" xfId="24440"/>
    <cellStyle name="Input 4 2 6 2 3" xfId="24441"/>
    <cellStyle name="Input 4 2 6 2 4" xfId="24442"/>
    <cellStyle name="Input 4 2 6 2 5" xfId="24443"/>
    <cellStyle name="Input 4 2 6 2 6" xfId="24444"/>
    <cellStyle name="Input 4 2 6 3" xfId="24445"/>
    <cellStyle name="Input 4 2 6 3 2" xfId="59826"/>
    <cellStyle name="Input 4 2 6 3 3" xfId="59827"/>
    <cellStyle name="Input 4 2 6 4" xfId="24446"/>
    <cellStyle name="Input 4 2 6 4 2" xfId="59828"/>
    <cellStyle name="Input 4 2 6 4 3" xfId="59829"/>
    <cellStyle name="Input 4 2 6 5" xfId="24447"/>
    <cellStyle name="Input 4 2 6 5 2" xfId="59830"/>
    <cellStyle name="Input 4 2 6 5 3" xfId="59831"/>
    <cellStyle name="Input 4 2 6 6" xfId="24448"/>
    <cellStyle name="Input 4 2 6 6 2" xfId="59832"/>
    <cellStyle name="Input 4 2 6 6 3" xfId="59833"/>
    <cellStyle name="Input 4 2 6 7" xfId="24449"/>
    <cellStyle name="Input 4 2 6 8" xfId="59834"/>
    <cellStyle name="Input 4 2 7" xfId="24450"/>
    <cellStyle name="Input 4 2 7 2" xfId="24451"/>
    <cellStyle name="Input 4 2 7 2 2" xfId="24452"/>
    <cellStyle name="Input 4 2 7 2 3" xfId="24453"/>
    <cellStyle name="Input 4 2 7 2 4" xfId="24454"/>
    <cellStyle name="Input 4 2 7 2 5" xfId="24455"/>
    <cellStyle name="Input 4 2 7 2 6" xfId="24456"/>
    <cellStyle name="Input 4 2 7 3" xfId="24457"/>
    <cellStyle name="Input 4 2 7 3 2" xfId="59835"/>
    <cellStyle name="Input 4 2 7 3 3" xfId="59836"/>
    <cellStyle name="Input 4 2 7 4" xfId="24458"/>
    <cellStyle name="Input 4 2 7 4 2" xfId="59837"/>
    <cellStyle name="Input 4 2 7 4 3" xfId="59838"/>
    <cellStyle name="Input 4 2 7 5" xfId="24459"/>
    <cellStyle name="Input 4 2 7 5 2" xfId="59839"/>
    <cellStyle name="Input 4 2 7 5 3" xfId="59840"/>
    <cellStyle name="Input 4 2 7 6" xfId="24460"/>
    <cellStyle name="Input 4 2 7 6 2" xfId="59841"/>
    <cellStyle name="Input 4 2 7 6 3" xfId="59842"/>
    <cellStyle name="Input 4 2 7 7" xfId="24461"/>
    <cellStyle name="Input 4 2 7 8" xfId="59843"/>
    <cellStyle name="Input 4 2 8" xfId="24462"/>
    <cellStyle name="Input 4 2 8 2" xfId="24463"/>
    <cellStyle name="Input 4 2 8 2 2" xfId="24464"/>
    <cellStyle name="Input 4 2 8 2 3" xfId="24465"/>
    <cellStyle name="Input 4 2 8 2 4" xfId="24466"/>
    <cellStyle name="Input 4 2 8 2 5" xfId="24467"/>
    <cellStyle name="Input 4 2 8 2 6" xfId="24468"/>
    <cellStyle name="Input 4 2 8 3" xfId="24469"/>
    <cellStyle name="Input 4 2 8 3 2" xfId="59844"/>
    <cellStyle name="Input 4 2 8 3 3" xfId="59845"/>
    <cellStyle name="Input 4 2 8 4" xfId="24470"/>
    <cellStyle name="Input 4 2 8 4 2" xfId="59846"/>
    <cellStyle name="Input 4 2 8 4 3" xfId="59847"/>
    <cellStyle name="Input 4 2 8 5" xfId="24471"/>
    <cellStyle name="Input 4 2 8 5 2" xfId="59848"/>
    <cellStyle name="Input 4 2 8 5 3" xfId="59849"/>
    <cellStyle name="Input 4 2 8 6" xfId="24472"/>
    <cellStyle name="Input 4 2 8 6 2" xfId="59850"/>
    <cellStyle name="Input 4 2 8 6 3" xfId="59851"/>
    <cellStyle name="Input 4 2 8 7" xfId="24473"/>
    <cellStyle name="Input 4 2 8 8" xfId="59852"/>
    <cellStyle name="Input 4 2 9" xfId="24474"/>
    <cellStyle name="Input 4 2 9 2" xfId="24475"/>
    <cellStyle name="Input 4 2 9 2 2" xfId="24476"/>
    <cellStyle name="Input 4 2 9 2 3" xfId="24477"/>
    <cellStyle name="Input 4 2 9 2 4" xfId="24478"/>
    <cellStyle name="Input 4 2 9 2 5" xfId="24479"/>
    <cellStyle name="Input 4 2 9 2 6" xfId="24480"/>
    <cellStyle name="Input 4 2 9 3" xfId="24481"/>
    <cellStyle name="Input 4 2 9 3 2" xfId="59853"/>
    <cellStyle name="Input 4 2 9 3 3" xfId="59854"/>
    <cellStyle name="Input 4 2 9 4" xfId="24482"/>
    <cellStyle name="Input 4 2 9 4 2" xfId="59855"/>
    <cellStyle name="Input 4 2 9 4 3" xfId="59856"/>
    <cellStyle name="Input 4 2 9 5" xfId="24483"/>
    <cellStyle name="Input 4 2 9 5 2" xfId="59857"/>
    <cellStyle name="Input 4 2 9 5 3" xfId="59858"/>
    <cellStyle name="Input 4 2 9 6" xfId="24484"/>
    <cellStyle name="Input 4 2 9 6 2" xfId="59859"/>
    <cellStyle name="Input 4 2 9 6 3" xfId="59860"/>
    <cellStyle name="Input 4 2 9 7" xfId="24485"/>
    <cellStyle name="Input 4 2 9 8" xfId="59861"/>
    <cellStyle name="Input 4 20" xfId="24486"/>
    <cellStyle name="Input 4 20 2" xfId="24487"/>
    <cellStyle name="Input 4 20 2 2" xfId="24488"/>
    <cellStyle name="Input 4 20 2 3" xfId="24489"/>
    <cellStyle name="Input 4 20 2 4" xfId="24490"/>
    <cellStyle name="Input 4 20 2 5" xfId="24491"/>
    <cellStyle name="Input 4 20 2 6" xfId="24492"/>
    <cellStyle name="Input 4 20 3" xfId="24493"/>
    <cellStyle name="Input 4 20 3 2" xfId="59862"/>
    <cellStyle name="Input 4 20 3 3" xfId="59863"/>
    <cellStyle name="Input 4 20 4" xfId="24494"/>
    <cellStyle name="Input 4 20 4 2" xfId="59864"/>
    <cellStyle name="Input 4 20 4 3" xfId="59865"/>
    <cellStyle name="Input 4 20 5" xfId="24495"/>
    <cellStyle name="Input 4 20 5 2" xfId="59866"/>
    <cellStyle name="Input 4 20 5 3" xfId="59867"/>
    <cellStyle name="Input 4 20 6" xfId="24496"/>
    <cellStyle name="Input 4 20 6 2" xfId="59868"/>
    <cellStyle name="Input 4 20 6 3" xfId="59869"/>
    <cellStyle name="Input 4 20 7" xfId="24497"/>
    <cellStyle name="Input 4 20 8" xfId="59870"/>
    <cellStyle name="Input 4 21" xfId="24498"/>
    <cellStyle name="Input 4 21 2" xfId="24499"/>
    <cellStyle name="Input 4 21 2 2" xfId="24500"/>
    <cellStyle name="Input 4 21 2 3" xfId="24501"/>
    <cellStyle name="Input 4 21 2 4" xfId="24502"/>
    <cellStyle name="Input 4 21 2 5" xfId="24503"/>
    <cellStyle name="Input 4 21 2 6" xfId="24504"/>
    <cellStyle name="Input 4 21 3" xfId="24505"/>
    <cellStyle name="Input 4 21 3 2" xfId="59871"/>
    <cellStyle name="Input 4 21 3 3" xfId="59872"/>
    <cellStyle name="Input 4 21 4" xfId="24506"/>
    <cellStyle name="Input 4 21 4 2" xfId="59873"/>
    <cellStyle name="Input 4 21 4 3" xfId="59874"/>
    <cellStyle name="Input 4 21 5" xfId="24507"/>
    <cellStyle name="Input 4 21 5 2" xfId="59875"/>
    <cellStyle name="Input 4 21 5 3" xfId="59876"/>
    <cellStyle name="Input 4 21 6" xfId="24508"/>
    <cellStyle name="Input 4 21 6 2" xfId="59877"/>
    <cellStyle name="Input 4 21 6 3" xfId="59878"/>
    <cellStyle name="Input 4 21 7" xfId="24509"/>
    <cellStyle name="Input 4 21 8" xfId="59879"/>
    <cellStyle name="Input 4 22" xfId="24510"/>
    <cellStyle name="Input 4 22 2" xfId="24511"/>
    <cellStyle name="Input 4 22 2 2" xfId="24512"/>
    <cellStyle name="Input 4 22 2 3" xfId="24513"/>
    <cellStyle name="Input 4 22 2 4" xfId="24514"/>
    <cellStyle name="Input 4 22 2 5" xfId="24515"/>
    <cellStyle name="Input 4 22 2 6" xfId="24516"/>
    <cellStyle name="Input 4 22 3" xfId="24517"/>
    <cellStyle name="Input 4 22 3 2" xfId="59880"/>
    <cellStyle name="Input 4 22 3 3" xfId="59881"/>
    <cellStyle name="Input 4 22 4" xfId="24518"/>
    <cellStyle name="Input 4 22 4 2" xfId="59882"/>
    <cellStyle name="Input 4 22 4 3" xfId="59883"/>
    <cellStyle name="Input 4 22 5" xfId="24519"/>
    <cellStyle name="Input 4 22 5 2" xfId="59884"/>
    <cellStyle name="Input 4 22 5 3" xfId="59885"/>
    <cellStyle name="Input 4 22 6" xfId="24520"/>
    <cellStyle name="Input 4 22 6 2" xfId="59886"/>
    <cellStyle name="Input 4 22 6 3" xfId="59887"/>
    <cellStyle name="Input 4 22 7" xfId="24521"/>
    <cellStyle name="Input 4 22 8" xfId="59888"/>
    <cellStyle name="Input 4 23" xfId="24522"/>
    <cellStyle name="Input 4 23 2" xfId="24523"/>
    <cellStyle name="Input 4 23 2 2" xfId="24524"/>
    <cellStyle name="Input 4 23 2 3" xfId="24525"/>
    <cellStyle name="Input 4 23 2 4" xfId="24526"/>
    <cellStyle name="Input 4 23 2 5" xfId="24527"/>
    <cellStyle name="Input 4 23 2 6" xfId="24528"/>
    <cellStyle name="Input 4 23 3" xfId="24529"/>
    <cellStyle name="Input 4 23 3 2" xfId="59889"/>
    <cellStyle name="Input 4 23 3 3" xfId="59890"/>
    <cellStyle name="Input 4 23 4" xfId="24530"/>
    <cellStyle name="Input 4 23 4 2" xfId="59891"/>
    <cellStyle name="Input 4 23 4 3" xfId="59892"/>
    <cellStyle name="Input 4 23 5" xfId="24531"/>
    <cellStyle name="Input 4 23 5 2" xfId="59893"/>
    <cellStyle name="Input 4 23 5 3" xfId="59894"/>
    <cellStyle name="Input 4 23 6" xfId="24532"/>
    <cellStyle name="Input 4 23 6 2" xfId="59895"/>
    <cellStyle name="Input 4 23 6 3" xfId="59896"/>
    <cellStyle name="Input 4 23 7" xfId="24533"/>
    <cellStyle name="Input 4 23 8" xfId="59897"/>
    <cellStyle name="Input 4 24" xfId="24534"/>
    <cellStyle name="Input 4 24 2" xfId="24535"/>
    <cellStyle name="Input 4 24 2 2" xfId="24536"/>
    <cellStyle name="Input 4 24 2 3" xfId="24537"/>
    <cellStyle name="Input 4 24 2 4" xfId="24538"/>
    <cellStyle name="Input 4 24 2 5" xfId="24539"/>
    <cellStyle name="Input 4 24 2 6" xfId="24540"/>
    <cellStyle name="Input 4 24 3" xfId="24541"/>
    <cellStyle name="Input 4 24 3 2" xfId="59898"/>
    <cellStyle name="Input 4 24 3 3" xfId="59899"/>
    <cellStyle name="Input 4 24 4" xfId="24542"/>
    <cellStyle name="Input 4 24 4 2" xfId="59900"/>
    <cellStyle name="Input 4 24 4 3" xfId="59901"/>
    <cellStyle name="Input 4 24 5" xfId="24543"/>
    <cellStyle name="Input 4 24 5 2" xfId="59902"/>
    <cellStyle name="Input 4 24 5 3" xfId="59903"/>
    <cellStyle name="Input 4 24 6" xfId="24544"/>
    <cellStyle name="Input 4 24 6 2" xfId="59904"/>
    <cellStyle name="Input 4 24 6 3" xfId="59905"/>
    <cellStyle name="Input 4 24 7" xfId="24545"/>
    <cellStyle name="Input 4 24 8" xfId="59906"/>
    <cellStyle name="Input 4 25" xfId="24546"/>
    <cellStyle name="Input 4 25 2" xfId="24547"/>
    <cellStyle name="Input 4 25 2 2" xfId="24548"/>
    <cellStyle name="Input 4 25 2 3" xfId="24549"/>
    <cellStyle name="Input 4 25 2 4" xfId="24550"/>
    <cellStyle name="Input 4 25 2 5" xfId="24551"/>
    <cellStyle name="Input 4 25 2 6" xfId="24552"/>
    <cellStyle name="Input 4 25 3" xfId="24553"/>
    <cellStyle name="Input 4 25 3 2" xfId="59907"/>
    <cellStyle name="Input 4 25 3 3" xfId="59908"/>
    <cellStyle name="Input 4 25 4" xfId="24554"/>
    <cellStyle name="Input 4 25 4 2" xfId="59909"/>
    <cellStyle name="Input 4 25 4 3" xfId="59910"/>
    <cellStyle name="Input 4 25 5" xfId="24555"/>
    <cellStyle name="Input 4 25 5 2" xfId="59911"/>
    <cellStyle name="Input 4 25 5 3" xfId="59912"/>
    <cellStyle name="Input 4 25 6" xfId="24556"/>
    <cellStyle name="Input 4 25 6 2" xfId="59913"/>
    <cellStyle name="Input 4 25 6 3" xfId="59914"/>
    <cellStyle name="Input 4 25 7" xfId="24557"/>
    <cellStyle name="Input 4 25 8" xfId="59915"/>
    <cellStyle name="Input 4 26" xfId="24558"/>
    <cellStyle name="Input 4 26 2" xfId="24559"/>
    <cellStyle name="Input 4 26 2 2" xfId="24560"/>
    <cellStyle name="Input 4 26 2 3" xfId="24561"/>
    <cellStyle name="Input 4 26 2 4" xfId="24562"/>
    <cellStyle name="Input 4 26 2 5" xfId="24563"/>
    <cellStyle name="Input 4 26 2 6" xfId="24564"/>
    <cellStyle name="Input 4 26 3" xfId="24565"/>
    <cellStyle name="Input 4 26 3 2" xfId="59916"/>
    <cellStyle name="Input 4 26 3 3" xfId="59917"/>
    <cellStyle name="Input 4 26 4" xfId="24566"/>
    <cellStyle name="Input 4 26 4 2" xfId="59918"/>
    <cellStyle name="Input 4 26 4 3" xfId="59919"/>
    <cellStyle name="Input 4 26 5" xfId="24567"/>
    <cellStyle name="Input 4 26 5 2" xfId="59920"/>
    <cellStyle name="Input 4 26 5 3" xfId="59921"/>
    <cellStyle name="Input 4 26 6" xfId="24568"/>
    <cellStyle name="Input 4 26 6 2" xfId="59922"/>
    <cellStyle name="Input 4 26 6 3" xfId="59923"/>
    <cellStyle name="Input 4 26 7" xfId="24569"/>
    <cellStyle name="Input 4 26 8" xfId="59924"/>
    <cellStyle name="Input 4 27" xfId="24570"/>
    <cellStyle name="Input 4 27 2" xfId="24571"/>
    <cellStyle name="Input 4 27 2 2" xfId="24572"/>
    <cellStyle name="Input 4 27 2 3" xfId="24573"/>
    <cellStyle name="Input 4 27 2 4" xfId="24574"/>
    <cellStyle name="Input 4 27 2 5" xfId="24575"/>
    <cellStyle name="Input 4 27 2 6" xfId="24576"/>
    <cellStyle name="Input 4 27 3" xfId="24577"/>
    <cellStyle name="Input 4 27 3 2" xfId="59925"/>
    <cellStyle name="Input 4 27 3 3" xfId="59926"/>
    <cellStyle name="Input 4 27 4" xfId="24578"/>
    <cellStyle name="Input 4 27 4 2" xfId="59927"/>
    <cellStyle name="Input 4 27 4 3" xfId="59928"/>
    <cellStyle name="Input 4 27 5" xfId="24579"/>
    <cellStyle name="Input 4 27 5 2" xfId="59929"/>
    <cellStyle name="Input 4 27 5 3" xfId="59930"/>
    <cellStyle name="Input 4 27 6" xfId="24580"/>
    <cellStyle name="Input 4 27 6 2" xfId="59931"/>
    <cellStyle name="Input 4 27 6 3" xfId="59932"/>
    <cellStyle name="Input 4 27 7" xfId="24581"/>
    <cellStyle name="Input 4 27 8" xfId="59933"/>
    <cellStyle name="Input 4 28" xfId="24582"/>
    <cellStyle name="Input 4 28 2" xfId="24583"/>
    <cellStyle name="Input 4 28 2 2" xfId="24584"/>
    <cellStyle name="Input 4 28 2 3" xfId="24585"/>
    <cellStyle name="Input 4 28 2 4" xfId="24586"/>
    <cellStyle name="Input 4 28 2 5" xfId="24587"/>
    <cellStyle name="Input 4 28 2 6" xfId="24588"/>
    <cellStyle name="Input 4 28 3" xfId="24589"/>
    <cellStyle name="Input 4 28 3 2" xfId="59934"/>
    <cellStyle name="Input 4 28 3 3" xfId="59935"/>
    <cellStyle name="Input 4 28 4" xfId="24590"/>
    <cellStyle name="Input 4 28 4 2" xfId="59936"/>
    <cellStyle name="Input 4 28 4 3" xfId="59937"/>
    <cellStyle name="Input 4 28 5" xfId="24591"/>
    <cellStyle name="Input 4 28 5 2" xfId="59938"/>
    <cellStyle name="Input 4 28 5 3" xfId="59939"/>
    <cellStyle name="Input 4 28 6" xfId="24592"/>
    <cellStyle name="Input 4 28 6 2" xfId="59940"/>
    <cellStyle name="Input 4 28 6 3" xfId="59941"/>
    <cellStyle name="Input 4 28 7" xfId="24593"/>
    <cellStyle name="Input 4 28 8" xfId="59942"/>
    <cellStyle name="Input 4 29" xfId="24594"/>
    <cellStyle name="Input 4 29 2" xfId="24595"/>
    <cellStyle name="Input 4 29 2 2" xfId="24596"/>
    <cellStyle name="Input 4 29 2 3" xfId="24597"/>
    <cellStyle name="Input 4 29 2 4" xfId="24598"/>
    <cellStyle name="Input 4 29 2 5" xfId="24599"/>
    <cellStyle name="Input 4 29 2 6" xfId="24600"/>
    <cellStyle name="Input 4 29 3" xfId="24601"/>
    <cellStyle name="Input 4 29 3 2" xfId="59943"/>
    <cellStyle name="Input 4 29 3 3" xfId="59944"/>
    <cellStyle name="Input 4 29 4" xfId="24602"/>
    <cellStyle name="Input 4 29 4 2" xfId="59945"/>
    <cellStyle name="Input 4 29 4 3" xfId="59946"/>
    <cellStyle name="Input 4 29 5" xfId="24603"/>
    <cellStyle name="Input 4 29 5 2" xfId="59947"/>
    <cellStyle name="Input 4 29 5 3" xfId="59948"/>
    <cellStyle name="Input 4 29 6" xfId="24604"/>
    <cellStyle name="Input 4 29 6 2" xfId="59949"/>
    <cellStyle name="Input 4 29 6 3" xfId="59950"/>
    <cellStyle name="Input 4 29 7" xfId="24605"/>
    <cellStyle name="Input 4 29 8" xfId="59951"/>
    <cellStyle name="Input 4 3" xfId="24606"/>
    <cellStyle name="Input 4 3 10" xfId="24607"/>
    <cellStyle name="Input 4 3 10 2" xfId="24608"/>
    <cellStyle name="Input 4 3 10 2 2" xfId="24609"/>
    <cellStyle name="Input 4 3 10 2 3" xfId="24610"/>
    <cellStyle name="Input 4 3 10 2 4" xfId="24611"/>
    <cellStyle name="Input 4 3 10 2 5" xfId="24612"/>
    <cellStyle name="Input 4 3 10 2 6" xfId="24613"/>
    <cellStyle name="Input 4 3 10 3" xfId="24614"/>
    <cellStyle name="Input 4 3 10 3 2" xfId="59952"/>
    <cellStyle name="Input 4 3 10 3 3" xfId="59953"/>
    <cellStyle name="Input 4 3 10 4" xfId="24615"/>
    <cellStyle name="Input 4 3 10 4 2" xfId="59954"/>
    <cellStyle name="Input 4 3 10 4 3" xfId="59955"/>
    <cellStyle name="Input 4 3 10 5" xfId="24616"/>
    <cellStyle name="Input 4 3 10 5 2" xfId="59956"/>
    <cellStyle name="Input 4 3 10 5 3" xfId="59957"/>
    <cellStyle name="Input 4 3 10 6" xfId="24617"/>
    <cellStyle name="Input 4 3 10 6 2" xfId="59958"/>
    <cellStyle name="Input 4 3 10 6 3" xfId="59959"/>
    <cellStyle name="Input 4 3 10 7" xfId="24618"/>
    <cellStyle name="Input 4 3 10 8" xfId="59960"/>
    <cellStyle name="Input 4 3 11" xfId="24619"/>
    <cellStyle name="Input 4 3 11 2" xfId="24620"/>
    <cellStyle name="Input 4 3 11 2 2" xfId="24621"/>
    <cellStyle name="Input 4 3 11 2 3" xfId="24622"/>
    <cellStyle name="Input 4 3 11 2 4" xfId="24623"/>
    <cellStyle name="Input 4 3 11 2 5" xfId="24624"/>
    <cellStyle name="Input 4 3 11 2 6" xfId="24625"/>
    <cellStyle name="Input 4 3 11 3" xfId="24626"/>
    <cellStyle name="Input 4 3 11 3 2" xfId="59961"/>
    <cellStyle name="Input 4 3 11 3 3" xfId="59962"/>
    <cellStyle name="Input 4 3 11 4" xfId="24627"/>
    <cellStyle name="Input 4 3 11 4 2" xfId="59963"/>
    <cellStyle name="Input 4 3 11 4 3" xfId="59964"/>
    <cellStyle name="Input 4 3 11 5" xfId="24628"/>
    <cellStyle name="Input 4 3 11 5 2" xfId="59965"/>
    <cellStyle name="Input 4 3 11 5 3" xfId="59966"/>
    <cellStyle name="Input 4 3 11 6" xfId="24629"/>
    <cellStyle name="Input 4 3 11 6 2" xfId="59967"/>
    <cellStyle name="Input 4 3 11 6 3" xfId="59968"/>
    <cellStyle name="Input 4 3 11 7" xfId="24630"/>
    <cellStyle name="Input 4 3 11 8" xfId="59969"/>
    <cellStyle name="Input 4 3 12" xfId="24631"/>
    <cellStyle name="Input 4 3 12 2" xfId="24632"/>
    <cellStyle name="Input 4 3 12 2 2" xfId="24633"/>
    <cellStyle name="Input 4 3 12 2 3" xfId="24634"/>
    <cellStyle name="Input 4 3 12 2 4" xfId="24635"/>
    <cellStyle name="Input 4 3 12 2 5" xfId="24636"/>
    <cellStyle name="Input 4 3 12 2 6" xfId="24637"/>
    <cellStyle name="Input 4 3 12 3" xfId="24638"/>
    <cellStyle name="Input 4 3 12 3 2" xfId="59970"/>
    <cellStyle name="Input 4 3 12 3 3" xfId="59971"/>
    <cellStyle name="Input 4 3 12 4" xfId="24639"/>
    <cellStyle name="Input 4 3 12 4 2" xfId="59972"/>
    <cellStyle name="Input 4 3 12 4 3" xfId="59973"/>
    <cellStyle name="Input 4 3 12 5" xfId="24640"/>
    <cellStyle name="Input 4 3 12 5 2" xfId="59974"/>
    <cellStyle name="Input 4 3 12 5 3" xfId="59975"/>
    <cellStyle name="Input 4 3 12 6" xfId="24641"/>
    <cellStyle name="Input 4 3 12 6 2" xfId="59976"/>
    <cellStyle name="Input 4 3 12 6 3" xfId="59977"/>
    <cellStyle name="Input 4 3 12 7" xfId="24642"/>
    <cellStyle name="Input 4 3 12 8" xfId="59978"/>
    <cellStyle name="Input 4 3 13" xfId="24643"/>
    <cellStyle name="Input 4 3 13 2" xfId="24644"/>
    <cellStyle name="Input 4 3 13 2 2" xfId="24645"/>
    <cellStyle name="Input 4 3 13 2 3" xfId="24646"/>
    <cellStyle name="Input 4 3 13 2 4" xfId="24647"/>
    <cellStyle name="Input 4 3 13 2 5" xfId="24648"/>
    <cellStyle name="Input 4 3 13 2 6" xfId="24649"/>
    <cellStyle name="Input 4 3 13 3" xfId="24650"/>
    <cellStyle name="Input 4 3 13 3 2" xfId="59979"/>
    <cellStyle name="Input 4 3 13 3 3" xfId="59980"/>
    <cellStyle name="Input 4 3 13 4" xfId="24651"/>
    <cellStyle name="Input 4 3 13 4 2" xfId="59981"/>
    <cellStyle name="Input 4 3 13 4 3" xfId="59982"/>
    <cellStyle name="Input 4 3 13 5" xfId="24652"/>
    <cellStyle name="Input 4 3 13 5 2" xfId="59983"/>
    <cellStyle name="Input 4 3 13 5 3" xfId="59984"/>
    <cellStyle name="Input 4 3 13 6" xfId="24653"/>
    <cellStyle name="Input 4 3 13 6 2" xfId="59985"/>
    <cellStyle name="Input 4 3 13 6 3" xfId="59986"/>
    <cellStyle name="Input 4 3 13 7" xfId="24654"/>
    <cellStyle name="Input 4 3 13 8" xfId="59987"/>
    <cellStyle name="Input 4 3 14" xfId="24655"/>
    <cellStyle name="Input 4 3 14 2" xfId="24656"/>
    <cellStyle name="Input 4 3 14 2 2" xfId="24657"/>
    <cellStyle name="Input 4 3 14 2 3" xfId="24658"/>
    <cellStyle name="Input 4 3 14 2 4" xfId="24659"/>
    <cellStyle name="Input 4 3 14 2 5" xfId="24660"/>
    <cellStyle name="Input 4 3 14 2 6" xfId="24661"/>
    <cellStyle name="Input 4 3 14 3" xfId="24662"/>
    <cellStyle name="Input 4 3 14 3 2" xfId="59988"/>
    <cellStyle name="Input 4 3 14 3 3" xfId="59989"/>
    <cellStyle name="Input 4 3 14 4" xfId="24663"/>
    <cellStyle name="Input 4 3 14 4 2" xfId="59990"/>
    <cellStyle name="Input 4 3 14 4 3" xfId="59991"/>
    <cellStyle name="Input 4 3 14 5" xfId="24664"/>
    <cellStyle name="Input 4 3 14 5 2" xfId="59992"/>
    <cellStyle name="Input 4 3 14 5 3" xfId="59993"/>
    <cellStyle name="Input 4 3 14 6" xfId="24665"/>
    <cellStyle name="Input 4 3 14 6 2" xfId="59994"/>
    <cellStyle name="Input 4 3 14 6 3" xfId="59995"/>
    <cellStyle name="Input 4 3 14 7" xfId="24666"/>
    <cellStyle name="Input 4 3 14 8" xfId="59996"/>
    <cellStyle name="Input 4 3 15" xfId="24667"/>
    <cellStyle name="Input 4 3 15 2" xfId="24668"/>
    <cellStyle name="Input 4 3 15 2 2" xfId="24669"/>
    <cellStyle name="Input 4 3 15 2 3" xfId="24670"/>
    <cellStyle name="Input 4 3 15 2 4" xfId="24671"/>
    <cellStyle name="Input 4 3 15 2 5" xfId="24672"/>
    <cellStyle name="Input 4 3 15 2 6" xfId="24673"/>
    <cellStyle name="Input 4 3 15 3" xfId="24674"/>
    <cellStyle name="Input 4 3 15 3 2" xfId="59997"/>
    <cellStyle name="Input 4 3 15 3 3" xfId="59998"/>
    <cellStyle name="Input 4 3 15 4" xfId="24675"/>
    <cellStyle name="Input 4 3 15 4 2" xfId="59999"/>
    <cellStyle name="Input 4 3 15 4 3" xfId="60000"/>
    <cellStyle name="Input 4 3 15 5" xfId="24676"/>
    <cellStyle name="Input 4 3 15 5 2" xfId="60001"/>
    <cellStyle name="Input 4 3 15 5 3" xfId="60002"/>
    <cellStyle name="Input 4 3 15 6" xfId="24677"/>
    <cellStyle name="Input 4 3 15 6 2" xfId="60003"/>
    <cellStyle name="Input 4 3 15 6 3" xfId="60004"/>
    <cellStyle name="Input 4 3 15 7" xfId="24678"/>
    <cellStyle name="Input 4 3 15 8" xfId="60005"/>
    <cellStyle name="Input 4 3 16" xfId="24679"/>
    <cellStyle name="Input 4 3 16 2" xfId="24680"/>
    <cellStyle name="Input 4 3 16 2 2" xfId="24681"/>
    <cellStyle name="Input 4 3 16 2 3" xfId="24682"/>
    <cellStyle name="Input 4 3 16 2 4" xfId="24683"/>
    <cellStyle name="Input 4 3 16 2 5" xfId="24684"/>
    <cellStyle name="Input 4 3 16 2 6" xfId="24685"/>
    <cellStyle name="Input 4 3 16 3" xfId="24686"/>
    <cellStyle name="Input 4 3 16 3 2" xfId="60006"/>
    <cellStyle name="Input 4 3 16 3 3" xfId="60007"/>
    <cellStyle name="Input 4 3 16 4" xfId="24687"/>
    <cellStyle name="Input 4 3 16 4 2" xfId="60008"/>
    <cellStyle name="Input 4 3 16 4 3" xfId="60009"/>
    <cellStyle name="Input 4 3 16 5" xfId="24688"/>
    <cellStyle name="Input 4 3 16 5 2" xfId="60010"/>
    <cellStyle name="Input 4 3 16 5 3" xfId="60011"/>
    <cellStyle name="Input 4 3 16 6" xfId="24689"/>
    <cellStyle name="Input 4 3 16 6 2" xfId="60012"/>
    <cellStyle name="Input 4 3 16 6 3" xfId="60013"/>
    <cellStyle name="Input 4 3 16 7" xfId="24690"/>
    <cellStyle name="Input 4 3 16 8" xfId="60014"/>
    <cellStyle name="Input 4 3 17" xfId="24691"/>
    <cellStyle name="Input 4 3 17 2" xfId="24692"/>
    <cellStyle name="Input 4 3 17 2 2" xfId="24693"/>
    <cellStyle name="Input 4 3 17 2 3" xfId="24694"/>
    <cellStyle name="Input 4 3 17 2 4" xfId="24695"/>
    <cellStyle name="Input 4 3 17 2 5" xfId="24696"/>
    <cellStyle name="Input 4 3 17 2 6" xfId="24697"/>
    <cellStyle name="Input 4 3 17 3" xfId="24698"/>
    <cellStyle name="Input 4 3 17 3 2" xfId="60015"/>
    <cellStyle name="Input 4 3 17 3 3" xfId="60016"/>
    <cellStyle name="Input 4 3 17 4" xfId="24699"/>
    <cellStyle name="Input 4 3 17 4 2" xfId="60017"/>
    <cellStyle name="Input 4 3 17 4 3" xfId="60018"/>
    <cellStyle name="Input 4 3 17 5" xfId="24700"/>
    <cellStyle name="Input 4 3 17 5 2" xfId="60019"/>
    <cellStyle name="Input 4 3 17 5 3" xfId="60020"/>
    <cellStyle name="Input 4 3 17 6" xfId="24701"/>
    <cellStyle name="Input 4 3 17 6 2" xfId="60021"/>
    <cellStyle name="Input 4 3 17 6 3" xfId="60022"/>
    <cellStyle name="Input 4 3 17 7" xfId="24702"/>
    <cellStyle name="Input 4 3 17 8" xfId="60023"/>
    <cellStyle name="Input 4 3 18" xfId="24703"/>
    <cellStyle name="Input 4 3 18 2" xfId="24704"/>
    <cellStyle name="Input 4 3 18 2 2" xfId="24705"/>
    <cellStyle name="Input 4 3 18 2 3" xfId="24706"/>
    <cellStyle name="Input 4 3 18 2 4" xfId="24707"/>
    <cellStyle name="Input 4 3 18 2 5" xfId="24708"/>
    <cellStyle name="Input 4 3 18 2 6" xfId="24709"/>
    <cellStyle name="Input 4 3 18 3" xfId="24710"/>
    <cellStyle name="Input 4 3 18 3 2" xfId="60024"/>
    <cellStyle name="Input 4 3 18 3 3" xfId="60025"/>
    <cellStyle name="Input 4 3 18 4" xfId="24711"/>
    <cellStyle name="Input 4 3 18 4 2" xfId="60026"/>
    <cellStyle name="Input 4 3 18 4 3" xfId="60027"/>
    <cellStyle name="Input 4 3 18 5" xfId="24712"/>
    <cellStyle name="Input 4 3 18 5 2" xfId="60028"/>
    <cellStyle name="Input 4 3 18 5 3" xfId="60029"/>
    <cellStyle name="Input 4 3 18 6" xfId="24713"/>
    <cellStyle name="Input 4 3 18 6 2" xfId="60030"/>
    <cellStyle name="Input 4 3 18 6 3" xfId="60031"/>
    <cellStyle name="Input 4 3 18 7" xfId="24714"/>
    <cellStyle name="Input 4 3 18 8" xfId="60032"/>
    <cellStyle name="Input 4 3 19" xfId="24715"/>
    <cellStyle name="Input 4 3 19 2" xfId="24716"/>
    <cellStyle name="Input 4 3 19 2 2" xfId="24717"/>
    <cellStyle name="Input 4 3 19 2 3" xfId="24718"/>
    <cellStyle name="Input 4 3 19 2 4" xfId="24719"/>
    <cellStyle name="Input 4 3 19 2 5" xfId="24720"/>
    <cellStyle name="Input 4 3 19 2 6" xfId="24721"/>
    <cellStyle name="Input 4 3 19 3" xfId="24722"/>
    <cellStyle name="Input 4 3 19 3 2" xfId="60033"/>
    <cellStyle name="Input 4 3 19 3 3" xfId="60034"/>
    <cellStyle name="Input 4 3 19 4" xfId="24723"/>
    <cellStyle name="Input 4 3 19 4 2" xfId="60035"/>
    <cellStyle name="Input 4 3 19 4 3" xfId="60036"/>
    <cellStyle name="Input 4 3 19 5" xfId="24724"/>
    <cellStyle name="Input 4 3 19 5 2" xfId="60037"/>
    <cellStyle name="Input 4 3 19 5 3" xfId="60038"/>
    <cellStyle name="Input 4 3 19 6" xfId="24725"/>
    <cellStyle name="Input 4 3 19 6 2" xfId="60039"/>
    <cellStyle name="Input 4 3 19 6 3" xfId="60040"/>
    <cellStyle name="Input 4 3 19 7" xfId="24726"/>
    <cellStyle name="Input 4 3 19 8" xfId="60041"/>
    <cellStyle name="Input 4 3 2" xfId="24727"/>
    <cellStyle name="Input 4 3 2 10" xfId="24728"/>
    <cellStyle name="Input 4 3 2 10 2" xfId="24729"/>
    <cellStyle name="Input 4 3 2 10 2 2" xfId="24730"/>
    <cellStyle name="Input 4 3 2 10 2 3" xfId="24731"/>
    <cellStyle name="Input 4 3 2 10 2 4" xfId="24732"/>
    <cellStyle name="Input 4 3 2 10 2 5" xfId="24733"/>
    <cellStyle name="Input 4 3 2 10 2 6" xfId="24734"/>
    <cellStyle name="Input 4 3 2 10 3" xfId="24735"/>
    <cellStyle name="Input 4 3 2 10 3 2" xfId="60042"/>
    <cellStyle name="Input 4 3 2 10 3 3" xfId="60043"/>
    <cellStyle name="Input 4 3 2 10 4" xfId="24736"/>
    <cellStyle name="Input 4 3 2 10 4 2" xfId="60044"/>
    <cellStyle name="Input 4 3 2 10 4 3" xfId="60045"/>
    <cellStyle name="Input 4 3 2 10 5" xfId="24737"/>
    <cellStyle name="Input 4 3 2 10 5 2" xfId="60046"/>
    <cellStyle name="Input 4 3 2 10 5 3" xfId="60047"/>
    <cellStyle name="Input 4 3 2 10 6" xfId="24738"/>
    <cellStyle name="Input 4 3 2 10 6 2" xfId="60048"/>
    <cellStyle name="Input 4 3 2 10 6 3" xfId="60049"/>
    <cellStyle name="Input 4 3 2 10 7" xfId="24739"/>
    <cellStyle name="Input 4 3 2 10 8" xfId="60050"/>
    <cellStyle name="Input 4 3 2 11" xfId="24740"/>
    <cellStyle name="Input 4 3 2 11 2" xfId="24741"/>
    <cellStyle name="Input 4 3 2 11 2 2" xfId="24742"/>
    <cellStyle name="Input 4 3 2 11 2 3" xfId="24743"/>
    <cellStyle name="Input 4 3 2 11 2 4" xfId="24744"/>
    <cellStyle name="Input 4 3 2 11 2 5" xfId="24745"/>
    <cellStyle name="Input 4 3 2 11 2 6" xfId="24746"/>
    <cellStyle name="Input 4 3 2 11 3" xfId="24747"/>
    <cellStyle name="Input 4 3 2 11 3 2" xfId="60051"/>
    <cellStyle name="Input 4 3 2 11 3 3" xfId="60052"/>
    <cellStyle name="Input 4 3 2 11 4" xfId="24748"/>
    <cellStyle name="Input 4 3 2 11 4 2" xfId="60053"/>
    <cellStyle name="Input 4 3 2 11 4 3" xfId="60054"/>
    <cellStyle name="Input 4 3 2 11 5" xfId="24749"/>
    <cellStyle name="Input 4 3 2 11 5 2" xfId="60055"/>
    <cellStyle name="Input 4 3 2 11 5 3" xfId="60056"/>
    <cellStyle name="Input 4 3 2 11 6" xfId="24750"/>
    <cellStyle name="Input 4 3 2 11 6 2" xfId="60057"/>
    <cellStyle name="Input 4 3 2 11 6 3" xfId="60058"/>
    <cellStyle name="Input 4 3 2 11 7" xfId="24751"/>
    <cellStyle name="Input 4 3 2 11 8" xfId="60059"/>
    <cellStyle name="Input 4 3 2 12" xfId="24752"/>
    <cellStyle name="Input 4 3 2 12 2" xfId="24753"/>
    <cellStyle name="Input 4 3 2 12 2 2" xfId="24754"/>
    <cellStyle name="Input 4 3 2 12 2 3" xfId="24755"/>
    <cellStyle name="Input 4 3 2 12 2 4" xfId="24756"/>
    <cellStyle name="Input 4 3 2 12 2 5" xfId="24757"/>
    <cellStyle name="Input 4 3 2 12 2 6" xfId="24758"/>
    <cellStyle name="Input 4 3 2 12 3" xfId="24759"/>
    <cellStyle name="Input 4 3 2 12 3 2" xfId="60060"/>
    <cellStyle name="Input 4 3 2 12 3 3" xfId="60061"/>
    <cellStyle name="Input 4 3 2 12 4" xfId="24760"/>
    <cellStyle name="Input 4 3 2 12 4 2" xfId="60062"/>
    <cellStyle name="Input 4 3 2 12 4 3" xfId="60063"/>
    <cellStyle name="Input 4 3 2 12 5" xfId="24761"/>
    <cellStyle name="Input 4 3 2 12 5 2" xfId="60064"/>
    <cellStyle name="Input 4 3 2 12 5 3" xfId="60065"/>
    <cellStyle name="Input 4 3 2 12 6" xfId="24762"/>
    <cellStyle name="Input 4 3 2 12 6 2" xfId="60066"/>
    <cellStyle name="Input 4 3 2 12 6 3" xfId="60067"/>
    <cellStyle name="Input 4 3 2 12 7" xfId="24763"/>
    <cellStyle name="Input 4 3 2 12 8" xfId="60068"/>
    <cellStyle name="Input 4 3 2 13" xfId="24764"/>
    <cellStyle name="Input 4 3 2 13 2" xfId="24765"/>
    <cellStyle name="Input 4 3 2 13 2 2" xfId="24766"/>
    <cellStyle name="Input 4 3 2 13 2 3" xfId="24767"/>
    <cellStyle name="Input 4 3 2 13 2 4" xfId="24768"/>
    <cellStyle name="Input 4 3 2 13 2 5" xfId="24769"/>
    <cellStyle name="Input 4 3 2 13 2 6" xfId="24770"/>
    <cellStyle name="Input 4 3 2 13 3" xfId="24771"/>
    <cellStyle name="Input 4 3 2 13 3 2" xfId="60069"/>
    <cellStyle name="Input 4 3 2 13 3 3" xfId="60070"/>
    <cellStyle name="Input 4 3 2 13 4" xfId="24772"/>
    <cellStyle name="Input 4 3 2 13 4 2" xfId="60071"/>
    <cellStyle name="Input 4 3 2 13 4 3" xfId="60072"/>
    <cellStyle name="Input 4 3 2 13 5" xfId="24773"/>
    <cellStyle name="Input 4 3 2 13 5 2" xfId="60073"/>
    <cellStyle name="Input 4 3 2 13 5 3" xfId="60074"/>
    <cellStyle name="Input 4 3 2 13 6" xfId="24774"/>
    <cellStyle name="Input 4 3 2 13 6 2" xfId="60075"/>
    <cellStyle name="Input 4 3 2 13 6 3" xfId="60076"/>
    <cellStyle name="Input 4 3 2 13 7" xfId="24775"/>
    <cellStyle name="Input 4 3 2 13 8" xfId="60077"/>
    <cellStyle name="Input 4 3 2 14" xfId="24776"/>
    <cellStyle name="Input 4 3 2 14 2" xfId="24777"/>
    <cellStyle name="Input 4 3 2 14 2 2" xfId="24778"/>
    <cellStyle name="Input 4 3 2 14 2 3" xfId="24779"/>
    <cellStyle name="Input 4 3 2 14 2 4" xfId="24780"/>
    <cellStyle name="Input 4 3 2 14 2 5" xfId="24781"/>
    <cellStyle name="Input 4 3 2 14 2 6" xfId="24782"/>
    <cellStyle name="Input 4 3 2 14 3" xfId="24783"/>
    <cellStyle name="Input 4 3 2 14 3 2" xfId="60078"/>
    <cellStyle name="Input 4 3 2 14 3 3" xfId="60079"/>
    <cellStyle name="Input 4 3 2 14 4" xfId="24784"/>
    <cellStyle name="Input 4 3 2 14 4 2" xfId="60080"/>
    <cellStyle name="Input 4 3 2 14 4 3" xfId="60081"/>
    <cellStyle name="Input 4 3 2 14 5" xfId="24785"/>
    <cellStyle name="Input 4 3 2 14 5 2" xfId="60082"/>
    <cellStyle name="Input 4 3 2 14 5 3" xfId="60083"/>
    <cellStyle name="Input 4 3 2 14 6" xfId="24786"/>
    <cellStyle name="Input 4 3 2 14 6 2" xfId="60084"/>
    <cellStyle name="Input 4 3 2 14 6 3" xfId="60085"/>
    <cellStyle name="Input 4 3 2 14 7" xfId="24787"/>
    <cellStyle name="Input 4 3 2 14 8" xfId="60086"/>
    <cellStyle name="Input 4 3 2 15" xfId="24788"/>
    <cellStyle name="Input 4 3 2 15 2" xfId="24789"/>
    <cellStyle name="Input 4 3 2 15 2 2" xfId="24790"/>
    <cellStyle name="Input 4 3 2 15 2 3" xfId="24791"/>
    <cellStyle name="Input 4 3 2 15 2 4" xfId="24792"/>
    <cellStyle name="Input 4 3 2 15 2 5" xfId="24793"/>
    <cellStyle name="Input 4 3 2 15 2 6" xfId="24794"/>
    <cellStyle name="Input 4 3 2 15 3" xfId="24795"/>
    <cellStyle name="Input 4 3 2 15 3 2" xfId="60087"/>
    <cellStyle name="Input 4 3 2 15 3 3" xfId="60088"/>
    <cellStyle name="Input 4 3 2 15 4" xfId="24796"/>
    <cellStyle name="Input 4 3 2 15 4 2" xfId="60089"/>
    <cellStyle name="Input 4 3 2 15 4 3" xfId="60090"/>
    <cellStyle name="Input 4 3 2 15 5" xfId="24797"/>
    <cellStyle name="Input 4 3 2 15 5 2" xfId="60091"/>
    <cellStyle name="Input 4 3 2 15 5 3" xfId="60092"/>
    <cellStyle name="Input 4 3 2 15 6" xfId="24798"/>
    <cellStyle name="Input 4 3 2 15 6 2" xfId="60093"/>
    <cellStyle name="Input 4 3 2 15 6 3" xfId="60094"/>
    <cellStyle name="Input 4 3 2 15 7" xfId="24799"/>
    <cellStyle name="Input 4 3 2 15 8" xfId="60095"/>
    <cellStyle name="Input 4 3 2 16" xfId="24800"/>
    <cellStyle name="Input 4 3 2 16 2" xfId="24801"/>
    <cellStyle name="Input 4 3 2 16 2 2" xfId="24802"/>
    <cellStyle name="Input 4 3 2 16 2 3" xfId="24803"/>
    <cellStyle name="Input 4 3 2 16 2 4" xfId="24804"/>
    <cellStyle name="Input 4 3 2 16 2 5" xfId="24805"/>
    <cellStyle name="Input 4 3 2 16 2 6" xfId="24806"/>
    <cellStyle name="Input 4 3 2 16 3" xfId="24807"/>
    <cellStyle name="Input 4 3 2 16 3 2" xfId="60096"/>
    <cellStyle name="Input 4 3 2 16 3 3" xfId="60097"/>
    <cellStyle name="Input 4 3 2 16 4" xfId="24808"/>
    <cellStyle name="Input 4 3 2 16 4 2" xfId="60098"/>
    <cellStyle name="Input 4 3 2 16 4 3" xfId="60099"/>
    <cellStyle name="Input 4 3 2 16 5" xfId="24809"/>
    <cellStyle name="Input 4 3 2 16 5 2" xfId="60100"/>
    <cellStyle name="Input 4 3 2 16 5 3" xfId="60101"/>
    <cellStyle name="Input 4 3 2 16 6" xfId="24810"/>
    <cellStyle name="Input 4 3 2 16 6 2" xfId="60102"/>
    <cellStyle name="Input 4 3 2 16 6 3" xfId="60103"/>
    <cellStyle name="Input 4 3 2 16 7" xfId="24811"/>
    <cellStyle name="Input 4 3 2 16 8" xfId="60104"/>
    <cellStyle name="Input 4 3 2 17" xfId="24812"/>
    <cellStyle name="Input 4 3 2 17 2" xfId="24813"/>
    <cellStyle name="Input 4 3 2 17 2 2" xfId="24814"/>
    <cellStyle name="Input 4 3 2 17 2 3" xfId="24815"/>
    <cellStyle name="Input 4 3 2 17 2 4" xfId="24816"/>
    <cellStyle name="Input 4 3 2 17 2 5" xfId="24817"/>
    <cellStyle name="Input 4 3 2 17 2 6" xfId="24818"/>
    <cellStyle name="Input 4 3 2 17 3" xfId="24819"/>
    <cellStyle name="Input 4 3 2 17 3 2" xfId="60105"/>
    <cellStyle name="Input 4 3 2 17 3 3" xfId="60106"/>
    <cellStyle name="Input 4 3 2 17 4" xfId="24820"/>
    <cellStyle name="Input 4 3 2 17 4 2" xfId="60107"/>
    <cellStyle name="Input 4 3 2 17 4 3" xfId="60108"/>
    <cellStyle name="Input 4 3 2 17 5" xfId="24821"/>
    <cellStyle name="Input 4 3 2 17 5 2" xfId="60109"/>
    <cellStyle name="Input 4 3 2 17 5 3" xfId="60110"/>
    <cellStyle name="Input 4 3 2 17 6" xfId="24822"/>
    <cellStyle name="Input 4 3 2 17 6 2" xfId="60111"/>
    <cellStyle name="Input 4 3 2 17 6 3" xfId="60112"/>
    <cellStyle name="Input 4 3 2 17 7" xfId="24823"/>
    <cellStyle name="Input 4 3 2 17 8" xfId="60113"/>
    <cellStyle name="Input 4 3 2 18" xfId="24824"/>
    <cellStyle name="Input 4 3 2 18 2" xfId="24825"/>
    <cellStyle name="Input 4 3 2 18 2 2" xfId="24826"/>
    <cellStyle name="Input 4 3 2 18 2 3" xfId="24827"/>
    <cellStyle name="Input 4 3 2 18 2 4" xfId="24828"/>
    <cellStyle name="Input 4 3 2 18 2 5" xfId="24829"/>
    <cellStyle name="Input 4 3 2 18 2 6" xfId="24830"/>
    <cellStyle name="Input 4 3 2 18 3" xfId="24831"/>
    <cellStyle name="Input 4 3 2 18 3 2" xfId="60114"/>
    <cellStyle name="Input 4 3 2 18 3 3" xfId="60115"/>
    <cellStyle name="Input 4 3 2 18 4" xfId="24832"/>
    <cellStyle name="Input 4 3 2 18 4 2" xfId="60116"/>
    <cellStyle name="Input 4 3 2 18 4 3" xfId="60117"/>
    <cellStyle name="Input 4 3 2 18 5" xfId="24833"/>
    <cellStyle name="Input 4 3 2 18 5 2" xfId="60118"/>
    <cellStyle name="Input 4 3 2 18 5 3" xfId="60119"/>
    <cellStyle name="Input 4 3 2 18 6" xfId="24834"/>
    <cellStyle name="Input 4 3 2 18 6 2" xfId="60120"/>
    <cellStyle name="Input 4 3 2 18 6 3" xfId="60121"/>
    <cellStyle name="Input 4 3 2 18 7" xfId="24835"/>
    <cellStyle name="Input 4 3 2 18 8" xfId="60122"/>
    <cellStyle name="Input 4 3 2 19" xfId="24836"/>
    <cellStyle name="Input 4 3 2 19 2" xfId="24837"/>
    <cellStyle name="Input 4 3 2 19 2 2" xfId="24838"/>
    <cellStyle name="Input 4 3 2 19 2 3" xfId="24839"/>
    <cellStyle name="Input 4 3 2 19 2 4" xfId="24840"/>
    <cellStyle name="Input 4 3 2 19 2 5" xfId="24841"/>
    <cellStyle name="Input 4 3 2 19 2 6" xfId="24842"/>
    <cellStyle name="Input 4 3 2 19 3" xfId="24843"/>
    <cellStyle name="Input 4 3 2 19 3 2" xfId="60123"/>
    <cellStyle name="Input 4 3 2 19 3 3" xfId="60124"/>
    <cellStyle name="Input 4 3 2 19 4" xfId="24844"/>
    <cellStyle name="Input 4 3 2 19 4 2" xfId="60125"/>
    <cellStyle name="Input 4 3 2 19 4 3" xfId="60126"/>
    <cellStyle name="Input 4 3 2 19 5" xfId="24845"/>
    <cellStyle name="Input 4 3 2 19 5 2" xfId="60127"/>
    <cellStyle name="Input 4 3 2 19 5 3" xfId="60128"/>
    <cellStyle name="Input 4 3 2 19 6" xfId="24846"/>
    <cellStyle name="Input 4 3 2 19 6 2" xfId="60129"/>
    <cellStyle name="Input 4 3 2 19 6 3" xfId="60130"/>
    <cellStyle name="Input 4 3 2 19 7" xfId="24847"/>
    <cellStyle name="Input 4 3 2 19 8" xfId="60131"/>
    <cellStyle name="Input 4 3 2 2" xfId="24848"/>
    <cellStyle name="Input 4 3 2 2 2" xfId="24849"/>
    <cellStyle name="Input 4 3 2 2 2 2" xfId="24850"/>
    <cellStyle name="Input 4 3 2 2 2 3" xfId="24851"/>
    <cellStyle name="Input 4 3 2 2 2 4" xfId="24852"/>
    <cellStyle name="Input 4 3 2 2 2 5" xfId="24853"/>
    <cellStyle name="Input 4 3 2 2 2 6" xfId="24854"/>
    <cellStyle name="Input 4 3 2 2 3" xfId="24855"/>
    <cellStyle name="Input 4 3 2 2 3 2" xfId="60132"/>
    <cellStyle name="Input 4 3 2 2 3 3" xfId="60133"/>
    <cellStyle name="Input 4 3 2 2 4" xfId="24856"/>
    <cellStyle name="Input 4 3 2 2 4 2" xfId="60134"/>
    <cellStyle name="Input 4 3 2 2 4 3" xfId="60135"/>
    <cellStyle name="Input 4 3 2 2 5" xfId="24857"/>
    <cellStyle name="Input 4 3 2 2 5 2" xfId="60136"/>
    <cellStyle name="Input 4 3 2 2 5 3" xfId="60137"/>
    <cellStyle name="Input 4 3 2 2 6" xfId="24858"/>
    <cellStyle name="Input 4 3 2 2 6 2" xfId="60138"/>
    <cellStyle name="Input 4 3 2 2 6 3" xfId="60139"/>
    <cellStyle name="Input 4 3 2 2 7" xfId="24859"/>
    <cellStyle name="Input 4 3 2 2 8" xfId="60140"/>
    <cellStyle name="Input 4 3 2 20" xfId="24860"/>
    <cellStyle name="Input 4 3 2 20 2" xfId="24861"/>
    <cellStyle name="Input 4 3 2 20 2 2" xfId="24862"/>
    <cellStyle name="Input 4 3 2 20 2 3" xfId="24863"/>
    <cellStyle name="Input 4 3 2 20 2 4" xfId="24864"/>
    <cellStyle name="Input 4 3 2 20 2 5" xfId="24865"/>
    <cellStyle name="Input 4 3 2 20 2 6" xfId="24866"/>
    <cellStyle name="Input 4 3 2 20 3" xfId="24867"/>
    <cellStyle name="Input 4 3 2 20 3 2" xfId="60141"/>
    <cellStyle name="Input 4 3 2 20 3 3" xfId="60142"/>
    <cellStyle name="Input 4 3 2 20 4" xfId="24868"/>
    <cellStyle name="Input 4 3 2 20 4 2" xfId="60143"/>
    <cellStyle name="Input 4 3 2 20 4 3" xfId="60144"/>
    <cellStyle name="Input 4 3 2 20 5" xfId="24869"/>
    <cellStyle name="Input 4 3 2 20 5 2" xfId="60145"/>
    <cellStyle name="Input 4 3 2 20 5 3" xfId="60146"/>
    <cellStyle name="Input 4 3 2 20 6" xfId="24870"/>
    <cellStyle name="Input 4 3 2 20 6 2" xfId="60147"/>
    <cellStyle name="Input 4 3 2 20 6 3" xfId="60148"/>
    <cellStyle name="Input 4 3 2 20 7" xfId="24871"/>
    <cellStyle name="Input 4 3 2 20 8" xfId="60149"/>
    <cellStyle name="Input 4 3 2 21" xfId="24872"/>
    <cellStyle name="Input 4 3 2 21 2" xfId="24873"/>
    <cellStyle name="Input 4 3 2 21 2 2" xfId="24874"/>
    <cellStyle name="Input 4 3 2 21 2 3" xfId="24875"/>
    <cellStyle name="Input 4 3 2 21 2 4" xfId="24876"/>
    <cellStyle name="Input 4 3 2 21 2 5" xfId="24877"/>
    <cellStyle name="Input 4 3 2 21 2 6" xfId="24878"/>
    <cellStyle name="Input 4 3 2 21 3" xfId="24879"/>
    <cellStyle name="Input 4 3 2 21 3 2" xfId="60150"/>
    <cellStyle name="Input 4 3 2 21 3 3" xfId="60151"/>
    <cellStyle name="Input 4 3 2 21 4" xfId="24880"/>
    <cellStyle name="Input 4 3 2 21 4 2" xfId="60152"/>
    <cellStyle name="Input 4 3 2 21 4 3" xfId="60153"/>
    <cellStyle name="Input 4 3 2 21 5" xfId="24881"/>
    <cellStyle name="Input 4 3 2 21 5 2" xfId="60154"/>
    <cellStyle name="Input 4 3 2 21 5 3" xfId="60155"/>
    <cellStyle name="Input 4 3 2 21 6" xfId="24882"/>
    <cellStyle name="Input 4 3 2 21 6 2" xfId="60156"/>
    <cellStyle name="Input 4 3 2 21 6 3" xfId="60157"/>
    <cellStyle name="Input 4 3 2 21 7" xfId="24883"/>
    <cellStyle name="Input 4 3 2 21 8" xfId="60158"/>
    <cellStyle name="Input 4 3 2 22" xfId="24884"/>
    <cellStyle name="Input 4 3 2 22 2" xfId="24885"/>
    <cellStyle name="Input 4 3 2 22 2 2" xfId="24886"/>
    <cellStyle name="Input 4 3 2 22 2 3" xfId="24887"/>
    <cellStyle name="Input 4 3 2 22 2 4" xfId="24888"/>
    <cellStyle name="Input 4 3 2 22 2 5" xfId="24889"/>
    <cellStyle name="Input 4 3 2 22 2 6" xfId="24890"/>
    <cellStyle name="Input 4 3 2 22 3" xfId="24891"/>
    <cellStyle name="Input 4 3 2 22 3 2" xfId="60159"/>
    <cellStyle name="Input 4 3 2 22 3 3" xfId="60160"/>
    <cellStyle name="Input 4 3 2 22 4" xfId="24892"/>
    <cellStyle name="Input 4 3 2 22 4 2" xfId="60161"/>
    <cellStyle name="Input 4 3 2 22 4 3" xfId="60162"/>
    <cellStyle name="Input 4 3 2 22 5" xfId="24893"/>
    <cellStyle name="Input 4 3 2 22 5 2" xfId="60163"/>
    <cellStyle name="Input 4 3 2 22 5 3" xfId="60164"/>
    <cellStyle name="Input 4 3 2 22 6" xfId="24894"/>
    <cellStyle name="Input 4 3 2 22 6 2" xfId="60165"/>
    <cellStyle name="Input 4 3 2 22 6 3" xfId="60166"/>
    <cellStyle name="Input 4 3 2 22 7" xfId="24895"/>
    <cellStyle name="Input 4 3 2 22 8" xfId="60167"/>
    <cellStyle name="Input 4 3 2 23" xfId="24896"/>
    <cellStyle name="Input 4 3 2 23 2" xfId="24897"/>
    <cellStyle name="Input 4 3 2 23 2 2" xfId="24898"/>
    <cellStyle name="Input 4 3 2 23 2 3" xfId="24899"/>
    <cellStyle name="Input 4 3 2 23 2 4" xfId="24900"/>
    <cellStyle name="Input 4 3 2 23 2 5" xfId="24901"/>
    <cellStyle name="Input 4 3 2 23 2 6" xfId="24902"/>
    <cellStyle name="Input 4 3 2 23 3" xfId="24903"/>
    <cellStyle name="Input 4 3 2 23 3 2" xfId="60168"/>
    <cellStyle name="Input 4 3 2 23 3 3" xfId="60169"/>
    <cellStyle name="Input 4 3 2 23 4" xfId="24904"/>
    <cellStyle name="Input 4 3 2 23 4 2" xfId="60170"/>
    <cellStyle name="Input 4 3 2 23 4 3" xfId="60171"/>
    <cellStyle name="Input 4 3 2 23 5" xfId="24905"/>
    <cellStyle name="Input 4 3 2 23 5 2" xfId="60172"/>
    <cellStyle name="Input 4 3 2 23 5 3" xfId="60173"/>
    <cellStyle name="Input 4 3 2 23 6" xfId="24906"/>
    <cellStyle name="Input 4 3 2 23 6 2" xfId="60174"/>
    <cellStyle name="Input 4 3 2 23 6 3" xfId="60175"/>
    <cellStyle name="Input 4 3 2 23 7" xfId="24907"/>
    <cellStyle name="Input 4 3 2 23 8" xfId="60176"/>
    <cellStyle name="Input 4 3 2 24" xfId="24908"/>
    <cellStyle name="Input 4 3 2 24 2" xfId="24909"/>
    <cellStyle name="Input 4 3 2 24 2 2" xfId="24910"/>
    <cellStyle name="Input 4 3 2 24 2 3" xfId="24911"/>
    <cellStyle name="Input 4 3 2 24 2 4" xfId="24912"/>
    <cellStyle name="Input 4 3 2 24 2 5" xfId="24913"/>
    <cellStyle name="Input 4 3 2 24 2 6" xfId="24914"/>
    <cellStyle name="Input 4 3 2 24 3" xfId="24915"/>
    <cellStyle name="Input 4 3 2 24 3 2" xfId="60177"/>
    <cellStyle name="Input 4 3 2 24 3 3" xfId="60178"/>
    <cellStyle name="Input 4 3 2 24 4" xfId="24916"/>
    <cellStyle name="Input 4 3 2 24 4 2" xfId="60179"/>
    <cellStyle name="Input 4 3 2 24 4 3" xfId="60180"/>
    <cellStyle name="Input 4 3 2 24 5" xfId="24917"/>
    <cellStyle name="Input 4 3 2 24 5 2" xfId="60181"/>
    <cellStyle name="Input 4 3 2 24 5 3" xfId="60182"/>
    <cellStyle name="Input 4 3 2 24 6" xfId="24918"/>
    <cellStyle name="Input 4 3 2 24 6 2" xfId="60183"/>
    <cellStyle name="Input 4 3 2 24 6 3" xfId="60184"/>
    <cellStyle name="Input 4 3 2 24 7" xfId="24919"/>
    <cellStyle name="Input 4 3 2 24 8" xfId="60185"/>
    <cellStyle name="Input 4 3 2 25" xfId="24920"/>
    <cellStyle name="Input 4 3 2 25 2" xfId="24921"/>
    <cellStyle name="Input 4 3 2 25 2 2" xfId="24922"/>
    <cellStyle name="Input 4 3 2 25 2 3" xfId="24923"/>
    <cellStyle name="Input 4 3 2 25 2 4" xfId="24924"/>
    <cellStyle name="Input 4 3 2 25 2 5" xfId="24925"/>
    <cellStyle name="Input 4 3 2 25 2 6" xfId="24926"/>
    <cellStyle name="Input 4 3 2 25 3" xfId="24927"/>
    <cellStyle name="Input 4 3 2 25 3 2" xfId="60186"/>
    <cellStyle name="Input 4 3 2 25 3 3" xfId="60187"/>
    <cellStyle name="Input 4 3 2 25 4" xfId="24928"/>
    <cellStyle name="Input 4 3 2 25 4 2" xfId="60188"/>
    <cellStyle name="Input 4 3 2 25 4 3" xfId="60189"/>
    <cellStyle name="Input 4 3 2 25 5" xfId="24929"/>
    <cellStyle name="Input 4 3 2 25 5 2" xfId="60190"/>
    <cellStyle name="Input 4 3 2 25 5 3" xfId="60191"/>
    <cellStyle name="Input 4 3 2 25 6" xfId="24930"/>
    <cellStyle name="Input 4 3 2 25 6 2" xfId="60192"/>
    <cellStyle name="Input 4 3 2 25 6 3" xfId="60193"/>
    <cellStyle name="Input 4 3 2 25 7" xfId="24931"/>
    <cellStyle name="Input 4 3 2 25 8" xfId="60194"/>
    <cellStyle name="Input 4 3 2 26" xfId="24932"/>
    <cellStyle name="Input 4 3 2 26 2" xfId="24933"/>
    <cellStyle name="Input 4 3 2 26 2 2" xfId="24934"/>
    <cellStyle name="Input 4 3 2 26 2 3" xfId="24935"/>
    <cellStyle name="Input 4 3 2 26 2 4" xfId="24936"/>
    <cellStyle name="Input 4 3 2 26 2 5" xfId="24937"/>
    <cellStyle name="Input 4 3 2 26 2 6" xfId="24938"/>
    <cellStyle name="Input 4 3 2 26 3" xfId="24939"/>
    <cellStyle name="Input 4 3 2 26 3 2" xfId="60195"/>
    <cellStyle name="Input 4 3 2 26 3 3" xfId="60196"/>
    <cellStyle name="Input 4 3 2 26 4" xfId="24940"/>
    <cellStyle name="Input 4 3 2 26 4 2" xfId="60197"/>
    <cellStyle name="Input 4 3 2 26 4 3" xfId="60198"/>
    <cellStyle name="Input 4 3 2 26 5" xfId="24941"/>
    <cellStyle name="Input 4 3 2 26 5 2" xfId="60199"/>
    <cellStyle name="Input 4 3 2 26 5 3" xfId="60200"/>
    <cellStyle name="Input 4 3 2 26 6" xfId="24942"/>
    <cellStyle name="Input 4 3 2 26 6 2" xfId="60201"/>
    <cellStyle name="Input 4 3 2 26 6 3" xfId="60202"/>
    <cellStyle name="Input 4 3 2 26 7" xfId="24943"/>
    <cellStyle name="Input 4 3 2 26 8" xfId="60203"/>
    <cellStyle name="Input 4 3 2 27" xfId="24944"/>
    <cellStyle name="Input 4 3 2 27 2" xfId="24945"/>
    <cellStyle name="Input 4 3 2 27 2 2" xfId="24946"/>
    <cellStyle name="Input 4 3 2 27 2 3" xfId="24947"/>
    <cellStyle name="Input 4 3 2 27 2 4" xfId="24948"/>
    <cellStyle name="Input 4 3 2 27 2 5" xfId="24949"/>
    <cellStyle name="Input 4 3 2 27 2 6" xfId="24950"/>
    <cellStyle name="Input 4 3 2 27 3" xfId="24951"/>
    <cellStyle name="Input 4 3 2 27 3 2" xfId="60204"/>
    <cellStyle name="Input 4 3 2 27 3 3" xfId="60205"/>
    <cellStyle name="Input 4 3 2 27 4" xfId="24952"/>
    <cellStyle name="Input 4 3 2 27 4 2" xfId="60206"/>
    <cellStyle name="Input 4 3 2 27 4 3" xfId="60207"/>
    <cellStyle name="Input 4 3 2 27 5" xfId="24953"/>
    <cellStyle name="Input 4 3 2 27 5 2" xfId="60208"/>
    <cellStyle name="Input 4 3 2 27 5 3" xfId="60209"/>
    <cellStyle name="Input 4 3 2 27 6" xfId="24954"/>
    <cellStyle name="Input 4 3 2 27 6 2" xfId="60210"/>
    <cellStyle name="Input 4 3 2 27 6 3" xfId="60211"/>
    <cellStyle name="Input 4 3 2 27 7" xfId="24955"/>
    <cellStyle name="Input 4 3 2 27 8" xfId="60212"/>
    <cellStyle name="Input 4 3 2 28" xfId="24956"/>
    <cellStyle name="Input 4 3 2 28 2" xfId="24957"/>
    <cellStyle name="Input 4 3 2 28 2 2" xfId="24958"/>
    <cellStyle name="Input 4 3 2 28 2 3" xfId="24959"/>
    <cellStyle name="Input 4 3 2 28 2 4" xfId="24960"/>
    <cellStyle name="Input 4 3 2 28 2 5" xfId="24961"/>
    <cellStyle name="Input 4 3 2 28 2 6" xfId="24962"/>
    <cellStyle name="Input 4 3 2 28 3" xfId="24963"/>
    <cellStyle name="Input 4 3 2 28 3 2" xfId="60213"/>
    <cellStyle name="Input 4 3 2 28 3 3" xfId="60214"/>
    <cellStyle name="Input 4 3 2 28 4" xfId="24964"/>
    <cellStyle name="Input 4 3 2 28 4 2" xfId="60215"/>
    <cellStyle name="Input 4 3 2 28 4 3" xfId="60216"/>
    <cellStyle name="Input 4 3 2 28 5" xfId="24965"/>
    <cellStyle name="Input 4 3 2 28 5 2" xfId="60217"/>
    <cellStyle name="Input 4 3 2 28 5 3" xfId="60218"/>
    <cellStyle name="Input 4 3 2 28 6" xfId="24966"/>
    <cellStyle name="Input 4 3 2 28 6 2" xfId="60219"/>
    <cellStyle name="Input 4 3 2 28 6 3" xfId="60220"/>
    <cellStyle name="Input 4 3 2 28 7" xfId="24967"/>
    <cellStyle name="Input 4 3 2 28 8" xfId="60221"/>
    <cellStyle name="Input 4 3 2 29" xfId="24968"/>
    <cellStyle name="Input 4 3 2 29 2" xfId="24969"/>
    <cellStyle name="Input 4 3 2 29 2 2" xfId="24970"/>
    <cellStyle name="Input 4 3 2 29 2 3" xfId="24971"/>
    <cellStyle name="Input 4 3 2 29 2 4" xfId="24972"/>
    <cellStyle name="Input 4 3 2 29 2 5" xfId="24973"/>
    <cellStyle name="Input 4 3 2 29 2 6" xfId="24974"/>
    <cellStyle name="Input 4 3 2 29 3" xfId="24975"/>
    <cellStyle name="Input 4 3 2 29 3 2" xfId="60222"/>
    <cellStyle name="Input 4 3 2 29 3 3" xfId="60223"/>
    <cellStyle name="Input 4 3 2 29 4" xfId="24976"/>
    <cellStyle name="Input 4 3 2 29 4 2" xfId="60224"/>
    <cellStyle name="Input 4 3 2 29 4 3" xfId="60225"/>
    <cellStyle name="Input 4 3 2 29 5" xfId="24977"/>
    <cellStyle name="Input 4 3 2 29 5 2" xfId="60226"/>
    <cellStyle name="Input 4 3 2 29 5 3" xfId="60227"/>
    <cellStyle name="Input 4 3 2 29 6" xfId="24978"/>
    <cellStyle name="Input 4 3 2 29 6 2" xfId="60228"/>
    <cellStyle name="Input 4 3 2 29 6 3" xfId="60229"/>
    <cellStyle name="Input 4 3 2 29 7" xfId="24979"/>
    <cellStyle name="Input 4 3 2 29 8" xfId="60230"/>
    <cellStyle name="Input 4 3 2 3" xfId="24980"/>
    <cellStyle name="Input 4 3 2 3 2" xfId="24981"/>
    <cellStyle name="Input 4 3 2 3 2 2" xfId="24982"/>
    <cellStyle name="Input 4 3 2 3 2 3" xfId="24983"/>
    <cellStyle name="Input 4 3 2 3 2 4" xfId="24984"/>
    <cellStyle name="Input 4 3 2 3 2 5" xfId="24985"/>
    <cellStyle name="Input 4 3 2 3 2 6" xfId="24986"/>
    <cellStyle name="Input 4 3 2 3 3" xfId="24987"/>
    <cellStyle name="Input 4 3 2 3 3 2" xfId="60231"/>
    <cellStyle name="Input 4 3 2 3 3 3" xfId="60232"/>
    <cellStyle name="Input 4 3 2 3 4" xfId="24988"/>
    <cellStyle name="Input 4 3 2 3 4 2" xfId="60233"/>
    <cellStyle name="Input 4 3 2 3 4 3" xfId="60234"/>
    <cellStyle name="Input 4 3 2 3 5" xfId="24989"/>
    <cellStyle name="Input 4 3 2 3 5 2" xfId="60235"/>
    <cellStyle name="Input 4 3 2 3 5 3" xfId="60236"/>
    <cellStyle name="Input 4 3 2 3 6" xfId="24990"/>
    <cellStyle name="Input 4 3 2 3 6 2" xfId="60237"/>
    <cellStyle name="Input 4 3 2 3 6 3" xfId="60238"/>
    <cellStyle name="Input 4 3 2 3 7" xfId="24991"/>
    <cellStyle name="Input 4 3 2 3 8" xfId="60239"/>
    <cellStyle name="Input 4 3 2 30" xfId="24992"/>
    <cellStyle name="Input 4 3 2 30 2" xfId="24993"/>
    <cellStyle name="Input 4 3 2 30 2 2" xfId="24994"/>
    <cellStyle name="Input 4 3 2 30 2 3" xfId="24995"/>
    <cellStyle name="Input 4 3 2 30 2 4" xfId="24996"/>
    <cellStyle name="Input 4 3 2 30 2 5" xfId="24997"/>
    <cellStyle name="Input 4 3 2 30 2 6" xfId="24998"/>
    <cellStyle name="Input 4 3 2 30 3" xfId="24999"/>
    <cellStyle name="Input 4 3 2 30 3 2" xfId="60240"/>
    <cellStyle name="Input 4 3 2 30 3 3" xfId="60241"/>
    <cellStyle name="Input 4 3 2 30 4" xfId="25000"/>
    <cellStyle name="Input 4 3 2 30 4 2" xfId="60242"/>
    <cellStyle name="Input 4 3 2 30 4 3" xfId="60243"/>
    <cellStyle name="Input 4 3 2 30 5" xfId="25001"/>
    <cellStyle name="Input 4 3 2 30 5 2" xfId="60244"/>
    <cellStyle name="Input 4 3 2 30 5 3" xfId="60245"/>
    <cellStyle name="Input 4 3 2 30 6" xfId="25002"/>
    <cellStyle name="Input 4 3 2 30 6 2" xfId="60246"/>
    <cellStyle name="Input 4 3 2 30 6 3" xfId="60247"/>
    <cellStyle name="Input 4 3 2 30 7" xfId="25003"/>
    <cellStyle name="Input 4 3 2 30 8" xfId="60248"/>
    <cellStyle name="Input 4 3 2 31" xfId="25004"/>
    <cellStyle name="Input 4 3 2 31 2" xfId="25005"/>
    <cellStyle name="Input 4 3 2 31 2 2" xfId="25006"/>
    <cellStyle name="Input 4 3 2 31 2 3" xfId="25007"/>
    <cellStyle name="Input 4 3 2 31 2 4" xfId="25008"/>
    <cellStyle name="Input 4 3 2 31 2 5" xfId="25009"/>
    <cellStyle name="Input 4 3 2 31 2 6" xfId="25010"/>
    <cellStyle name="Input 4 3 2 31 3" xfId="25011"/>
    <cellStyle name="Input 4 3 2 31 3 2" xfId="60249"/>
    <cellStyle name="Input 4 3 2 31 3 3" xfId="60250"/>
    <cellStyle name="Input 4 3 2 31 4" xfId="25012"/>
    <cellStyle name="Input 4 3 2 31 4 2" xfId="60251"/>
    <cellStyle name="Input 4 3 2 31 4 3" xfId="60252"/>
    <cellStyle name="Input 4 3 2 31 5" xfId="25013"/>
    <cellStyle name="Input 4 3 2 31 5 2" xfId="60253"/>
    <cellStyle name="Input 4 3 2 31 5 3" xfId="60254"/>
    <cellStyle name="Input 4 3 2 31 6" xfId="25014"/>
    <cellStyle name="Input 4 3 2 31 6 2" xfId="60255"/>
    <cellStyle name="Input 4 3 2 31 6 3" xfId="60256"/>
    <cellStyle name="Input 4 3 2 31 7" xfId="25015"/>
    <cellStyle name="Input 4 3 2 31 8" xfId="60257"/>
    <cellStyle name="Input 4 3 2 32" xfId="25016"/>
    <cellStyle name="Input 4 3 2 32 2" xfId="25017"/>
    <cellStyle name="Input 4 3 2 32 2 2" xfId="25018"/>
    <cellStyle name="Input 4 3 2 32 2 3" xfId="25019"/>
    <cellStyle name="Input 4 3 2 32 2 4" xfId="25020"/>
    <cellStyle name="Input 4 3 2 32 2 5" xfId="25021"/>
    <cellStyle name="Input 4 3 2 32 2 6" xfId="25022"/>
    <cellStyle name="Input 4 3 2 32 3" xfId="25023"/>
    <cellStyle name="Input 4 3 2 32 3 2" xfId="60258"/>
    <cellStyle name="Input 4 3 2 32 3 3" xfId="60259"/>
    <cellStyle name="Input 4 3 2 32 4" xfId="25024"/>
    <cellStyle name="Input 4 3 2 32 4 2" xfId="60260"/>
    <cellStyle name="Input 4 3 2 32 4 3" xfId="60261"/>
    <cellStyle name="Input 4 3 2 32 5" xfId="25025"/>
    <cellStyle name="Input 4 3 2 32 5 2" xfId="60262"/>
    <cellStyle name="Input 4 3 2 32 5 3" xfId="60263"/>
    <cellStyle name="Input 4 3 2 32 6" xfId="25026"/>
    <cellStyle name="Input 4 3 2 32 6 2" xfId="60264"/>
    <cellStyle name="Input 4 3 2 32 6 3" xfId="60265"/>
    <cellStyle name="Input 4 3 2 32 7" xfId="25027"/>
    <cellStyle name="Input 4 3 2 32 8" xfId="60266"/>
    <cellStyle name="Input 4 3 2 33" xfId="25028"/>
    <cellStyle name="Input 4 3 2 33 2" xfId="25029"/>
    <cellStyle name="Input 4 3 2 33 2 2" xfId="25030"/>
    <cellStyle name="Input 4 3 2 33 2 3" xfId="25031"/>
    <cellStyle name="Input 4 3 2 33 2 4" xfId="25032"/>
    <cellStyle name="Input 4 3 2 33 2 5" xfId="25033"/>
    <cellStyle name="Input 4 3 2 33 2 6" xfId="25034"/>
    <cellStyle name="Input 4 3 2 33 3" xfId="25035"/>
    <cellStyle name="Input 4 3 2 33 3 2" xfId="60267"/>
    <cellStyle name="Input 4 3 2 33 3 3" xfId="60268"/>
    <cellStyle name="Input 4 3 2 33 4" xfId="25036"/>
    <cellStyle name="Input 4 3 2 33 4 2" xfId="60269"/>
    <cellStyle name="Input 4 3 2 33 4 3" xfId="60270"/>
    <cellStyle name="Input 4 3 2 33 5" xfId="25037"/>
    <cellStyle name="Input 4 3 2 33 5 2" xfId="60271"/>
    <cellStyle name="Input 4 3 2 33 5 3" xfId="60272"/>
    <cellStyle name="Input 4 3 2 33 6" xfId="25038"/>
    <cellStyle name="Input 4 3 2 33 6 2" xfId="60273"/>
    <cellStyle name="Input 4 3 2 33 6 3" xfId="60274"/>
    <cellStyle name="Input 4 3 2 33 7" xfId="25039"/>
    <cellStyle name="Input 4 3 2 33 8" xfId="60275"/>
    <cellStyle name="Input 4 3 2 34" xfId="25040"/>
    <cellStyle name="Input 4 3 2 34 2" xfId="25041"/>
    <cellStyle name="Input 4 3 2 34 2 2" xfId="25042"/>
    <cellStyle name="Input 4 3 2 34 2 3" xfId="25043"/>
    <cellStyle name="Input 4 3 2 34 2 4" xfId="25044"/>
    <cellStyle name="Input 4 3 2 34 2 5" xfId="25045"/>
    <cellStyle name="Input 4 3 2 34 2 6" xfId="25046"/>
    <cellStyle name="Input 4 3 2 34 3" xfId="25047"/>
    <cellStyle name="Input 4 3 2 34 3 2" xfId="60276"/>
    <cellStyle name="Input 4 3 2 34 3 3" xfId="60277"/>
    <cellStyle name="Input 4 3 2 34 4" xfId="25048"/>
    <cellStyle name="Input 4 3 2 34 4 2" xfId="60278"/>
    <cellStyle name="Input 4 3 2 34 4 3" xfId="60279"/>
    <cellStyle name="Input 4 3 2 34 5" xfId="25049"/>
    <cellStyle name="Input 4 3 2 34 5 2" xfId="60280"/>
    <cellStyle name="Input 4 3 2 34 5 3" xfId="60281"/>
    <cellStyle name="Input 4 3 2 34 6" xfId="60282"/>
    <cellStyle name="Input 4 3 2 34 6 2" xfId="60283"/>
    <cellStyle name="Input 4 3 2 34 6 3" xfId="60284"/>
    <cellStyle name="Input 4 3 2 34 7" xfId="60285"/>
    <cellStyle name="Input 4 3 2 34 8" xfId="60286"/>
    <cellStyle name="Input 4 3 2 35" xfId="25050"/>
    <cellStyle name="Input 4 3 2 35 2" xfId="25051"/>
    <cellStyle name="Input 4 3 2 35 3" xfId="25052"/>
    <cellStyle name="Input 4 3 2 35 4" xfId="25053"/>
    <cellStyle name="Input 4 3 2 35 5" xfId="25054"/>
    <cellStyle name="Input 4 3 2 35 6" xfId="25055"/>
    <cellStyle name="Input 4 3 2 36" xfId="25056"/>
    <cellStyle name="Input 4 3 2 36 2" xfId="60287"/>
    <cellStyle name="Input 4 3 2 36 3" xfId="60288"/>
    <cellStyle name="Input 4 3 2 37" xfId="25057"/>
    <cellStyle name="Input 4 3 2 37 2" xfId="60289"/>
    <cellStyle name="Input 4 3 2 37 3" xfId="60290"/>
    <cellStyle name="Input 4 3 2 38" xfId="25058"/>
    <cellStyle name="Input 4 3 2 38 2" xfId="60291"/>
    <cellStyle name="Input 4 3 2 38 3" xfId="60292"/>
    <cellStyle name="Input 4 3 2 39" xfId="60293"/>
    <cellStyle name="Input 4 3 2 39 2" xfId="60294"/>
    <cellStyle name="Input 4 3 2 39 3" xfId="60295"/>
    <cellStyle name="Input 4 3 2 4" xfId="25059"/>
    <cellStyle name="Input 4 3 2 4 2" xfId="25060"/>
    <cellStyle name="Input 4 3 2 4 2 2" xfId="25061"/>
    <cellStyle name="Input 4 3 2 4 2 3" xfId="25062"/>
    <cellStyle name="Input 4 3 2 4 2 4" xfId="25063"/>
    <cellStyle name="Input 4 3 2 4 2 5" xfId="25064"/>
    <cellStyle name="Input 4 3 2 4 2 6" xfId="25065"/>
    <cellStyle name="Input 4 3 2 4 3" xfId="25066"/>
    <cellStyle name="Input 4 3 2 4 3 2" xfId="60296"/>
    <cellStyle name="Input 4 3 2 4 3 3" xfId="60297"/>
    <cellStyle name="Input 4 3 2 4 4" xfId="25067"/>
    <cellStyle name="Input 4 3 2 4 4 2" xfId="60298"/>
    <cellStyle name="Input 4 3 2 4 4 3" xfId="60299"/>
    <cellStyle name="Input 4 3 2 4 5" xfId="25068"/>
    <cellStyle name="Input 4 3 2 4 5 2" xfId="60300"/>
    <cellStyle name="Input 4 3 2 4 5 3" xfId="60301"/>
    <cellStyle name="Input 4 3 2 4 6" xfId="25069"/>
    <cellStyle name="Input 4 3 2 4 6 2" xfId="60302"/>
    <cellStyle name="Input 4 3 2 4 6 3" xfId="60303"/>
    <cellStyle name="Input 4 3 2 4 7" xfId="25070"/>
    <cellStyle name="Input 4 3 2 4 8" xfId="60304"/>
    <cellStyle name="Input 4 3 2 40" xfId="60305"/>
    <cellStyle name="Input 4 3 2 41" xfId="60306"/>
    <cellStyle name="Input 4 3 2 5" xfId="25071"/>
    <cellStyle name="Input 4 3 2 5 2" xfId="25072"/>
    <cellStyle name="Input 4 3 2 5 2 2" xfId="25073"/>
    <cellStyle name="Input 4 3 2 5 2 3" xfId="25074"/>
    <cellStyle name="Input 4 3 2 5 2 4" xfId="25075"/>
    <cellStyle name="Input 4 3 2 5 2 5" xfId="25076"/>
    <cellStyle name="Input 4 3 2 5 2 6" xfId="25077"/>
    <cellStyle name="Input 4 3 2 5 3" xfId="25078"/>
    <cellStyle name="Input 4 3 2 5 3 2" xfId="60307"/>
    <cellStyle name="Input 4 3 2 5 3 3" xfId="60308"/>
    <cellStyle name="Input 4 3 2 5 4" xfId="25079"/>
    <cellStyle name="Input 4 3 2 5 4 2" xfId="60309"/>
    <cellStyle name="Input 4 3 2 5 4 3" xfId="60310"/>
    <cellStyle name="Input 4 3 2 5 5" xfId="25080"/>
    <cellStyle name="Input 4 3 2 5 5 2" xfId="60311"/>
    <cellStyle name="Input 4 3 2 5 5 3" xfId="60312"/>
    <cellStyle name="Input 4 3 2 5 6" xfId="25081"/>
    <cellStyle name="Input 4 3 2 5 6 2" xfId="60313"/>
    <cellStyle name="Input 4 3 2 5 6 3" xfId="60314"/>
    <cellStyle name="Input 4 3 2 5 7" xfId="25082"/>
    <cellStyle name="Input 4 3 2 5 8" xfId="60315"/>
    <cellStyle name="Input 4 3 2 6" xfId="25083"/>
    <cellStyle name="Input 4 3 2 6 2" xfId="25084"/>
    <cellStyle name="Input 4 3 2 6 2 2" xfId="25085"/>
    <cellStyle name="Input 4 3 2 6 2 3" xfId="25086"/>
    <cellStyle name="Input 4 3 2 6 2 4" xfId="25087"/>
    <cellStyle name="Input 4 3 2 6 2 5" xfId="25088"/>
    <cellStyle name="Input 4 3 2 6 2 6" xfId="25089"/>
    <cellStyle name="Input 4 3 2 6 3" xfId="25090"/>
    <cellStyle name="Input 4 3 2 6 3 2" xfId="60316"/>
    <cellStyle name="Input 4 3 2 6 3 3" xfId="60317"/>
    <cellStyle name="Input 4 3 2 6 4" xfId="25091"/>
    <cellStyle name="Input 4 3 2 6 4 2" xfId="60318"/>
    <cellStyle name="Input 4 3 2 6 4 3" xfId="60319"/>
    <cellStyle name="Input 4 3 2 6 5" xfId="25092"/>
    <cellStyle name="Input 4 3 2 6 5 2" xfId="60320"/>
    <cellStyle name="Input 4 3 2 6 5 3" xfId="60321"/>
    <cellStyle name="Input 4 3 2 6 6" xfId="25093"/>
    <cellStyle name="Input 4 3 2 6 6 2" xfId="60322"/>
    <cellStyle name="Input 4 3 2 6 6 3" xfId="60323"/>
    <cellStyle name="Input 4 3 2 6 7" xfId="25094"/>
    <cellStyle name="Input 4 3 2 6 8" xfId="60324"/>
    <cellStyle name="Input 4 3 2 7" xfId="25095"/>
    <cellStyle name="Input 4 3 2 7 2" xfId="25096"/>
    <cellStyle name="Input 4 3 2 7 2 2" xfId="25097"/>
    <cellStyle name="Input 4 3 2 7 2 3" xfId="25098"/>
    <cellStyle name="Input 4 3 2 7 2 4" xfId="25099"/>
    <cellStyle name="Input 4 3 2 7 2 5" xfId="25100"/>
    <cellStyle name="Input 4 3 2 7 2 6" xfId="25101"/>
    <cellStyle name="Input 4 3 2 7 3" xfId="25102"/>
    <cellStyle name="Input 4 3 2 7 3 2" xfId="60325"/>
    <cellStyle name="Input 4 3 2 7 3 3" xfId="60326"/>
    <cellStyle name="Input 4 3 2 7 4" xfId="25103"/>
    <cellStyle name="Input 4 3 2 7 4 2" xfId="60327"/>
    <cellStyle name="Input 4 3 2 7 4 3" xfId="60328"/>
    <cellStyle name="Input 4 3 2 7 5" xfId="25104"/>
    <cellStyle name="Input 4 3 2 7 5 2" xfId="60329"/>
    <cellStyle name="Input 4 3 2 7 5 3" xfId="60330"/>
    <cellStyle name="Input 4 3 2 7 6" xfId="25105"/>
    <cellStyle name="Input 4 3 2 7 6 2" xfId="60331"/>
    <cellStyle name="Input 4 3 2 7 6 3" xfId="60332"/>
    <cellStyle name="Input 4 3 2 7 7" xfId="25106"/>
    <cellStyle name="Input 4 3 2 7 8" xfId="60333"/>
    <cellStyle name="Input 4 3 2 8" xfId="25107"/>
    <cellStyle name="Input 4 3 2 8 2" xfId="25108"/>
    <cellStyle name="Input 4 3 2 8 2 2" xfId="25109"/>
    <cellStyle name="Input 4 3 2 8 2 3" xfId="25110"/>
    <cellStyle name="Input 4 3 2 8 2 4" xfId="25111"/>
    <cellStyle name="Input 4 3 2 8 2 5" xfId="25112"/>
    <cellStyle name="Input 4 3 2 8 2 6" xfId="25113"/>
    <cellStyle name="Input 4 3 2 8 3" xfId="25114"/>
    <cellStyle name="Input 4 3 2 8 3 2" xfId="60334"/>
    <cellStyle name="Input 4 3 2 8 3 3" xfId="60335"/>
    <cellStyle name="Input 4 3 2 8 4" xfId="25115"/>
    <cellStyle name="Input 4 3 2 8 4 2" xfId="60336"/>
    <cellStyle name="Input 4 3 2 8 4 3" xfId="60337"/>
    <cellStyle name="Input 4 3 2 8 5" xfId="25116"/>
    <cellStyle name="Input 4 3 2 8 5 2" xfId="60338"/>
    <cellStyle name="Input 4 3 2 8 5 3" xfId="60339"/>
    <cellStyle name="Input 4 3 2 8 6" xfId="25117"/>
    <cellStyle name="Input 4 3 2 8 6 2" xfId="60340"/>
    <cellStyle name="Input 4 3 2 8 6 3" xfId="60341"/>
    <cellStyle name="Input 4 3 2 8 7" xfId="25118"/>
    <cellStyle name="Input 4 3 2 8 8" xfId="60342"/>
    <cellStyle name="Input 4 3 2 9" xfId="25119"/>
    <cellStyle name="Input 4 3 2 9 2" xfId="25120"/>
    <cellStyle name="Input 4 3 2 9 2 2" xfId="25121"/>
    <cellStyle name="Input 4 3 2 9 2 3" xfId="25122"/>
    <cellStyle name="Input 4 3 2 9 2 4" xfId="25123"/>
    <cellStyle name="Input 4 3 2 9 2 5" xfId="25124"/>
    <cellStyle name="Input 4 3 2 9 2 6" xfId="25125"/>
    <cellStyle name="Input 4 3 2 9 3" xfId="25126"/>
    <cellStyle name="Input 4 3 2 9 3 2" xfId="60343"/>
    <cellStyle name="Input 4 3 2 9 3 3" xfId="60344"/>
    <cellStyle name="Input 4 3 2 9 4" xfId="25127"/>
    <cellStyle name="Input 4 3 2 9 4 2" xfId="60345"/>
    <cellStyle name="Input 4 3 2 9 4 3" xfId="60346"/>
    <cellStyle name="Input 4 3 2 9 5" xfId="25128"/>
    <cellStyle name="Input 4 3 2 9 5 2" xfId="60347"/>
    <cellStyle name="Input 4 3 2 9 5 3" xfId="60348"/>
    <cellStyle name="Input 4 3 2 9 6" xfId="25129"/>
    <cellStyle name="Input 4 3 2 9 6 2" xfId="60349"/>
    <cellStyle name="Input 4 3 2 9 6 3" xfId="60350"/>
    <cellStyle name="Input 4 3 2 9 7" xfId="25130"/>
    <cellStyle name="Input 4 3 2 9 8" xfId="60351"/>
    <cellStyle name="Input 4 3 20" xfId="25131"/>
    <cellStyle name="Input 4 3 20 2" xfId="25132"/>
    <cellStyle name="Input 4 3 20 2 2" xfId="25133"/>
    <cellStyle name="Input 4 3 20 2 3" xfId="25134"/>
    <cellStyle name="Input 4 3 20 2 4" xfId="25135"/>
    <cellStyle name="Input 4 3 20 2 5" xfId="25136"/>
    <cellStyle name="Input 4 3 20 2 6" xfId="25137"/>
    <cellStyle name="Input 4 3 20 3" xfId="25138"/>
    <cellStyle name="Input 4 3 20 3 2" xfId="60352"/>
    <cellStyle name="Input 4 3 20 3 3" xfId="60353"/>
    <cellStyle name="Input 4 3 20 4" xfId="25139"/>
    <cellStyle name="Input 4 3 20 4 2" xfId="60354"/>
    <cellStyle name="Input 4 3 20 4 3" xfId="60355"/>
    <cellStyle name="Input 4 3 20 5" xfId="25140"/>
    <cellStyle name="Input 4 3 20 5 2" xfId="60356"/>
    <cellStyle name="Input 4 3 20 5 3" xfId="60357"/>
    <cellStyle name="Input 4 3 20 6" xfId="25141"/>
    <cellStyle name="Input 4 3 20 6 2" xfId="60358"/>
    <cellStyle name="Input 4 3 20 6 3" xfId="60359"/>
    <cellStyle name="Input 4 3 20 7" xfId="25142"/>
    <cellStyle name="Input 4 3 20 8" xfId="60360"/>
    <cellStyle name="Input 4 3 21" xfId="25143"/>
    <cellStyle name="Input 4 3 21 2" xfId="25144"/>
    <cellStyle name="Input 4 3 21 2 2" xfId="25145"/>
    <cellStyle name="Input 4 3 21 2 3" xfId="25146"/>
    <cellStyle name="Input 4 3 21 2 4" xfId="25147"/>
    <cellStyle name="Input 4 3 21 2 5" xfId="25148"/>
    <cellStyle name="Input 4 3 21 2 6" xfId="25149"/>
    <cellStyle name="Input 4 3 21 3" xfId="25150"/>
    <cellStyle name="Input 4 3 21 3 2" xfId="60361"/>
    <cellStyle name="Input 4 3 21 3 3" xfId="60362"/>
    <cellStyle name="Input 4 3 21 4" xfId="25151"/>
    <cellStyle name="Input 4 3 21 4 2" xfId="60363"/>
    <cellStyle name="Input 4 3 21 4 3" xfId="60364"/>
    <cellStyle name="Input 4 3 21 5" xfId="25152"/>
    <cellStyle name="Input 4 3 21 5 2" xfId="60365"/>
    <cellStyle name="Input 4 3 21 5 3" xfId="60366"/>
    <cellStyle name="Input 4 3 21 6" xfId="25153"/>
    <cellStyle name="Input 4 3 21 6 2" xfId="60367"/>
    <cellStyle name="Input 4 3 21 6 3" xfId="60368"/>
    <cellStyle name="Input 4 3 21 7" xfId="25154"/>
    <cellStyle name="Input 4 3 21 8" xfId="60369"/>
    <cellStyle name="Input 4 3 22" xfId="25155"/>
    <cellStyle name="Input 4 3 22 2" xfId="25156"/>
    <cellStyle name="Input 4 3 22 2 2" xfId="25157"/>
    <cellStyle name="Input 4 3 22 2 3" xfId="25158"/>
    <cellStyle name="Input 4 3 22 2 4" xfId="25159"/>
    <cellStyle name="Input 4 3 22 2 5" xfId="25160"/>
    <cellStyle name="Input 4 3 22 2 6" xfId="25161"/>
    <cellStyle name="Input 4 3 22 3" xfId="25162"/>
    <cellStyle name="Input 4 3 22 3 2" xfId="60370"/>
    <cellStyle name="Input 4 3 22 3 3" xfId="60371"/>
    <cellStyle name="Input 4 3 22 4" xfId="25163"/>
    <cellStyle name="Input 4 3 22 4 2" xfId="60372"/>
    <cellStyle name="Input 4 3 22 4 3" xfId="60373"/>
    <cellStyle name="Input 4 3 22 5" xfId="25164"/>
    <cellStyle name="Input 4 3 22 5 2" xfId="60374"/>
    <cellStyle name="Input 4 3 22 5 3" xfId="60375"/>
    <cellStyle name="Input 4 3 22 6" xfId="25165"/>
    <cellStyle name="Input 4 3 22 6 2" xfId="60376"/>
    <cellStyle name="Input 4 3 22 6 3" xfId="60377"/>
    <cellStyle name="Input 4 3 22 7" xfId="25166"/>
    <cellStyle name="Input 4 3 22 8" xfId="60378"/>
    <cellStyle name="Input 4 3 23" xfId="25167"/>
    <cellStyle name="Input 4 3 23 2" xfId="25168"/>
    <cellStyle name="Input 4 3 23 2 2" xfId="25169"/>
    <cellStyle name="Input 4 3 23 2 3" xfId="25170"/>
    <cellStyle name="Input 4 3 23 2 4" xfId="25171"/>
    <cellStyle name="Input 4 3 23 2 5" xfId="25172"/>
    <cellStyle name="Input 4 3 23 2 6" xfId="25173"/>
    <cellStyle name="Input 4 3 23 3" xfId="25174"/>
    <cellStyle name="Input 4 3 23 3 2" xfId="60379"/>
    <cellStyle name="Input 4 3 23 3 3" xfId="60380"/>
    <cellStyle name="Input 4 3 23 4" xfId="25175"/>
    <cellStyle name="Input 4 3 23 4 2" xfId="60381"/>
    <cellStyle name="Input 4 3 23 4 3" xfId="60382"/>
    <cellStyle name="Input 4 3 23 5" xfId="25176"/>
    <cellStyle name="Input 4 3 23 5 2" xfId="60383"/>
    <cellStyle name="Input 4 3 23 5 3" xfId="60384"/>
    <cellStyle name="Input 4 3 23 6" xfId="25177"/>
    <cellStyle name="Input 4 3 23 6 2" xfId="60385"/>
    <cellStyle name="Input 4 3 23 6 3" xfId="60386"/>
    <cellStyle name="Input 4 3 23 7" xfId="25178"/>
    <cellStyle name="Input 4 3 23 8" xfId="60387"/>
    <cellStyle name="Input 4 3 24" xfId="25179"/>
    <cellStyle name="Input 4 3 24 2" xfId="25180"/>
    <cellStyle name="Input 4 3 24 2 2" xfId="25181"/>
    <cellStyle name="Input 4 3 24 2 3" xfId="25182"/>
    <cellStyle name="Input 4 3 24 2 4" xfId="25183"/>
    <cellStyle name="Input 4 3 24 2 5" xfId="25184"/>
    <cellStyle name="Input 4 3 24 2 6" xfId="25185"/>
    <cellStyle name="Input 4 3 24 3" xfId="25186"/>
    <cellStyle name="Input 4 3 24 3 2" xfId="60388"/>
    <cellStyle name="Input 4 3 24 3 3" xfId="60389"/>
    <cellStyle name="Input 4 3 24 4" xfId="25187"/>
    <cellStyle name="Input 4 3 24 4 2" xfId="60390"/>
    <cellStyle name="Input 4 3 24 4 3" xfId="60391"/>
    <cellStyle name="Input 4 3 24 5" xfId="25188"/>
    <cellStyle name="Input 4 3 24 5 2" xfId="60392"/>
    <cellStyle name="Input 4 3 24 5 3" xfId="60393"/>
    <cellStyle name="Input 4 3 24 6" xfId="25189"/>
    <cellStyle name="Input 4 3 24 6 2" xfId="60394"/>
    <cellStyle name="Input 4 3 24 6 3" xfId="60395"/>
    <cellStyle name="Input 4 3 24 7" xfId="25190"/>
    <cellStyle name="Input 4 3 24 8" xfId="60396"/>
    <cellStyle name="Input 4 3 25" xfId="25191"/>
    <cellStyle name="Input 4 3 25 2" xfId="25192"/>
    <cellStyle name="Input 4 3 25 2 2" xfId="25193"/>
    <cellStyle name="Input 4 3 25 2 3" xfId="25194"/>
    <cellStyle name="Input 4 3 25 2 4" xfId="25195"/>
    <cellStyle name="Input 4 3 25 2 5" xfId="25196"/>
    <cellStyle name="Input 4 3 25 2 6" xfId="25197"/>
    <cellStyle name="Input 4 3 25 3" xfId="25198"/>
    <cellStyle name="Input 4 3 25 3 2" xfId="60397"/>
    <cellStyle name="Input 4 3 25 3 3" xfId="60398"/>
    <cellStyle name="Input 4 3 25 4" xfId="25199"/>
    <cellStyle name="Input 4 3 25 4 2" xfId="60399"/>
    <cellStyle name="Input 4 3 25 4 3" xfId="60400"/>
    <cellStyle name="Input 4 3 25 5" xfId="25200"/>
    <cellStyle name="Input 4 3 25 5 2" xfId="60401"/>
    <cellStyle name="Input 4 3 25 5 3" xfId="60402"/>
    <cellStyle name="Input 4 3 25 6" xfId="25201"/>
    <cellStyle name="Input 4 3 25 6 2" xfId="60403"/>
    <cellStyle name="Input 4 3 25 6 3" xfId="60404"/>
    <cellStyle name="Input 4 3 25 7" xfId="25202"/>
    <cellStyle name="Input 4 3 25 8" xfId="60405"/>
    <cellStyle name="Input 4 3 26" xfId="25203"/>
    <cellStyle name="Input 4 3 26 2" xfId="25204"/>
    <cellStyle name="Input 4 3 26 2 2" xfId="25205"/>
    <cellStyle name="Input 4 3 26 2 3" xfId="25206"/>
    <cellStyle name="Input 4 3 26 2 4" xfId="25207"/>
    <cellStyle name="Input 4 3 26 2 5" xfId="25208"/>
    <cellStyle name="Input 4 3 26 2 6" xfId="25209"/>
    <cellStyle name="Input 4 3 26 3" xfId="25210"/>
    <cellStyle name="Input 4 3 26 3 2" xfId="60406"/>
    <cellStyle name="Input 4 3 26 3 3" xfId="60407"/>
    <cellStyle name="Input 4 3 26 4" xfId="25211"/>
    <cellStyle name="Input 4 3 26 4 2" xfId="60408"/>
    <cellStyle name="Input 4 3 26 4 3" xfId="60409"/>
    <cellStyle name="Input 4 3 26 5" xfId="25212"/>
    <cellStyle name="Input 4 3 26 5 2" xfId="60410"/>
    <cellStyle name="Input 4 3 26 5 3" xfId="60411"/>
    <cellStyle name="Input 4 3 26 6" xfId="25213"/>
    <cellStyle name="Input 4 3 26 6 2" xfId="60412"/>
    <cellStyle name="Input 4 3 26 6 3" xfId="60413"/>
    <cellStyle name="Input 4 3 26 7" xfId="25214"/>
    <cellStyle name="Input 4 3 26 8" xfId="60414"/>
    <cellStyle name="Input 4 3 27" xfId="25215"/>
    <cellStyle name="Input 4 3 27 2" xfId="25216"/>
    <cellStyle name="Input 4 3 27 2 2" xfId="25217"/>
    <cellStyle name="Input 4 3 27 2 3" xfId="25218"/>
    <cellStyle name="Input 4 3 27 2 4" xfId="25219"/>
    <cellStyle name="Input 4 3 27 2 5" xfId="25220"/>
    <cellStyle name="Input 4 3 27 2 6" xfId="25221"/>
    <cellStyle name="Input 4 3 27 3" xfId="25222"/>
    <cellStyle name="Input 4 3 27 3 2" xfId="60415"/>
    <cellStyle name="Input 4 3 27 3 3" xfId="60416"/>
    <cellStyle name="Input 4 3 27 4" xfId="25223"/>
    <cellStyle name="Input 4 3 27 4 2" xfId="60417"/>
    <cellStyle name="Input 4 3 27 4 3" xfId="60418"/>
    <cellStyle name="Input 4 3 27 5" xfId="25224"/>
    <cellStyle name="Input 4 3 27 5 2" xfId="60419"/>
    <cellStyle name="Input 4 3 27 5 3" xfId="60420"/>
    <cellStyle name="Input 4 3 27 6" xfId="25225"/>
    <cellStyle name="Input 4 3 27 6 2" xfId="60421"/>
    <cellStyle name="Input 4 3 27 6 3" xfId="60422"/>
    <cellStyle name="Input 4 3 27 7" xfId="25226"/>
    <cellStyle name="Input 4 3 27 8" xfId="60423"/>
    <cellStyle name="Input 4 3 28" xfId="25227"/>
    <cellStyle name="Input 4 3 28 2" xfId="25228"/>
    <cellStyle name="Input 4 3 28 2 2" xfId="25229"/>
    <cellStyle name="Input 4 3 28 2 3" xfId="25230"/>
    <cellStyle name="Input 4 3 28 2 4" xfId="25231"/>
    <cellStyle name="Input 4 3 28 2 5" xfId="25232"/>
    <cellStyle name="Input 4 3 28 2 6" xfId="25233"/>
    <cellStyle name="Input 4 3 28 3" xfId="25234"/>
    <cellStyle name="Input 4 3 28 3 2" xfId="60424"/>
    <cellStyle name="Input 4 3 28 3 3" xfId="60425"/>
    <cellStyle name="Input 4 3 28 4" xfId="25235"/>
    <cellStyle name="Input 4 3 28 4 2" xfId="60426"/>
    <cellStyle name="Input 4 3 28 4 3" xfId="60427"/>
    <cellStyle name="Input 4 3 28 5" xfId="25236"/>
    <cellStyle name="Input 4 3 28 5 2" xfId="60428"/>
    <cellStyle name="Input 4 3 28 5 3" xfId="60429"/>
    <cellStyle name="Input 4 3 28 6" xfId="25237"/>
    <cellStyle name="Input 4 3 28 6 2" xfId="60430"/>
    <cellStyle name="Input 4 3 28 6 3" xfId="60431"/>
    <cellStyle name="Input 4 3 28 7" xfId="25238"/>
    <cellStyle name="Input 4 3 28 8" xfId="60432"/>
    <cellStyle name="Input 4 3 29" xfId="25239"/>
    <cellStyle name="Input 4 3 29 2" xfId="25240"/>
    <cellStyle name="Input 4 3 29 2 2" xfId="25241"/>
    <cellStyle name="Input 4 3 29 2 3" xfId="25242"/>
    <cellStyle name="Input 4 3 29 2 4" xfId="25243"/>
    <cellStyle name="Input 4 3 29 2 5" xfId="25244"/>
    <cellStyle name="Input 4 3 29 2 6" xfId="25245"/>
    <cellStyle name="Input 4 3 29 3" xfId="25246"/>
    <cellStyle name="Input 4 3 29 3 2" xfId="60433"/>
    <cellStyle name="Input 4 3 29 3 3" xfId="60434"/>
    <cellStyle name="Input 4 3 29 4" xfId="25247"/>
    <cellStyle name="Input 4 3 29 4 2" xfId="60435"/>
    <cellStyle name="Input 4 3 29 4 3" xfId="60436"/>
    <cellStyle name="Input 4 3 29 5" xfId="25248"/>
    <cellStyle name="Input 4 3 29 5 2" xfId="60437"/>
    <cellStyle name="Input 4 3 29 5 3" xfId="60438"/>
    <cellStyle name="Input 4 3 29 6" xfId="25249"/>
    <cellStyle name="Input 4 3 29 6 2" xfId="60439"/>
    <cellStyle name="Input 4 3 29 6 3" xfId="60440"/>
    <cellStyle name="Input 4 3 29 7" xfId="25250"/>
    <cellStyle name="Input 4 3 29 8" xfId="60441"/>
    <cellStyle name="Input 4 3 3" xfId="25251"/>
    <cellStyle name="Input 4 3 3 2" xfId="25252"/>
    <cellStyle name="Input 4 3 3 2 2" xfId="25253"/>
    <cellStyle name="Input 4 3 3 2 3" xfId="25254"/>
    <cellStyle name="Input 4 3 3 2 4" xfId="25255"/>
    <cellStyle name="Input 4 3 3 2 5" xfId="25256"/>
    <cellStyle name="Input 4 3 3 2 6" xfId="25257"/>
    <cellStyle name="Input 4 3 3 3" xfId="25258"/>
    <cellStyle name="Input 4 3 3 3 2" xfId="60442"/>
    <cellStyle name="Input 4 3 3 3 3" xfId="60443"/>
    <cellStyle name="Input 4 3 3 4" xfId="25259"/>
    <cellStyle name="Input 4 3 3 4 2" xfId="60444"/>
    <cellStyle name="Input 4 3 3 4 3" xfId="60445"/>
    <cellStyle name="Input 4 3 3 5" xfId="25260"/>
    <cellStyle name="Input 4 3 3 5 2" xfId="60446"/>
    <cellStyle name="Input 4 3 3 5 3" xfId="60447"/>
    <cellStyle name="Input 4 3 3 6" xfId="25261"/>
    <cellStyle name="Input 4 3 3 6 2" xfId="60448"/>
    <cellStyle name="Input 4 3 3 6 3" xfId="60449"/>
    <cellStyle name="Input 4 3 3 7" xfId="25262"/>
    <cellStyle name="Input 4 3 3 8" xfId="60450"/>
    <cellStyle name="Input 4 3 30" xfId="25263"/>
    <cellStyle name="Input 4 3 30 2" xfId="25264"/>
    <cellStyle name="Input 4 3 30 2 2" xfId="25265"/>
    <cellStyle name="Input 4 3 30 2 3" xfId="25266"/>
    <cellStyle name="Input 4 3 30 2 4" xfId="25267"/>
    <cellStyle name="Input 4 3 30 2 5" xfId="25268"/>
    <cellStyle name="Input 4 3 30 2 6" xfId="25269"/>
    <cellStyle name="Input 4 3 30 3" xfId="25270"/>
    <cellStyle name="Input 4 3 30 3 2" xfId="60451"/>
    <cellStyle name="Input 4 3 30 3 3" xfId="60452"/>
    <cellStyle name="Input 4 3 30 4" xfId="25271"/>
    <cellStyle name="Input 4 3 30 4 2" xfId="60453"/>
    <cellStyle name="Input 4 3 30 4 3" xfId="60454"/>
    <cellStyle name="Input 4 3 30 5" xfId="25272"/>
    <cellStyle name="Input 4 3 30 5 2" xfId="60455"/>
    <cellStyle name="Input 4 3 30 5 3" xfId="60456"/>
    <cellStyle name="Input 4 3 30 6" xfId="25273"/>
    <cellStyle name="Input 4 3 30 6 2" xfId="60457"/>
    <cellStyle name="Input 4 3 30 6 3" xfId="60458"/>
    <cellStyle name="Input 4 3 30 7" xfId="25274"/>
    <cellStyle name="Input 4 3 30 8" xfId="60459"/>
    <cellStyle name="Input 4 3 31" xfId="25275"/>
    <cellStyle name="Input 4 3 31 2" xfId="25276"/>
    <cellStyle name="Input 4 3 31 2 2" xfId="25277"/>
    <cellStyle name="Input 4 3 31 2 3" xfId="25278"/>
    <cellStyle name="Input 4 3 31 2 4" xfId="25279"/>
    <cellStyle name="Input 4 3 31 2 5" xfId="25280"/>
    <cellStyle name="Input 4 3 31 2 6" xfId="25281"/>
    <cellStyle name="Input 4 3 31 3" xfId="25282"/>
    <cellStyle name="Input 4 3 31 3 2" xfId="60460"/>
    <cellStyle name="Input 4 3 31 3 3" xfId="60461"/>
    <cellStyle name="Input 4 3 31 4" xfId="25283"/>
    <cellStyle name="Input 4 3 31 4 2" xfId="60462"/>
    <cellStyle name="Input 4 3 31 4 3" xfId="60463"/>
    <cellStyle name="Input 4 3 31 5" xfId="25284"/>
    <cellStyle name="Input 4 3 31 5 2" xfId="60464"/>
    <cellStyle name="Input 4 3 31 5 3" xfId="60465"/>
    <cellStyle name="Input 4 3 31 6" xfId="25285"/>
    <cellStyle name="Input 4 3 31 6 2" xfId="60466"/>
    <cellStyle name="Input 4 3 31 6 3" xfId="60467"/>
    <cellStyle name="Input 4 3 31 7" xfId="25286"/>
    <cellStyle name="Input 4 3 31 8" xfId="60468"/>
    <cellStyle name="Input 4 3 32" xfId="25287"/>
    <cellStyle name="Input 4 3 32 2" xfId="25288"/>
    <cellStyle name="Input 4 3 32 2 2" xfId="25289"/>
    <cellStyle name="Input 4 3 32 2 3" xfId="25290"/>
    <cellStyle name="Input 4 3 32 2 4" xfId="25291"/>
    <cellStyle name="Input 4 3 32 2 5" xfId="25292"/>
    <cellStyle name="Input 4 3 32 2 6" xfId="25293"/>
    <cellStyle name="Input 4 3 32 3" xfId="25294"/>
    <cellStyle name="Input 4 3 32 3 2" xfId="60469"/>
    <cellStyle name="Input 4 3 32 3 3" xfId="60470"/>
    <cellStyle name="Input 4 3 32 4" xfId="25295"/>
    <cellStyle name="Input 4 3 32 4 2" xfId="60471"/>
    <cellStyle name="Input 4 3 32 4 3" xfId="60472"/>
    <cellStyle name="Input 4 3 32 5" xfId="25296"/>
    <cellStyle name="Input 4 3 32 5 2" xfId="60473"/>
    <cellStyle name="Input 4 3 32 5 3" xfId="60474"/>
    <cellStyle name="Input 4 3 32 6" xfId="25297"/>
    <cellStyle name="Input 4 3 32 6 2" xfId="60475"/>
    <cellStyle name="Input 4 3 32 6 3" xfId="60476"/>
    <cellStyle name="Input 4 3 32 7" xfId="25298"/>
    <cellStyle name="Input 4 3 32 8" xfId="60477"/>
    <cellStyle name="Input 4 3 33" xfId="25299"/>
    <cellStyle name="Input 4 3 33 2" xfId="25300"/>
    <cellStyle name="Input 4 3 33 2 2" xfId="25301"/>
    <cellStyle name="Input 4 3 33 2 3" xfId="25302"/>
    <cellStyle name="Input 4 3 33 2 4" xfId="25303"/>
    <cellStyle name="Input 4 3 33 2 5" xfId="25304"/>
    <cellStyle name="Input 4 3 33 2 6" xfId="25305"/>
    <cellStyle name="Input 4 3 33 3" xfId="25306"/>
    <cellStyle name="Input 4 3 33 3 2" xfId="60478"/>
    <cellStyle name="Input 4 3 33 3 3" xfId="60479"/>
    <cellStyle name="Input 4 3 33 4" xfId="25307"/>
    <cellStyle name="Input 4 3 33 4 2" xfId="60480"/>
    <cellStyle name="Input 4 3 33 4 3" xfId="60481"/>
    <cellStyle name="Input 4 3 33 5" xfId="25308"/>
    <cellStyle name="Input 4 3 33 5 2" xfId="60482"/>
    <cellStyle name="Input 4 3 33 5 3" xfId="60483"/>
    <cellStyle name="Input 4 3 33 6" xfId="25309"/>
    <cellStyle name="Input 4 3 33 6 2" xfId="60484"/>
    <cellStyle name="Input 4 3 33 6 3" xfId="60485"/>
    <cellStyle name="Input 4 3 33 7" xfId="25310"/>
    <cellStyle name="Input 4 3 33 8" xfId="60486"/>
    <cellStyle name="Input 4 3 34" xfId="25311"/>
    <cellStyle name="Input 4 3 34 2" xfId="25312"/>
    <cellStyle name="Input 4 3 34 2 2" xfId="25313"/>
    <cellStyle name="Input 4 3 34 2 3" xfId="25314"/>
    <cellStyle name="Input 4 3 34 2 4" xfId="25315"/>
    <cellStyle name="Input 4 3 34 2 5" xfId="25316"/>
    <cellStyle name="Input 4 3 34 2 6" xfId="25317"/>
    <cellStyle name="Input 4 3 34 3" xfId="25318"/>
    <cellStyle name="Input 4 3 34 3 2" xfId="60487"/>
    <cellStyle name="Input 4 3 34 3 3" xfId="60488"/>
    <cellStyle name="Input 4 3 34 4" xfId="25319"/>
    <cellStyle name="Input 4 3 34 4 2" xfId="60489"/>
    <cellStyle name="Input 4 3 34 4 3" xfId="60490"/>
    <cellStyle name="Input 4 3 34 5" xfId="25320"/>
    <cellStyle name="Input 4 3 34 5 2" xfId="60491"/>
    <cellStyle name="Input 4 3 34 5 3" xfId="60492"/>
    <cellStyle name="Input 4 3 34 6" xfId="25321"/>
    <cellStyle name="Input 4 3 34 6 2" xfId="60493"/>
    <cellStyle name="Input 4 3 34 6 3" xfId="60494"/>
    <cellStyle name="Input 4 3 34 7" xfId="25322"/>
    <cellStyle name="Input 4 3 34 8" xfId="60495"/>
    <cellStyle name="Input 4 3 35" xfId="25323"/>
    <cellStyle name="Input 4 3 35 2" xfId="25324"/>
    <cellStyle name="Input 4 3 35 2 2" xfId="25325"/>
    <cellStyle name="Input 4 3 35 2 3" xfId="25326"/>
    <cellStyle name="Input 4 3 35 2 4" xfId="25327"/>
    <cellStyle name="Input 4 3 35 2 5" xfId="25328"/>
    <cellStyle name="Input 4 3 35 2 6" xfId="25329"/>
    <cellStyle name="Input 4 3 35 3" xfId="25330"/>
    <cellStyle name="Input 4 3 35 3 2" xfId="60496"/>
    <cellStyle name="Input 4 3 35 3 3" xfId="60497"/>
    <cellStyle name="Input 4 3 35 4" xfId="25331"/>
    <cellStyle name="Input 4 3 35 4 2" xfId="60498"/>
    <cellStyle name="Input 4 3 35 4 3" xfId="60499"/>
    <cellStyle name="Input 4 3 35 5" xfId="25332"/>
    <cellStyle name="Input 4 3 35 5 2" xfId="60500"/>
    <cellStyle name="Input 4 3 35 5 3" xfId="60501"/>
    <cellStyle name="Input 4 3 35 6" xfId="25333"/>
    <cellStyle name="Input 4 3 35 6 2" xfId="60502"/>
    <cellStyle name="Input 4 3 35 6 3" xfId="60503"/>
    <cellStyle name="Input 4 3 35 7" xfId="60504"/>
    <cellStyle name="Input 4 3 35 8" xfId="60505"/>
    <cellStyle name="Input 4 3 36" xfId="25334"/>
    <cellStyle name="Input 4 3 36 2" xfId="25335"/>
    <cellStyle name="Input 4 3 36 3" xfId="25336"/>
    <cellStyle name="Input 4 3 36 4" xfId="25337"/>
    <cellStyle name="Input 4 3 36 5" xfId="25338"/>
    <cellStyle name="Input 4 3 36 6" xfId="25339"/>
    <cellStyle name="Input 4 3 37" xfId="25340"/>
    <cellStyle name="Input 4 3 37 2" xfId="60506"/>
    <cellStyle name="Input 4 3 37 3" xfId="60507"/>
    <cellStyle name="Input 4 3 38" xfId="25341"/>
    <cellStyle name="Input 4 3 38 2" xfId="60508"/>
    <cellStyle name="Input 4 3 38 3" xfId="60509"/>
    <cellStyle name="Input 4 3 39" xfId="60510"/>
    <cellStyle name="Input 4 3 39 2" xfId="60511"/>
    <cellStyle name="Input 4 3 39 3" xfId="60512"/>
    <cellStyle name="Input 4 3 4" xfId="25342"/>
    <cellStyle name="Input 4 3 4 2" xfId="25343"/>
    <cellStyle name="Input 4 3 4 2 2" xfId="25344"/>
    <cellStyle name="Input 4 3 4 2 3" xfId="25345"/>
    <cellStyle name="Input 4 3 4 2 4" xfId="25346"/>
    <cellStyle name="Input 4 3 4 2 5" xfId="25347"/>
    <cellStyle name="Input 4 3 4 2 6" xfId="25348"/>
    <cellStyle name="Input 4 3 4 3" xfId="25349"/>
    <cellStyle name="Input 4 3 4 3 2" xfId="60513"/>
    <cellStyle name="Input 4 3 4 3 3" xfId="60514"/>
    <cellStyle name="Input 4 3 4 4" xfId="25350"/>
    <cellStyle name="Input 4 3 4 4 2" xfId="60515"/>
    <cellStyle name="Input 4 3 4 4 3" xfId="60516"/>
    <cellStyle name="Input 4 3 4 5" xfId="25351"/>
    <cellStyle name="Input 4 3 4 5 2" xfId="60517"/>
    <cellStyle name="Input 4 3 4 5 3" xfId="60518"/>
    <cellStyle name="Input 4 3 4 6" xfId="25352"/>
    <cellStyle name="Input 4 3 4 6 2" xfId="60519"/>
    <cellStyle name="Input 4 3 4 6 3" xfId="60520"/>
    <cellStyle name="Input 4 3 4 7" xfId="25353"/>
    <cellStyle name="Input 4 3 4 8" xfId="60521"/>
    <cellStyle name="Input 4 3 40" xfId="60522"/>
    <cellStyle name="Input 4 3 40 2" xfId="60523"/>
    <cellStyle name="Input 4 3 40 3" xfId="60524"/>
    <cellStyle name="Input 4 3 41" xfId="60525"/>
    <cellStyle name="Input 4 3 42" xfId="60526"/>
    <cellStyle name="Input 4 3 5" xfId="25354"/>
    <cellStyle name="Input 4 3 5 2" xfId="25355"/>
    <cellStyle name="Input 4 3 5 2 2" xfId="25356"/>
    <cellStyle name="Input 4 3 5 2 3" xfId="25357"/>
    <cellStyle name="Input 4 3 5 2 4" xfId="25358"/>
    <cellStyle name="Input 4 3 5 2 5" xfId="25359"/>
    <cellStyle name="Input 4 3 5 2 6" xfId="25360"/>
    <cellStyle name="Input 4 3 5 3" xfId="25361"/>
    <cellStyle name="Input 4 3 5 3 2" xfId="60527"/>
    <cellStyle name="Input 4 3 5 3 3" xfId="60528"/>
    <cellStyle name="Input 4 3 5 4" xfId="25362"/>
    <cellStyle name="Input 4 3 5 4 2" xfId="60529"/>
    <cellStyle name="Input 4 3 5 4 3" xfId="60530"/>
    <cellStyle name="Input 4 3 5 5" xfId="25363"/>
    <cellStyle name="Input 4 3 5 5 2" xfId="60531"/>
    <cellStyle name="Input 4 3 5 5 3" xfId="60532"/>
    <cellStyle name="Input 4 3 5 6" xfId="25364"/>
    <cellStyle name="Input 4 3 5 6 2" xfId="60533"/>
    <cellStyle name="Input 4 3 5 6 3" xfId="60534"/>
    <cellStyle name="Input 4 3 5 7" xfId="25365"/>
    <cellStyle name="Input 4 3 5 8" xfId="60535"/>
    <cellStyle name="Input 4 3 6" xfId="25366"/>
    <cellStyle name="Input 4 3 6 2" xfId="25367"/>
    <cellStyle name="Input 4 3 6 2 2" xfId="25368"/>
    <cellStyle name="Input 4 3 6 2 3" xfId="25369"/>
    <cellStyle name="Input 4 3 6 2 4" xfId="25370"/>
    <cellStyle name="Input 4 3 6 2 5" xfId="25371"/>
    <cellStyle name="Input 4 3 6 2 6" xfId="25372"/>
    <cellStyle name="Input 4 3 6 3" xfId="25373"/>
    <cellStyle name="Input 4 3 6 3 2" xfId="60536"/>
    <cellStyle name="Input 4 3 6 3 3" xfId="60537"/>
    <cellStyle name="Input 4 3 6 4" xfId="25374"/>
    <cellStyle name="Input 4 3 6 4 2" xfId="60538"/>
    <cellStyle name="Input 4 3 6 4 3" xfId="60539"/>
    <cellStyle name="Input 4 3 6 5" xfId="25375"/>
    <cellStyle name="Input 4 3 6 5 2" xfId="60540"/>
    <cellStyle name="Input 4 3 6 5 3" xfId="60541"/>
    <cellStyle name="Input 4 3 6 6" xfId="25376"/>
    <cellStyle name="Input 4 3 6 6 2" xfId="60542"/>
    <cellStyle name="Input 4 3 6 6 3" xfId="60543"/>
    <cellStyle name="Input 4 3 6 7" xfId="25377"/>
    <cellStyle name="Input 4 3 6 8" xfId="60544"/>
    <cellStyle name="Input 4 3 7" xfId="25378"/>
    <cellStyle name="Input 4 3 7 2" xfId="25379"/>
    <cellStyle name="Input 4 3 7 2 2" xfId="25380"/>
    <cellStyle name="Input 4 3 7 2 3" xfId="25381"/>
    <cellStyle name="Input 4 3 7 2 4" xfId="25382"/>
    <cellStyle name="Input 4 3 7 2 5" xfId="25383"/>
    <cellStyle name="Input 4 3 7 2 6" xfId="25384"/>
    <cellStyle name="Input 4 3 7 3" xfId="25385"/>
    <cellStyle name="Input 4 3 7 3 2" xfId="60545"/>
    <cellStyle name="Input 4 3 7 3 3" xfId="60546"/>
    <cellStyle name="Input 4 3 7 4" xfId="25386"/>
    <cellStyle name="Input 4 3 7 4 2" xfId="60547"/>
    <cellStyle name="Input 4 3 7 4 3" xfId="60548"/>
    <cellStyle name="Input 4 3 7 5" xfId="25387"/>
    <cellStyle name="Input 4 3 7 5 2" xfId="60549"/>
    <cellStyle name="Input 4 3 7 5 3" xfId="60550"/>
    <cellStyle name="Input 4 3 7 6" xfId="25388"/>
    <cellStyle name="Input 4 3 7 6 2" xfId="60551"/>
    <cellStyle name="Input 4 3 7 6 3" xfId="60552"/>
    <cellStyle name="Input 4 3 7 7" xfId="25389"/>
    <cellStyle name="Input 4 3 7 8" xfId="60553"/>
    <cellStyle name="Input 4 3 8" xfId="25390"/>
    <cellStyle name="Input 4 3 8 2" xfId="25391"/>
    <cellStyle name="Input 4 3 8 2 2" xfId="25392"/>
    <cellStyle name="Input 4 3 8 2 3" xfId="25393"/>
    <cellStyle name="Input 4 3 8 2 4" xfId="25394"/>
    <cellStyle name="Input 4 3 8 2 5" xfId="25395"/>
    <cellStyle name="Input 4 3 8 2 6" xfId="25396"/>
    <cellStyle name="Input 4 3 8 3" xfId="25397"/>
    <cellStyle name="Input 4 3 8 3 2" xfId="60554"/>
    <cellStyle name="Input 4 3 8 3 3" xfId="60555"/>
    <cellStyle name="Input 4 3 8 4" xfId="25398"/>
    <cellStyle name="Input 4 3 8 4 2" xfId="60556"/>
    <cellStyle name="Input 4 3 8 4 3" xfId="60557"/>
    <cellStyle name="Input 4 3 8 5" xfId="25399"/>
    <cellStyle name="Input 4 3 8 5 2" xfId="60558"/>
    <cellStyle name="Input 4 3 8 5 3" xfId="60559"/>
    <cellStyle name="Input 4 3 8 6" xfId="25400"/>
    <cellStyle name="Input 4 3 8 6 2" xfId="60560"/>
    <cellStyle name="Input 4 3 8 6 3" xfId="60561"/>
    <cellStyle name="Input 4 3 8 7" xfId="25401"/>
    <cellStyle name="Input 4 3 8 8" xfId="60562"/>
    <cellStyle name="Input 4 3 9" xfId="25402"/>
    <cellStyle name="Input 4 3 9 2" xfId="25403"/>
    <cellStyle name="Input 4 3 9 2 2" xfId="25404"/>
    <cellStyle name="Input 4 3 9 2 3" xfId="25405"/>
    <cellStyle name="Input 4 3 9 2 4" xfId="25406"/>
    <cellStyle name="Input 4 3 9 2 5" xfId="25407"/>
    <cellStyle name="Input 4 3 9 2 6" xfId="25408"/>
    <cellStyle name="Input 4 3 9 3" xfId="25409"/>
    <cellStyle name="Input 4 3 9 3 2" xfId="60563"/>
    <cellStyle name="Input 4 3 9 3 3" xfId="60564"/>
    <cellStyle name="Input 4 3 9 4" xfId="25410"/>
    <cellStyle name="Input 4 3 9 4 2" xfId="60565"/>
    <cellStyle name="Input 4 3 9 4 3" xfId="60566"/>
    <cellStyle name="Input 4 3 9 5" xfId="25411"/>
    <cellStyle name="Input 4 3 9 5 2" xfId="60567"/>
    <cellStyle name="Input 4 3 9 5 3" xfId="60568"/>
    <cellStyle name="Input 4 3 9 6" xfId="25412"/>
    <cellStyle name="Input 4 3 9 6 2" xfId="60569"/>
    <cellStyle name="Input 4 3 9 6 3" xfId="60570"/>
    <cellStyle name="Input 4 3 9 7" xfId="25413"/>
    <cellStyle name="Input 4 3 9 8" xfId="60571"/>
    <cellStyle name="Input 4 30" xfId="25414"/>
    <cellStyle name="Input 4 30 2" xfId="25415"/>
    <cellStyle name="Input 4 30 2 2" xfId="25416"/>
    <cellStyle name="Input 4 30 2 3" xfId="25417"/>
    <cellStyle name="Input 4 30 2 4" xfId="25418"/>
    <cellStyle name="Input 4 30 2 5" xfId="25419"/>
    <cellStyle name="Input 4 30 2 6" xfId="25420"/>
    <cellStyle name="Input 4 30 3" xfId="25421"/>
    <cellStyle name="Input 4 30 3 2" xfId="60572"/>
    <cellStyle name="Input 4 30 3 3" xfId="60573"/>
    <cellStyle name="Input 4 30 4" xfId="25422"/>
    <cellStyle name="Input 4 30 4 2" xfId="60574"/>
    <cellStyle name="Input 4 30 4 3" xfId="60575"/>
    <cellStyle name="Input 4 30 5" xfId="25423"/>
    <cellStyle name="Input 4 30 5 2" xfId="60576"/>
    <cellStyle name="Input 4 30 5 3" xfId="60577"/>
    <cellStyle name="Input 4 30 6" xfId="25424"/>
    <cellStyle name="Input 4 30 6 2" xfId="60578"/>
    <cellStyle name="Input 4 30 6 3" xfId="60579"/>
    <cellStyle name="Input 4 30 7" xfId="25425"/>
    <cellStyle name="Input 4 30 8" xfId="60580"/>
    <cellStyle name="Input 4 31" xfId="25426"/>
    <cellStyle name="Input 4 31 2" xfId="25427"/>
    <cellStyle name="Input 4 31 2 2" xfId="25428"/>
    <cellStyle name="Input 4 31 2 3" xfId="25429"/>
    <cellStyle name="Input 4 31 2 4" xfId="25430"/>
    <cellStyle name="Input 4 31 2 5" xfId="25431"/>
    <cellStyle name="Input 4 31 2 6" xfId="25432"/>
    <cellStyle name="Input 4 31 3" xfId="25433"/>
    <cellStyle name="Input 4 31 3 2" xfId="60581"/>
    <cellStyle name="Input 4 31 3 3" xfId="60582"/>
    <cellStyle name="Input 4 31 4" xfId="25434"/>
    <cellStyle name="Input 4 31 4 2" xfId="60583"/>
    <cellStyle name="Input 4 31 4 3" xfId="60584"/>
    <cellStyle name="Input 4 31 5" xfId="25435"/>
    <cellStyle name="Input 4 31 5 2" xfId="60585"/>
    <cellStyle name="Input 4 31 5 3" xfId="60586"/>
    <cellStyle name="Input 4 31 6" xfId="25436"/>
    <cellStyle name="Input 4 31 6 2" xfId="60587"/>
    <cellStyle name="Input 4 31 6 3" xfId="60588"/>
    <cellStyle name="Input 4 31 7" xfId="25437"/>
    <cellStyle name="Input 4 31 8" xfId="60589"/>
    <cellStyle name="Input 4 32" xfId="25438"/>
    <cellStyle name="Input 4 32 2" xfId="25439"/>
    <cellStyle name="Input 4 32 2 2" xfId="25440"/>
    <cellStyle name="Input 4 32 2 3" xfId="25441"/>
    <cellStyle name="Input 4 32 2 4" xfId="25442"/>
    <cellStyle name="Input 4 32 2 5" xfId="25443"/>
    <cellStyle name="Input 4 32 2 6" xfId="25444"/>
    <cellStyle name="Input 4 32 3" xfId="25445"/>
    <cellStyle name="Input 4 32 3 2" xfId="60590"/>
    <cellStyle name="Input 4 32 3 3" xfId="60591"/>
    <cellStyle name="Input 4 32 4" xfId="25446"/>
    <cellStyle name="Input 4 32 4 2" xfId="60592"/>
    <cellStyle name="Input 4 32 4 3" xfId="60593"/>
    <cellStyle name="Input 4 32 5" xfId="25447"/>
    <cellStyle name="Input 4 32 5 2" xfId="60594"/>
    <cellStyle name="Input 4 32 5 3" xfId="60595"/>
    <cellStyle name="Input 4 32 6" xfId="25448"/>
    <cellStyle name="Input 4 32 6 2" xfId="60596"/>
    <cellStyle name="Input 4 32 6 3" xfId="60597"/>
    <cellStyle name="Input 4 32 7" xfId="25449"/>
    <cellStyle name="Input 4 32 8" xfId="60598"/>
    <cellStyle name="Input 4 33" xfId="25450"/>
    <cellStyle name="Input 4 33 2" xfId="25451"/>
    <cellStyle name="Input 4 33 2 2" xfId="25452"/>
    <cellStyle name="Input 4 33 2 3" xfId="25453"/>
    <cellStyle name="Input 4 33 2 4" xfId="25454"/>
    <cellStyle name="Input 4 33 2 5" xfId="25455"/>
    <cellStyle name="Input 4 33 2 6" xfId="25456"/>
    <cellStyle name="Input 4 33 3" xfId="25457"/>
    <cellStyle name="Input 4 33 3 2" xfId="60599"/>
    <cellStyle name="Input 4 33 3 3" xfId="60600"/>
    <cellStyle name="Input 4 33 4" xfId="25458"/>
    <cellStyle name="Input 4 33 4 2" xfId="60601"/>
    <cellStyle name="Input 4 33 4 3" xfId="60602"/>
    <cellStyle name="Input 4 33 5" xfId="25459"/>
    <cellStyle name="Input 4 33 5 2" xfId="60603"/>
    <cellStyle name="Input 4 33 5 3" xfId="60604"/>
    <cellStyle name="Input 4 33 6" xfId="25460"/>
    <cellStyle name="Input 4 33 6 2" xfId="60605"/>
    <cellStyle name="Input 4 33 6 3" xfId="60606"/>
    <cellStyle name="Input 4 33 7" xfId="25461"/>
    <cellStyle name="Input 4 33 8" xfId="60607"/>
    <cellStyle name="Input 4 34" xfId="25462"/>
    <cellStyle name="Input 4 34 2" xfId="25463"/>
    <cellStyle name="Input 4 34 2 2" xfId="25464"/>
    <cellStyle name="Input 4 34 2 3" xfId="25465"/>
    <cellStyle name="Input 4 34 2 4" xfId="25466"/>
    <cellStyle name="Input 4 34 2 5" xfId="25467"/>
    <cellStyle name="Input 4 34 2 6" xfId="25468"/>
    <cellStyle name="Input 4 34 3" xfId="25469"/>
    <cellStyle name="Input 4 34 3 2" xfId="60608"/>
    <cellStyle name="Input 4 34 3 3" xfId="60609"/>
    <cellStyle name="Input 4 34 4" xfId="25470"/>
    <cellStyle name="Input 4 34 4 2" xfId="60610"/>
    <cellStyle name="Input 4 34 4 3" xfId="60611"/>
    <cellStyle name="Input 4 34 5" xfId="25471"/>
    <cellStyle name="Input 4 34 5 2" xfId="60612"/>
    <cellStyle name="Input 4 34 5 3" xfId="60613"/>
    <cellStyle name="Input 4 34 6" xfId="25472"/>
    <cellStyle name="Input 4 34 6 2" xfId="60614"/>
    <cellStyle name="Input 4 34 6 3" xfId="60615"/>
    <cellStyle name="Input 4 34 7" xfId="25473"/>
    <cellStyle name="Input 4 34 8" xfId="60616"/>
    <cellStyle name="Input 4 35" xfId="25474"/>
    <cellStyle name="Input 4 35 2" xfId="25475"/>
    <cellStyle name="Input 4 35 2 2" xfId="25476"/>
    <cellStyle name="Input 4 35 2 3" xfId="25477"/>
    <cellStyle name="Input 4 35 2 4" xfId="25478"/>
    <cellStyle name="Input 4 35 2 5" xfId="25479"/>
    <cellStyle name="Input 4 35 2 6" xfId="25480"/>
    <cellStyle name="Input 4 35 3" xfId="25481"/>
    <cellStyle name="Input 4 35 3 2" xfId="60617"/>
    <cellStyle name="Input 4 35 3 3" xfId="60618"/>
    <cellStyle name="Input 4 35 4" xfId="25482"/>
    <cellStyle name="Input 4 35 4 2" xfId="60619"/>
    <cellStyle name="Input 4 35 4 3" xfId="60620"/>
    <cellStyle name="Input 4 35 5" xfId="25483"/>
    <cellStyle name="Input 4 35 5 2" xfId="60621"/>
    <cellStyle name="Input 4 35 5 3" xfId="60622"/>
    <cellStyle name="Input 4 35 6" xfId="25484"/>
    <cellStyle name="Input 4 35 6 2" xfId="60623"/>
    <cellStyle name="Input 4 35 6 3" xfId="60624"/>
    <cellStyle name="Input 4 35 7" xfId="25485"/>
    <cellStyle name="Input 4 35 8" xfId="60625"/>
    <cellStyle name="Input 4 36" xfId="25486"/>
    <cellStyle name="Input 4 36 2" xfId="25487"/>
    <cellStyle name="Input 4 36 2 2" xfId="25488"/>
    <cellStyle name="Input 4 36 2 3" xfId="25489"/>
    <cellStyle name="Input 4 36 2 4" xfId="25490"/>
    <cellStyle name="Input 4 36 2 5" xfId="25491"/>
    <cellStyle name="Input 4 36 2 6" xfId="25492"/>
    <cellStyle name="Input 4 36 3" xfId="25493"/>
    <cellStyle name="Input 4 36 3 2" xfId="60626"/>
    <cellStyle name="Input 4 36 3 3" xfId="60627"/>
    <cellStyle name="Input 4 36 4" xfId="25494"/>
    <cellStyle name="Input 4 36 4 2" xfId="60628"/>
    <cellStyle name="Input 4 36 4 3" xfId="60629"/>
    <cellStyle name="Input 4 36 5" xfId="25495"/>
    <cellStyle name="Input 4 36 5 2" xfId="60630"/>
    <cellStyle name="Input 4 36 5 3" xfId="60631"/>
    <cellStyle name="Input 4 36 6" xfId="25496"/>
    <cellStyle name="Input 4 36 6 2" xfId="60632"/>
    <cellStyle name="Input 4 36 6 3" xfId="60633"/>
    <cellStyle name="Input 4 36 7" xfId="25497"/>
    <cellStyle name="Input 4 36 8" xfId="60634"/>
    <cellStyle name="Input 4 37" xfId="25498"/>
    <cellStyle name="Input 4 37 2" xfId="25499"/>
    <cellStyle name="Input 4 37 2 2" xfId="25500"/>
    <cellStyle name="Input 4 37 2 3" xfId="25501"/>
    <cellStyle name="Input 4 37 2 4" xfId="25502"/>
    <cellStyle name="Input 4 37 2 5" xfId="25503"/>
    <cellStyle name="Input 4 37 2 6" xfId="25504"/>
    <cellStyle name="Input 4 37 3" xfId="25505"/>
    <cellStyle name="Input 4 37 3 2" xfId="60635"/>
    <cellStyle name="Input 4 37 3 3" xfId="60636"/>
    <cellStyle name="Input 4 37 4" xfId="25506"/>
    <cellStyle name="Input 4 37 4 2" xfId="60637"/>
    <cellStyle name="Input 4 37 4 3" xfId="60638"/>
    <cellStyle name="Input 4 37 5" xfId="25507"/>
    <cellStyle name="Input 4 37 5 2" xfId="60639"/>
    <cellStyle name="Input 4 37 5 3" xfId="60640"/>
    <cellStyle name="Input 4 37 6" xfId="25508"/>
    <cellStyle name="Input 4 37 6 2" xfId="60641"/>
    <cellStyle name="Input 4 37 6 3" xfId="60642"/>
    <cellStyle name="Input 4 37 7" xfId="25509"/>
    <cellStyle name="Input 4 37 8" xfId="60643"/>
    <cellStyle name="Input 4 38" xfId="25510"/>
    <cellStyle name="Input 4 38 2" xfId="25511"/>
    <cellStyle name="Input 4 38 2 2" xfId="25512"/>
    <cellStyle name="Input 4 38 2 3" xfId="25513"/>
    <cellStyle name="Input 4 38 2 4" xfId="25514"/>
    <cellStyle name="Input 4 38 2 5" xfId="25515"/>
    <cellStyle name="Input 4 38 2 6" xfId="25516"/>
    <cellStyle name="Input 4 38 3" xfId="25517"/>
    <cellStyle name="Input 4 38 3 2" xfId="60644"/>
    <cellStyle name="Input 4 38 3 3" xfId="60645"/>
    <cellStyle name="Input 4 38 4" xfId="25518"/>
    <cellStyle name="Input 4 38 4 2" xfId="60646"/>
    <cellStyle name="Input 4 38 4 3" xfId="60647"/>
    <cellStyle name="Input 4 38 5" xfId="25519"/>
    <cellStyle name="Input 4 38 5 2" xfId="60648"/>
    <cellStyle name="Input 4 38 5 3" xfId="60649"/>
    <cellStyle name="Input 4 38 6" xfId="25520"/>
    <cellStyle name="Input 4 38 6 2" xfId="60650"/>
    <cellStyle name="Input 4 38 6 3" xfId="60651"/>
    <cellStyle name="Input 4 38 7" xfId="60652"/>
    <cellStyle name="Input 4 38 8" xfId="60653"/>
    <cellStyle name="Input 4 39" xfId="25521"/>
    <cellStyle name="Input 4 39 2" xfId="25522"/>
    <cellStyle name="Input 4 39 3" xfId="25523"/>
    <cellStyle name="Input 4 39 4" xfId="25524"/>
    <cellStyle name="Input 4 39 5" xfId="25525"/>
    <cellStyle name="Input 4 39 6" xfId="25526"/>
    <cellStyle name="Input 4 4" xfId="25527"/>
    <cellStyle name="Input 4 4 10" xfId="25528"/>
    <cellStyle name="Input 4 4 10 2" xfId="25529"/>
    <cellStyle name="Input 4 4 10 2 2" xfId="25530"/>
    <cellStyle name="Input 4 4 10 2 3" xfId="25531"/>
    <cellStyle name="Input 4 4 10 2 4" xfId="25532"/>
    <cellStyle name="Input 4 4 10 2 5" xfId="25533"/>
    <cellStyle name="Input 4 4 10 2 6" xfId="25534"/>
    <cellStyle name="Input 4 4 10 3" xfId="25535"/>
    <cellStyle name="Input 4 4 10 3 2" xfId="60654"/>
    <cellStyle name="Input 4 4 10 3 3" xfId="60655"/>
    <cellStyle name="Input 4 4 10 4" xfId="25536"/>
    <cellStyle name="Input 4 4 10 4 2" xfId="60656"/>
    <cellStyle name="Input 4 4 10 4 3" xfId="60657"/>
    <cellStyle name="Input 4 4 10 5" xfId="25537"/>
    <cellStyle name="Input 4 4 10 5 2" xfId="60658"/>
    <cellStyle name="Input 4 4 10 5 3" xfId="60659"/>
    <cellStyle name="Input 4 4 10 6" xfId="25538"/>
    <cellStyle name="Input 4 4 10 6 2" xfId="60660"/>
    <cellStyle name="Input 4 4 10 6 3" xfId="60661"/>
    <cellStyle name="Input 4 4 10 7" xfId="25539"/>
    <cellStyle name="Input 4 4 10 8" xfId="60662"/>
    <cellStyle name="Input 4 4 11" xfId="25540"/>
    <cellStyle name="Input 4 4 11 2" xfId="25541"/>
    <cellStyle name="Input 4 4 11 2 2" xfId="25542"/>
    <cellStyle name="Input 4 4 11 2 3" xfId="25543"/>
    <cellStyle name="Input 4 4 11 2 4" xfId="25544"/>
    <cellStyle name="Input 4 4 11 2 5" xfId="25545"/>
    <cellStyle name="Input 4 4 11 2 6" xfId="25546"/>
    <cellStyle name="Input 4 4 11 3" xfId="25547"/>
    <cellStyle name="Input 4 4 11 3 2" xfId="60663"/>
    <cellStyle name="Input 4 4 11 3 3" xfId="60664"/>
    <cellStyle name="Input 4 4 11 4" xfId="25548"/>
    <cellStyle name="Input 4 4 11 4 2" xfId="60665"/>
    <cellStyle name="Input 4 4 11 4 3" xfId="60666"/>
    <cellStyle name="Input 4 4 11 5" xfId="25549"/>
    <cellStyle name="Input 4 4 11 5 2" xfId="60667"/>
    <cellStyle name="Input 4 4 11 5 3" xfId="60668"/>
    <cellStyle name="Input 4 4 11 6" xfId="25550"/>
    <cellStyle name="Input 4 4 11 6 2" xfId="60669"/>
    <cellStyle name="Input 4 4 11 6 3" xfId="60670"/>
    <cellStyle name="Input 4 4 11 7" xfId="25551"/>
    <cellStyle name="Input 4 4 11 8" xfId="60671"/>
    <cellStyle name="Input 4 4 12" xfId="25552"/>
    <cellStyle name="Input 4 4 12 2" xfId="25553"/>
    <cellStyle name="Input 4 4 12 2 2" xfId="25554"/>
    <cellStyle name="Input 4 4 12 2 3" xfId="25555"/>
    <cellStyle name="Input 4 4 12 2 4" xfId="25556"/>
    <cellStyle name="Input 4 4 12 2 5" xfId="25557"/>
    <cellStyle name="Input 4 4 12 2 6" xfId="25558"/>
    <cellStyle name="Input 4 4 12 3" xfId="25559"/>
    <cellStyle name="Input 4 4 12 3 2" xfId="60672"/>
    <cellStyle name="Input 4 4 12 3 3" xfId="60673"/>
    <cellStyle name="Input 4 4 12 4" xfId="25560"/>
    <cellStyle name="Input 4 4 12 4 2" xfId="60674"/>
    <cellStyle name="Input 4 4 12 4 3" xfId="60675"/>
    <cellStyle name="Input 4 4 12 5" xfId="25561"/>
    <cellStyle name="Input 4 4 12 5 2" xfId="60676"/>
    <cellStyle name="Input 4 4 12 5 3" xfId="60677"/>
    <cellStyle name="Input 4 4 12 6" xfId="25562"/>
    <cellStyle name="Input 4 4 12 6 2" xfId="60678"/>
    <cellStyle name="Input 4 4 12 6 3" xfId="60679"/>
    <cellStyle name="Input 4 4 12 7" xfId="25563"/>
    <cellStyle name="Input 4 4 12 8" xfId="60680"/>
    <cellStyle name="Input 4 4 13" xfId="25564"/>
    <cellStyle name="Input 4 4 13 2" xfId="25565"/>
    <cellStyle name="Input 4 4 13 2 2" xfId="25566"/>
    <cellStyle name="Input 4 4 13 2 3" xfId="25567"/>
    <cellStyle name="Input 4 4 13 2 4" xfId="25568"/>
    <cellStyle name="Input 4 4 13 2 5" xfId="25569"/>
    <cellStyle name="Input 4 4 13 2 6" xfId="25570"/>
    <cellStyle name="Input 4 4 13 3" xfId="25571"/>
    <cellStyle name="Input 4 4 13 3 2" xfId="60681"/>
    <cellStyle name="Input 4 4 13 3 3" xfId="60682"/>
    <cellStyle name="Input 4 4 13 4" xfId="25572"/>
    <cellStyle name="Input 4 4 13 4 2" xfId="60683"/>
    <cellStyle name="Input 4 4 13 4 3" xfId="60684"/>
    <cellStyle name="Input 4 4 13 5" xfId="25573"/>
    <cellStyle name="Input 4 4 13 5 2" xfId="60685"/>
    <cellStyle name="Input 4 4 13 5 3" xfId="60686"/>
    <cellStyle name="Input 4 4 13 6" xfId="25574"/>
    <cellStyle name="Input 4 4 13 6 2" xfId="60687"/>
    <cellStyle name="Input 4 4 13 6 3" xfId="60688"/>
    <cellStyle name="Input 4 4 13 7" xfId="25575"/>
    <cellStyle name="Input 4 4 13 8" xfId="60689"/>
    <cellStyle name="Input 4 4 14" xfId="25576"/>
    <cellStyle name="Input 4 4 14 2" xfId="25577"/>
    <cellStyle name="Input 4 4 14 2 2" xfId="25578"/>
    <cellStyle name="Input 4 4 14 2 3" xfId="25579"/>
    <cellStyle name="Input 4 4 14 2 4" xfId="25580"/>
    <cellStyle name="Input 4 4 14 2 5" xfId="25581"/>
    <cellStyle name="Input 4 4 14 2 6" xfId="25582"/>
    <cellStyle name="Input 4 4 14 3" xfId="25583"/>
    <cellStyle name="Input 4 4 14 3 2" xfId="60690"/>
    <cellStyle name="Input 4 4 14 3 3" xfId="60691"/>
    <cellStyle name="Input 4 4 14 4" xfId="25584"/>
    <cellStyle name="Input 4 4 14 4 2" xfId="60692"/>
    <cellStyle name="Input 4 4 14 4 3" xfId="60693"/>
    <cellStyle name="Input 4 4 14 5" xfId="25585"/>
    <cellStyle name="Input 4 4 14 5 2" xfId="60694"/>
    <cellStyle name="Input 4 4 14 5 3" xfId="60695"/>
    <cellStyle name="Input 4 4 14 6" xfId="25586"/>
    <cellStyle name="Input 4 4 14 6 2" xfId="60696"/>
    <cellStyle name="Input 4 4 14 6 3" xfId="60697"/>
    <cellStyle name="Input 4 4 14 7" xfId="25587"/>
    <cellStyle name="Input 4 4 14 8" xfId="60698"/>
    <cellStyle name="Input 4 4 15" xfId="25588"/>
    <cellStyle name="Input 4 4 15 2" xfId="25589"/>
    <cellStyle name="Input 4 4 15 2 2" xfId="25590"/>
    <cellStyle name="Input 4 4 15 2 3" xfId="25591"/>
    <cellStyle name="Input 4 4 15 2 4" xfId="25592"/>
    <cellStyle name="Input 4 4 15 2 5" xfId="25593"/>
    <cellStyle name="Input 4 4 15 2 6" xfId="25594"/>
    <cellStyle name="Input 4 4 15 3" xfId="25595"/>
    <cellStyle name="Input 4 4 15 3 2" xfId="60699"/>
    <cellStyle name="Input 4 4 15 3 3" xfId="60700"/>
    <cellStyle name="Input 4 4 15 4" xfId="25596"/>
    <cellStyle name="Input 4 4 15 4 2" xfId="60701"/>
    <cellStyle name="Input 4 4 15 4 3" xfId="60702"/>
    <cellStyle name="Input 4 4 15 5" xfId="25597"/>
    <cellStyle name="Input 4 4 15 5 2" xfId="60703"/>
    <cellStyle name="Input 4 4 15 5 3" xfId="60704"/>
    <cellStyle name="Input 4 4 15 6" xfId="25598"/>
    <cellStyle name="Input 4 4 15 6 2" xfId="60705"/>
    <cellStyle name="Input 4 4 15 6 3" xfId="60706"/>
    <cellStyle name="Input 4 4 15 7" xfId="25599"/>
    <cellStyle name="Input 4 4 15 8" xfId="60707"/>
    <cellStyle name="Input 4 4 16" xfId="25600"/>
    <cellStyle name="Input 4 4 16 2" xfId="25601"/>
    <cellStyle name="Input 4 4 16 2 2" xfId="25602"/>
    <cellStyle name="Input 4 4 16 2 3" xfId="25603"/>
    <cellStyle name="Input 4 4 16 2 4" xfId="25604"/>
    <cellStyle name="Input 4 4 16 2 5" xfId="25605"/>
    <cellStyle name="Input 4 4 16 2 6" xfId="25606"/>
    <cellStyle name="Input 4 4 16 3" xfId="25607"/>
    <cellStyle name="Input 4 4 16 3 2" xfId="60708"/>
    <cellStyle name="Input 4 4 16 3 3" xfId="60709"/>
    <cellStyle name="Input 4 4 16 4" xfId="25608"/>
    <cellStyle name="Input 4 4 16 4 2" xfId="60710"/>
    <cellStyle name="Input 4 4 16 4 3" xfId="60711"/>
    <cellStyle name="Input 4 4 16 5" xfId="25609"/>
    <cellStyle name="Input 4 4 16 5 2" xfId="60712"/>
    <cellStyle name="Input 4 4 16 5 3" xfId="60713"/>
    <cellStyle name="Input 4 4 16 6" xfId="25610"/>
    <cellStyle name="Input 4 4 16 6 2" xfId="60714"/>
    <cellStyle name="Input 4 4 16 6 3" xfId="60715"/>
    <cellStyle name="Input 4 4 16 7" xfId="25611"/>
    <cellStyle name="Input 4 4 16 8" xfId="60716"/>
    <cellStyle name="Input 4 4 17" xfId="25612"/>
    <cellStyle name="Input 4 4 17 2" xfId="25613"/>
    <cellStyle name="Input 4 4 17 2 2" xfId="25614"/>
    <cellStyle name="Input 4 4 17 2 3" xfId="25615"/>
    <cellStyle name="Input 4 4 17 2 4" xfId="25616"/>
    <cellStyle name="Input 4 4 17 2 5" xfId="25617"/>
    <cellStyle name="Input 4 4 17 2 6" xfId="25618"/>
    <cellStyle name="Input 4 4 17 3" xfId="25619"/>
    <cellStyle name="Input 4 4 17 3 2" xfId="60717"/>
    <cellStyle name="Input 4 4 17 3 3" xfId="60718"/>
    <cellStyle name="Input 4 4 17 4" xfId="25620"/>
    <cellStyle name="Input 4 4 17 4 2" xfId="60719"/>
    <cellStyle name="Input 4 4 17 4 3" xfId="60720"/>
    <cellStyle name="Input 4 4 17 5" xfId="25621"/>
    <cellStyle name="Input 4 4 17 5 2" xfId="60721"/>
    <cellStyle name="Input 4 4 17 5 3" xfId="60722"/>
    <cellStyle name="Input 4 4 17 6" xfId="25622"/>
    <cellStyle name="Input 4 4 17 6 2" xfId="60723"/>
    <cellStyle name="Input 4 4 17 6 3" xfId="60724"/>
    <cellStyle name="Input 4 4 17 7" xfId="25623"/>
    <cellStyle name="Input 4 4 17 8" xfId="60725"/>
    <cellStyle name="Input 4 4 18" xfId="25624"/>
    <cellStyle name="Input 4 4 18 2" xfId="25625"/>
    <cellStyle name="Input 4 4 18 2 2" xfId="25626"/>
    <cellStyle name="Input 4 4 18 2 3" xfId="25627"/>
    <cellStyle name="Input 4 4 18 2 4" xfId="25628"/>
    <cellStyle name="Input 4 4 18 2 5" xfId="25629"/>
    <cellStyle name="Input 4 4 18 2 6" xfId="25630"/>
    <cellStyle name="Input 4 4 18 3" xfId="25631"/>
    <cellStyle name="Input 4 4 18 3 2" xfId="60726"/>
    <cellStyle name="Input 4 4 18 3 3" xfId="60727"/>
    <cellStyle name="Input 4 4 18 4" xfId="25632"/>
    <cellStyle name="Input 4 4 18 4 2" xfId="60728"/>
    <cellStyle name="Input 4 4 18 4 3" xfId="60729"/>
    <cellStyle name="Input 4 4 18 5" xfId="25633"/>
    <cellStyle name="Input 4 4 18 5 2" xfId="60730"/>
    <cellStyle name="Input 4 4 18 5 3" xfId="60731"/>
    <cellStyle name="Input 4 4 18 6" xfId="25634"/>
    <cellStyle name="Input 4 4 18 6 2" xfId="60732"/>
    <cellStyle name="Input 4 4 18 6 3" xfId="60733"/>
    <cellStyle name="Input 4 4 18 7" xfId="25635"/>
    <cellStyle name="Input 4 4 18 8" xfId="60734"/>
    <cellStyle name="Input 4 4 19" xfId="25636"/>
    <cellStyle name="Input 4 4 19 2" xfId="25637"/>
    <cellStyle name="Input 4 4 19 2 2" xfId="25638"/>
    <cellStyle name="Input 4 4 19 2 3" xfId="25639"/>
    <cellStyle name="Input 4 4 19 2 4" xfId="25640"/>
    <cellStyle name="Input 4 4 19 2 5" xfId="25641"/>
    <cellStyle name="Input 4 4 19 2 6" xfId="25642"/>
    <cellStyle name="Input 4 4 19 3" xfId="25643"/>
    <cellStyle name="Input 4 4 19 3 2" xfId="60735"/>
    <cellStyle name="Input 4 4 19 3 3" xfId="60736"/>
    <cellStyle name="Input 4 4 19 4" xfId="25644"/>
    <cellStyle name="Input 4 4 19 4 2" xfId="60737"/>
    <cellStyle name="Input 4 4 19 4 3" xfId="60738"/>
    <cellStyle name="Input 4 4 19 5" xfId="25645"/>
    <cellStyle name="Input 4 4 19 5 2" xfId="60739"/>
    <cellStyle name="Input 4 4 19 5 3" xfId="60740"/>
    <cellStyle name="Input 4 4 19 6" xfId="25646"/>
    <cellStyle name="Input 4 4 19 6 2" xfId="60741"/>
    <cellStyle name="Input 4 4 19 6 3" xfId="60742"/>
    <cellStyle name="Input 4 4 19 7" xfId="25647"/>
    <cellStyle name="Input 4 4 19 8" xfId="60743"/>
    <cellStyle name="Input 4 4 2" xfId="25648"/>
    <cellStyle name="Input 4 4 2 2" xfId="25649"/>
    <cellStyle name="Input 4 4 2 2 2" xfId="25650"/>
    <cellStyle name="Input 4 4 2 2 3" xfId="25651"/>
    <cellStyle name="Input 4 4 2 2 4" xfId="25652"/>
    <cellStyle name="Input 4 4 2 2 5" xfId="25653"/>
    <cellStyle name="Input 4 4 2 2 6" xfId="25654"/>
    <cellStyle name="Input 4 4 2 3" xfId="25655"/>
    <cellStyle name="Input 4 4 2 3 2" xfId="60744"/>
    <cellStyle name="Input 4 4 2 3 3" xfId="60745"/>
    <cellStyle name="Input 4 4 2 4" xfId="25656"/>
    <cellStyle name="Input 4 4 2 4 2" xfId="60746"/>
    <cellStyle name="Input 4 4 2 4 3" xfId="60747"/>
    <cellStyle name="Input 4 4 2 5" xfId="25657"/>
    <cellStyle name="Input 4 4 2 5 2" xfId="60748"/>
    <cellStyle name="Input 4 4 2 5 3" xfId="60749"/>
    <cellStyle name="Input 4 4 2 6" xfId="25658"/>
    <cellStyle name="Input 4 4 2 6 2" xfId="60750"/>
    <cellStyle name="Input 4 4 2 6 3" xfId="60751"/>
    <cellStyle name="Input 4 4 2 7" xfId="25659"/>
    <cellStyle name="Input 4 4 2 8" xfId="60752"/>
    <cellStyle name="Input 4 4 20" xfId="25660"/>
    <cellStyle name="Input 4 4 20 2" xfId="25661"/>
    <cellStyle name="Input 4 4 20 2 2" xfId="25662"/>
    <cellStyle name="Input 4 4 20 2 3" xfId="25663"/>
    <cellStyle name="Input 4 4 20 2 4" xfId="25664"/>
    <cellStyle name="Input 4 4 20 2 5" xfId="25665"/>
    <cellStyle name="Input 4 4 20 2 6" xfId="25666"/>
    <cellStyle name="Input 4 4 20 3" xfId="25667"/>
    <cellStyle name="Input 4 4 20 3 2" xfId="60753"/>
    <cellStyle name="Input 4 4 20 3 3" xfId="60754"/>
    <cellStyle name="Input 4 4 20 4" xfId="25668"/>
    <cellStyle name="Input 4 4 20 4 2" xfId="60755"/>
    <cellStyle name="Input 4 4 20 4 3" xfId="60756"/>
    <cellStyle name="Input 4 4 20 5" xfId="25669"/>
    <cellStyle name="Input 4 4 20 5 2" xfId="60757"/>
    <cellStyle name="Input 4 4 20 5 3" xfId="60758"/>
    <cellStyle name="Input 4 4 20 6" xfId="25670"/>
    <cellStyle name="Input 4 4 20 6 2" xfId="60759"/>
    <cellStyle name="Input 4 4 20 6 3" xfId="60760"/>
    <cellStyle name="Input 4 4 20 7" xfId="25671"/>
    <cellStyle name="Input 4 4 20 8" xfId="60761"/>
    <cellStyle name="Input 4 4 21" xfId="25672"/>
    <cellStyle name="Input 4 4 21 2" xfId="25673"/>
    <cellStyle name="Input 4 4 21 2 2" xfId="25674"/>
    <cellStyle name="Input 4 4 21 2 3" xfId="25675"/>
    <cellStyle name="Input 4 4 21 2 4" xfId="25676"/>
    <cellStyle name="Input 4 4 21 2 5" xfId="25677"/>
    <cellStyle name="Input 4 4 21 2 6" xfId="25678"/>
    <cellStyle name="Input 4 4 21 3" xfId="25679"/>
    <cellStyle name="Input 4 4 21 3 2" xfId="60762"/>
    <cellStyle name="Input 4 4 21 3 3" xfId="60763"/>
    <cellStyle name="Input 4 4 21 4" xfId="25680"/>
    <cellStyle name="Input 4 4 21 4 2" xfId="60764"/>
    <cellStyle name="Input 4 4 21 4 3" xfId="60765"/>
    <cellStyle name="Input 4 4 21 5" xfId="25681"/>
    <cellStyle name="Input 4 4 21 5 2" xfId="60766"/>
    <cellStyle name="Input 4 4 21 5 3" xfId="60767"/>
    <cellStyle name="Input 4 4 21 6" xfId="25682"/>
    <cellStyle name="Input 4 4 21 6 2" xfId="60768"/>
    <cellStyle name="Input 4 4 21 6 3" xfId="60769"/>
    <cellStyle name="Input 4 4 21 7" xfId="25683"/>
    <cellStyle name="Input 4 4 21 8" xfId="60770"/>
    <cellStyle name="Input 4 4 22" xfId="25684"/>
    <cellStyle name="Input 4 4 22 2" xfId="25685"/>
    <cellStyle name="Input 4 4 22 2 2" xfId="25686"/>
    <cellStyle name="Input 4 4 22 2 3" xfId="25687"/>
    <cellStyle name="Input 4 4 22 2 4" xfId="25688"/>
    <cellStyle name="Input 4 4 22 2 5" xfId="25689"/>
    <cellStyle name="Input 4 4 22 2 6" xfId="25690"/>
    <cellStyle name="Input 4 4 22 3" xfId="25691"/>
    <cellStyle name="Input 4 4 22 3 2" xfId="60771"/>
    <cellStyle name="Input 4 4 22 3 3" xfId="60772"/>
    <cellStyle name="Input 4 4 22 4" xfId="25692"/>
    <cellStyle name="Input 4 4 22 4 2" xfId="60773"/>
    <cellStyle name="Input 4 4 22 4 3" xfId="60774"/>
    <cellStyle name="Input 4 4 22 5" xfId="25693"/>
    <cellStyle name="Input 4 4 22 5 2" xfId="60775"/>
    <cellStyle name="Input 4 4 22 5 3" xfId="60776"/>
    <cellStyle name="Input 4 4 22 6" xfId="25694"/>
    <cellStyle name="Input 4 4 22 6 2" xfId="60777"/>
    <cellStyle name="Input 4 4 22 6 3" xfId="60778"/>
    <cellStyle name="Input 4 4 22 7" xfId="25695"/>
    <cellStyle name="Input 4 4 22 8" xfId="60779"/>
    <cellStyle name="Input 4 4 23" xfId="25696"/>
    <cellStyle name="Input 4 4 23 2" xfId="25697"/>
    <cellStyle name="Input 4 4 23 2 2" xfId="25698"/>
    <cellStyle name="Input 4 4 23 2 3" xfId="25699"/>
    <cellStyle name="Input 4 4 23 2 4" xfId="25700"/>
    <cellStyle name="Input 4 4 23 2 5" xfId="25701"/>
    <cellStyle name="Input 4 4 23 2 6" xfId="25702"/>
    <cellStyle name="Input 4 4 23 3" xfId="25703"/>
    <cellStyle name="Input 4 4 23 3 2" xfId="60780"/>
    <cellStyle name="Input 4 4 23 3 3" xfId="60781"/>
    <cellStyle name="Input 4 4 23 4" xfId="25704"/>
    <cellStyle name="Input 4 4 23 4 2" xfId="60782"/>
    <cellStyle name="Input 4 4 23 4 3" xfId="60783"/>
    <cellStyle name="Input 4 4 23 5" xfId="25705"/>
    <cellStyle name="Input 4 4 23 5 2" xfId="60784"/>
    <cellStyle name="Input 4 4 23 5 3" xfId="60785"/>
    <cellStyle name="Input 4 4 23 6" xfId="25706"/>
    <cellStyle name="Input 4 4 23 6 2" xfId="60786"/>
    <cellStyle name="Input 4 4 23 6 3" xfId="60787"/>
    <cellStyle name="Input 4 4 23 7" xfId="25707"/>
    <cellStyle name="Input 4 4 23 8" xfId="60788"/>
    <cellStyle name="Input 4 4 24" xfId="25708"/>
    <cellStyle name="Input 4 4 24 2" xfId="25709"/>
    <cellStyle name="Input 4 4 24 2 2" xfId="25710"/>
    <cellStyle name="Input 4 4 24 2 3" xfId="25711"/>
    <cellStyle name="Input 4 4 24 2 4" xfId="25712"/>
    <cellStyle name="Input 4 4 24 2 5" xfId="25713"/>
    <cellStyle name="Input 4 4 24 2 6" xfId="25714"/>
    <cellStyle name="Input 4 4 24 3" xfId="25715"/>
    <cellStyle name="Input 4 4 24 3 2" xfId="60789"/>
    <cellStyle name="Input 4 4 24 3 3" xfId="60790"/>
    <cellStyle name="Input 4 4 24 4" xfId="25716"/>
    <cellStyle name="Input 4 4 24 4 2" xfId="60791"/>
    <cellStyle name="Input 4 4 24 4 3" xfId="60792"/>
    <cellStyle name="Input 4 4 24 5" xfId="25717"/>
    <cellStyle name="Input 4 4 24 5 2" xfId="60793"/>
    <cellStyle name="Input 4 4 24 5 3" xfId="60794"/>
    <cellStyle name="Input 4 4 24 6" xfId="25718"/>
    <cellStyle name="Input 4 4 24 6 2" xfId="60795"/>
    <cellStyle name="Input 4 4 24 6 3" xfId="60796"/>
    <cellStyle name="Input 4 4 24 7" xfId="25719"/>
    <cellStyle name="Input 4 4 24 8" xfId="60797"/>
    <cellStyle name="Input 4 4 25" xfId="25720"/>
    <cellStyle name="Input 4 4 25 2" xfId="25721"/>
    <cellStyle name="Input 4 4 25 2 2" xfId="25722"/>
    <cellStyle name="Input 4 4 25 2 3" xfId="25723"/>
    <cellStyle name="Input 4 4 25 2 4" xfId="25724"/>
    <cellStyle name="Input 4 4 25 2 5" xfId="25725"/>
    <cellStyle name="Input 4 4 25 2 6" xfId="25726"/>
    <cellStyle name="Input 4 4 25 3" xfId="25727"/>
    <cellStyle name="Input 4 4 25 3 2" xfId="60798"/>
    <cellStyle name="Input 4 4 25 3 3" xfId="60799"/>
    <cellStyle name="Input 4 4 25 4" xfId="25728"/>
    <cellStyle name="Input 4 4 25 4 2" xfId="60800"/>
    <cellStyle name="Input 4 4 25 4 3" xfId="60801"/>
    <cellStyle name="Input 4 4 25 5" xfId="25729"/>
    <cellStyle name="Input 4 4 25 5 2" xfId="60802"/>
    <cellStyle name="Input 4 4 25 5 3" xfId="60803"/>
    <cellStyle name="Input 4 4 25 6" xfId="25730"/>
    <cellStyle name="Input 4 4 25 6 2" xfId="60804"/>
    <cellStyle name="Input 4 4 25 6 3" xfId="60805"/>
    <cellStyle name="Input 4 4 25 7" xfId="25731"/>
    <cellStyle name="Input 4 4 25 8" xfId="60806"/>
    <cellStyle name="Input 4 4 26" xfId="25732"/>
    <cellStyle name="Input 4 4 26 2" xfId="25733"/>
    <cellStyle name="Input 4 4 26 2 2" xfId="25734"/>
    <cellStyle name="Input 4 4 26 2 3" xfId="25735"/>
    <cellStyle name="Input 4 4 26 2 4" xfId="25736"/>
    <cellStyle name="Input 4 4 26 2 5" xfId="25737"/>
    <cellStyle name="Input 4 4 26 2 6" xfId="25738"/>
    <cellStyle name="Input 4 4 26 3" xfId="25739"/>
    <cellStyle name="Input 4 4 26 3 2" xfId="60807"/>
    <cellStyle name="Input 4 4 26 3 3" xfId="60808"/>
    <cellStyle name="Input 4 4 26 4" xfId="25740"/>
    <cellStyle name="Input 4 4 26 4 2" xfId="60809"/>
    <cellStyle name="Input 4 4 26 4 3" xfId="60810"/>
    <cellStyle name="Input 4 4 26 5" xfId="25741"/>
    <cellStyle name="Input 4 4 26 5 2" xfId="60811"/>
    <cellStyle name="Input 4 4 26 5 3" xfId="60812"/>
    <cellStyle name="Input 4 4 26 6" xfId="25742"/>
    <cellStyle name="Input 4 4 26 6 2" xfId="60813"/>
    <cellStyle name="Input 4 4 26 6 3" xfId="60814"/>
    <cellStyle name="Input 4 4 26 7" xfId="25743"/>
    <cellStyle name="Input 4 4 26 8" xfId="60815"/>
    <cellStyle name="Input 4 4 27" xfId="25744"/>
    <cellStyle name="Input 4 4 27 2" xfId="25745"/>
    <cellStyle name="Input 4 4 27 2 2" xfId="25746"/>
    <cellStyle name="Input 4 4 27 2 3" xfId="25747"/>
    <cellStyle name="Input 4 4 27 2 4" xfId="25748"/>
    <cellStyle name="Input 4 4 27 2 5" xfId="25749"/>
    <cellStyle name="Input 4 4 27 2 6" xfId="25750"/>
    <cellStyle name="Input 4 4 27 3" xfId="25751"/>
    <cellStyle name="Input 4 4 27 3 2" xfId="60816"/>
    <cellStyle name="Input 4 4 27 3 3" xfId="60817"/>
    <cellStyle name="Input 4 4 27 4" xfId="25752"/>
    <cellStyle name="Input 4 4 27 4 2" xfId="60818"/>
    <cellStyle name="Input 4 4 27 4 3" xfId="60819"/>
    <cellStyle name="Input 4 4 27 5" xfId="25753"/>
    <cellStyle name="Input 4 4 27 5 2" xfId="60820"/>
    <cellStyle name="Input 4 4 27 5 3" xfId="60821"/>
    <cellStyle name="Input 4 4 27 6" xfId="25754"/>
    <cellStyle name="Input 4 4 27 6 2" xfId="60822"/>
    <cellStyle name="Input 4 4 27 6 3" xfId="60823"/>
    <cellStyle name="Input 4 4 27 7" xfId="25755"/>
    <cellStyle name="Input 4 4 27 8" xfId="60824"/>
    <cellStyle name="Input 4 4 28" xfId="25756"/>
    <cellStyle name="Input 4 4 28 2" xfId="25757"/>
    <cellStyle name="Input 4 4 28 2 2" xfId="25758"/>
    <cellStyle name="Input 4 4 28 2 3" xfId="25759"/>
    <cellStyle name="Input 4 4 28 2 4" xfId="25760"/>
    <cellStyle name="Input 4 4 28 2 5" xfId="25761"/>
    <cellStyle name="Input 4 4 28 2 6" xfId="25762"/>
    <cellStyle name="Input 4 4 28 3" xfId="25763"/>
    <cellStyle name="Input 4 4 28 3 2" xfId="60825"/>
    <cellStyle name="Input 4 4 28 3 3" xfId="60826"/>
    <cellStyle name="Input 4 4 28 4" xfId="25764"/>
    <cellStyle name="Input 4 4 28 4 2" xfId="60827"/>
    <cellStyle name="Input 4 4 28 4 3" xfId="60828"/>
    <cellStyle name="Input 4 4 28 5" xfId="25765"/>
    <cellStyle name="Input 4 4 28 5 2" xfId="60829"/>
    <cellStyle name="Input 4 4 28 5 3" xfId="60830"/>
    <cellStyle name="Input 4 4 28 6" xfId="25766"/>
    <cellStyle name="Input 4 4 28 6 2" xfId="60831"/>
    <cellStyle name="Input 4 4 28 6 3" xfId="60832"/>
    <cellStyle name="Input 4 4 28 7" xfId="25767"/>
    <cellStyle name="Input 4 4 28 8" xfId="60833"/>
    <cellStyle name="Input 4 4 29" xfId="25768"/>
    <cellStyle name="Input 4 4 29 2" xfId="25769"/>
    <cellStyle name="Input 4 4 29 2 2" xfId="25770"/>
    <cellStyle name="Input 4 4 29 2 3" xfId="25771"/>
    <cellStyle name="Input 4 4 29 2 4" xfId="25772"/>
    <cellStyle name="Input 4 4 29 2 5" xfId="25773"/>
    <cellStyle name="Input 4 4 29 2 6" xfId="25774"/>
    <cellStyle name="Input 4 4 29 3" xfId="25775"/>
    <cellStyle name="Input 4 4 29 3 2" xfId="60834"/>
    <cellStyle name="Input 4 4 29 3 3" xfId="60835"/>
    <cellStyle name="Input 4 4 29 4" xfId="25776"/>
    <cellStyle name="Input 4 4 29 4 2" xfId="60836"/>
    <cellStyle name="Input 4 4 29 4 3" xfId="60837"/>
    <cellStyle name="Input 4 4 29 5" xfId="25777"/>
    <cellStyle name="Input 4 4 29 5 2" xfId="60838"/>
    <cellStyle name="Input 4 4 29 5 3" xfId="60839"/>
    <cellStyle name="Input 4 4 29 6" xfId="25778"/>
    <cellStyle name="Input 4 4 29 6 2" xfId="60840"/>
    <cellStyle name="Input 4 4 29 6 3" xfId="60841"/>
    <cellStyle name="Input 4 4 29 7" xfId="25779"/>
    <cellStyle name="Input 4 4 29 8" xfId="60842"/>
    <cellStyle name="Input 4 4 3" xfId="25780"/>
    <cellStyle name="Input 4 4 3 2" xfId="25781"/>
    <cellStyle name="Input 4 4 3 2 2" xfId="25782"/>
    <cellStyle name="Input 4 4 3 2 3" xfId="25783"/>
    <cellStyle name="Input 4 4 3 2 4" xfId="25784"/>
    <cellStyle name="Input 4 4 3 2 5" xfId="25785"/>
    <cellStyle name="Input 4 4 3 2 6" xfId="25786"/>
    <cellStyle name="Input 4 4 3 3" xfId="25787"/>
    <cellStyle name="Input 4 4 3 3 2" xfId="60843"/>
    <cellStyle name="Input 4 4 3 3 3" xfId="60844"/>
    <cellStyle name="Input 4 4 3 4" xfId="25788"/>
    <cellStyle name="Input 4 4 3 4 2" xfId="60845"/>
    <cellStyle name="Input 4 4 3 4 3" xfId="60846"/>
    <cellStyle name="Input 4 4 3 5" xfId="25789"/>
    <cellStyle name="Input 4 4 3 5 2" xfId="60847"/>
    <cellStyle name="Input 4 4 3 5 3" xfId="60848"/>
    <cellStyle name="Input 4 4 3 6" xfId="25790"/>
    <cellStyle name="Input 4 4 3 6 2" xfId="60849"/>
    <cellStyle name="Input 4 4 3 6 3" xfId="60850"/>
    <cellStyle name="Input 4 4 3 7" xfId="25791"/>
    <cellStyle name="Input 4 4 3 8" xfId="60851"/>
    <cellStyle name="Input 4 4 30" xfId="25792"/>
    <cellStyle name="Input 4 4 30 2" xfId="25793"/>
    <cellStyle name="Input 4 4 30 2 2" xfId="25794"/>
    <cellStyle name="Input 4 4 30 2 3" xfId="25795"/>
    <cellStyle name="Input 4 4 30 2 4" xfId="25796"/>
    <cellStyle name="Input 4 4 30 2 5" xfId="25797"/>
    <cellStyle name="Input 4 4 30 2 6" xfId="25798"/>
    <cellStyle name="Input 4 4 30 3" xfId="25799"/>
    <cellStyle name="Input 4 4 30 3 2" xfId="60852"/>
    <cellStyle name="Input 4 4 30 3 3" xfId="60853"/>
    <cellStyle name="Input 4 4 30 4" xfId="25800"/>
    <cellStyle name="Input 4 4 30 4 2" xfId="60854"/>
    <cellStyle name="Input 4 4 30 4 3" xfId="60855"/>
    <cellStyle name="Input 4 4 30 5" xfId="25801"/>
    <cellStyle name="Input 4 4 30 5 2" xfId="60856"/>
    <cellStyle name="Input 4 4 30 5 3" xfId="60857"/>
    <cellStyle name="Input 4 4 30 6" xfId="25802"/>
    <cellStyle name="Input 4 4 30 6 2" xfId="60858"/>
    <cellStyle name="Input 4 4 30 6 3" xfId="60859"/>
    <cellStyle name="Input 4 4 30 7" xfId="25803"/>
    <cellStyle name="Input 4 4 30 8" xfId="60860"/>
    <cellStyle name="Input 4 4 31" xfId="25804"/>
    <cellStyle name="Input 4 4 31 2" xfId="25805"/>
    <cellStyle name="Input 4 4 31 2 2" xfId="25806"/>
    <cellStyle name="Input 4 4 31 2 3" xfId="25807"/>
    <cellStyle name="Input 4 4 31 2 4" xfId="25808"/>
    <cellStyle name="Input 4 4 31 2 5" xfId="25809"/>
    <cellStyle name="Input 4 4 31 2 6" xfId="25810"/>
    <cellStyle name="Input 4 4 31 3" xfId="25811"/>
    <cellStyle name="Input 4 4 31 3 2" xfId="60861"/>
    <cellStyle name="Input 4 4 31 3 3" xfId="60862"/>
    <cellStyle name="Input 4 4 31 4" xfId="25812"/>
    <cellStyle name="Input 4 4 31 4 2" xfId="60863"/>
    <cellStyle name="Input 4 4 31 4 3" xfId="60864"/>
    <cellStyle name="Input 4 4 31 5" xfId="25813"/>
    <cellStyle name="Input 4 4 31 5 2" xfId="60865"/>
    <cellStyle name="Input 4 4 31 5 3" xfId="60866"/>
    <cellStyle name="Input 4 4 31 6" xfId="25814"/>
    <cellStyle name="Input 4 4 31 6 2" xfId="60867"/>
    <cellStyle name="Input 4 4 31 6 3" xfId="60868"/>
    <cellStyle name="Input 4 4 31 7" xfId="25815"/>
    <cellStyle name="Input 4 4 31 8" xfId="60869"/>
    <cellStyle name="Input 4 4 32" xfId="25816"/>
    <cellStyle name="Input 4 4 32 2" xfId="25817"/>
    <cellStyle name="Input 4 4 32 2 2" xfId="25818"/>
    <cellStyle name="Input 4 4 32 2 3" xfId="25819"/>
    <cellStyle name="Input 4 4 32 2 4" xfId="25820"/>
    <cellStyle name="Input 4 4 32 2 5" xfId="25821"/>
    <cellStyle name="Input 4 4 32 2 6" xfId="25822"/>
    <cellStyle name="Input 4 4 32 3" xfId="25823"/>
    <cellStyle name="Input 4 4 32 3 2" xfId="60870"/>
    <cellStyle name="Input 4 4 32 3 3" xfId="60871"/>
    <cellStyle name="Input 4 4 32 4" xfId="25824"/>
    <cellStyle name="Input 4 4 32 4 2" xfId="60872"/>
    <cellStyle name="Input 4 4 32 4 3" xfId="60873"/>
    <cellStyle name="Input 4 4 32 5" xfId="25825"/>
    <cellStyle name="Input 4 4 32 5 2" xfId="60874"/>
    <cellStyle name="Input 4 4 32 5 3" xfId="60875"/>
    <cellStyle name="Input 4 4 32 6" xfId="25826"/>
    <cellStyle name="Input 4 4 32 6 2" xfId="60876"/>
    <cellStyle name="Input 4 4 32 6 3" xfId="60877"/>
    <cellStyle name="Input 4 4 32 7" xfId="25827"/>
    <cellStyle name="Input 4 4 32 8" xfId="60878"/>
    <cellStyle name="Input 4 4 33" xfId="25828"/>
    <cellStyle name="Input 4 4 33 2" xfId="25829"/>
    <cellStyle name="Input 4 4 33 2 2" xfId="25830"/>
    <cellStyle name="Input 4 4 33 2 3" xfId="25831"/>
    <cellStyle name="Input 4 4 33 2 4" xfId="25832"/>
    <cellStyle name="Input 4 4 33 2 5" xfId="25833"/>
    <cellStyle name="Input 4 4 33 2 6" xfId="25834"/>
    <cellStyle name="Input 4 4 33 3" xfId="25835"/>
    <cellStyle name="Input 4 4 33 3 2" xfId="60879"/>
    <cellStyle name="Input 4 4 33 3 3" xfId="60880"/>
    <cellStyle name="Input 4 4 33 4" xfId="25836"/>
    <cellStyle name="Input 4 4 33 4 2" xfId="60881"/>
    <cellStyle name="Input 4 4 33 4 3" xfId="60882"/>
    <cellStyle name="Input 4 4 33 5" xfId="25837"/>
    <cellStyle name="Input 4 4 33 5 2" xfId="60883"/>
    <cellStyle name="Input 4 4 33 5 3" xfId="60884"/>
    <cellStyle name="Input 4 4 33 6" xfId="25838"/>
    <cellStyle name="Input 4 4 33 6 2" xfId="60885"/>
    <cellStyle name="Input 4 4 33 6 3" xfId="60886"/>
    <cellStyle name="Input 4 4 33 7" xfId="25839"/>
    <cellStyle name="Input 4 4 33 8" xfId="60887"/>
    <cellStyle name="Input 4 4 34" xfId="25840"/>
    <cellStyle name="Input 4 4 34 2" xfId="25841"/>
    <cellStyle name="Input 4 4 34 2 2" xfId="25842"/>
    <cellStyle name="Input 4 4 34 2 3" xfId="25843"/>
    <cellStyle name="Input 4 4 34 2 4" xfId="25844"/>
    <cellStyle name="Input 4 4 34 2 5" xfId="25845"/>
    <cellStyle name="Input 4 4 34 2 6" xfId="25846"/>
    <cellStyle name="Input 4 4 34 3" xfId="25847"/>
    <cellStyle name="Input 4 4 34 3 2" xfId="60888"/>
    <cellStyle name="Input 4 4 34 3 3" xfId="60889"/>
    <cellStyle name="Input 4 4 34 4" xfId="25848"/>
    <cellStyle name="Input 4 4 34 4 2" xfId="60890"/>
    <cellStyle name="Input 4 4 34 4 3" xfId="60891"/>
    <cellStyle name="Input 4 4 34 5" xfId="25849"/>
    <cellStyle name="Input 4 4 34 5 2" xfId="60892"/>
    <cellStyle name="Input 4 4 34 5 3" xfId="60893"/>
    <cellStyle name="Input 4 4 34 6" xfId="25850"/>
    <cellStyle name="Input 4 4 34 6 2" xfId="60894"/>
    <cellStyle name="Input 4 4 34 6 3" xfId="60895"/>
    <cellStyle name="Input 4 4 34 7" xfId="60896"/>
    <cellStyle name="Input 4 4 34 8" xfId="60897"/>
    <cellStyle name="Input 4 4 35" xfId="25851"/>
    <cellStyle name="Input 4 4 35 2" xfId="25852"/>
    <cellStyle name="Input 4 4 35 3" xfId="25853"/>
    <cellStyle name="Input 4 4 35 4" xfId="25854"/>
    <cellStyle name="Input 4 4 35 5" xfId="25855"/>
    <cellStyle name="Input 4 4 35 6" xfId="25856"/>
    <cellStyle name="Input 4 4 36" xfId="25857"/>
    <cellStyle name="Input 4 4 36 2" xfId="60898"/>
    <cellStyle name="Input 4 4 36 3" xfId="60899"/>
    <cellStyle name="Input 4 4 37" xfId="25858"/>
    <cellStyle name="Input 4 4 37 2" xfId="60900"/>
    <cellStyle name="Input 4 4 37 3" xfId="60901"/>
    <cellStyle name="Input 4 4 38" xfId="25859"/>
    <cellStyle name="Input 4 4 38 2" xfId="60902"/>
    <cellStyle name="Input 4 4 38 3" xfId="60903"/>
    <cellStyle name="Input 4 4 39" xfId="25860"/>
    <cellStyle name="Input 4 4 39 2" xfId="60904"/>
    <cellStyle name="Input 4 4 39 3" xfId="60905"/>
    <cellStyle name="Input 4 4 4" xfId="25861"/>
    <cellStyle name="Input 4 4 4 2" xfId="25862"/>
    <cellStyle name="Input 4 4 4 2 2" xfId="25863"/>
    <cellStyle name="Input 4 4 4 2 3" xfId="25864"/>
    <cellStyle name="Input 4 4 4 2 4" xfId="25865"/>
    <cellStyle name="Input 4 4 4 2 5" xfId="25866"/>
    <cellStyle name="Input 4 4 4 2 6" xfId="25867"/>
    <cellStyle name="Input 4 4 4 3" xfId="25868"/>
    <cellStyle name="Input 4 4 4 3 2" xfId="60906"/>
    <cellStyle name="Input 4 4 4 3 3" xfId="60907"/>
    <cellStyle name="Input 4 4 4 4" xfId="25869"/>
    <cellStyle name="Input 4 4 4 4 2" xfId="60908"/>
    <cellStyle name="Input 4 4 4 4 3" xfId="60909"/>
    <cellStyle name="Input 4 4 4 5" xfId="25870"/>
    <cellStyle name="Input 4 4 4 5 2" xfId="60910"/>
    <cellStyle name="Input 4 4 4 5 3" xfId="60911"/>
    <cellStyle name="Input 4 4 4 6" xfId="25871"/>
    <cellStyle name="Input 4 4 4 6 2" xfId="60912"/>
    <cellStyle name="Input 4 4 4 6 3" xfId="60913"/>
    <cellStyle name="Input 4 4 4 7" xfId="25872"/>
    <cellStyle name="Input 4 4 4 8" xfId="60914"/>
    <cellStyle name="Input 4 4 40" xfId="60915"/>
    <cellStyle name="Input 4 4 41" xfId="60916"/>
    <cellStyle name="Input 4 4 5" xfId="25873"/>
    <cellStyle name="Input 4 4 5 2" xfId="25874"/>
    <cellStyle name="Input 4 4 5 2 2" xfId="25875"/>
    <cellStyle name="Input 4 4 5 2 3" xfId="25876"/>
    <cellStyle name="Input 4 4 5 2 4" xfId="25877"/>
    <cellStyle name="Input 4 4 5 2 5" xfId="25878"/>
    <cellStyle name="Input 4 4 5 2 6" xfId="25879"/>
    <cellStyle name="Input 4 4 5 3" xfId="25880"/>
    <cellStyle name="Input 4 4 5 3 2" xfId="60917"/>
    <cellStyle name="Input 4 4 5 3 3" xfId="60918"/>
    <cellStyle name="Input 4 4 5 4" xfId="25881"/>
    <cellStyle name="Input 4 4 5 4 2" xfId="60919"/>
    <cellStyle name="Input 4 4 5 4 3" xfId="60920"/>
    <cellStyle name="Input 4 4 5 5" xfId="25882"/>
    <cellStyle name="Input 4 4 5 5 2" xfId="60921"/>
    <cellStyle name="Input 4 4 5 5 3" xfId="60922"/>
    <cellStyle name="Input 4 4 5 6" xfId="25883"/>
    <cellStyle name="Input 4 4 5 6 2" xfId="60923"/>
    <cellStyle name="Input 4 4 5 6 3" xfId="60924"/>
    <cellStyle name="Input 4 4 5 7" xfId="25884"/>
    <cellStyle name="Input 4 4 5 8" xfId="60925"/>
    <cellStyle name="Input 4 4 6" xfId="25885"/>
    <cellStyle name="Input 4 4 6 2" xfId="25886"/>
    <cellStyle name="Input 4 4 6 2 2" xfId="25887"/>
    <cellStyle name="Input 4 4 6 2 3" xfId="25888"/>
    <cellStyle name="Input 4 4 6 2 4" xfId="25889"/>
    <cellStyle name="Input 4 4 6 2 5" xfId="25890"/>
    <cellStyle name="Input 4 4 6 2 6" xfId="25891"/>
    <cellStyle name="Input 4 4 6 3" xfId="25892"/>
    <cellStyle name="Input 4 4 6 3 2" xfId="60926"/>
    <cellStyle name="Input 4 4 6 3 3" xfId="60927"/>
    <cellStyle name="Input 4 4 6 4" xfId="25893"/>
    <cellStyle name="Input 4 4 6 4 2" xfId="60928"/>
    <cellStyle name="Input 4 4 6 4 3" xfId="60929"/>
    <cellStyle name="Input 4 4 6 5" xfId="25894"/>
    <cellStyle name="Input 4 4 6 5 2" xfId="60930"/>
    <cellStyle name="Input 4 4 6 5 3" xfId="60931"/>
    <cellStyle name="Input 4 4 6 6" xfId="25895"/>
    <cellStyle name="Input 4 4 6 6 2" xfId="60932"/>
    <cellStyle name="Input 4 4 6 6 3" xfId="60933"/>
    <cellStyle name="Input 4 4 6 7" xfId="25896"/>
    <cellStyle name="Input 4 4 6 8" xfId="60934"/>
    <cellStyle name="Input 4 4 7" xfId="25897"/>
    <cellStyle name="Input 4 4 7 2" xfId="25898"/>
    <cellStyle name="Input 4 4 7 2 2" xfId="25899"/>
    <cellStyle name="Input 4 4 7 2 3" xfId="25900"/>
    <cellStyle name="Input 4 4 7 2 4" xfId="25901"/>
    <cellStyle name="Input 4 4 7 2 5" xfId="25902"/>
    <cellStyle name="Input 4 4 7 2 6" xfId="25903"/>
    <cellStyle name="Input 4 4 7 3" xfId="25904"/>
    <cellStyle name="Input 4 4 7 3 2" xfId="60935"/>
    <cellStyle name="Input 4 4 7 3 3" xfId="60936"/>
    <cellStyle name="Input 4 4 7 4" xfId="25905"/>
    <cellStyle name="Input 4 4 7 4 2" xfId="60937"/>
    <cellStyle name="Input 4 4 7 4 3" xfId="60938"/>
    <cellStyle name="Input 4 4 7 5" xfId="25906"/>
    <cellStyle name="Input 4 4 7 5 2" xfId="60939"/>
    <cellStyle name="Input 4 4 7 5 3" xfId="60940"/>
    <cellStyle name="Input 4 4 7 6" xfId="25907"/>
    <cellStyle name="Input 4 4 7 6 2" xfId="60941"/>
    <cellStyle name="Input 4 4 7 6 3" xfId="60942"/>
    <cellStyle name="Input 4 4 7 7" xfId="25908"/>
    <cellStyle name="Input 4 4 7 8" xfId="60943"/>
    <cellStyle name="Input 4 4 8" xfId="25909"/>
    <cellStyle name="Input 4 4 8 2" xfId="25910"/>
    <cellStyle name="Input 4 4 8 2 2" xfId="25911"/>
    <cellStyle name="Input 4 4 8 2 3" xfId="25912"/>
    <cellStyle name="Input 4 4 8 2 4" xfId="25913"/>
    <cellStyle name="Input 4 4 8 2 5" xfId="25914"/>
    <cellStyle name="Input 4 4 8 2 6" xfId="25915"/>
    <cellStyle name="Input 4 4 8 3" xfId="25916"/>
    <cellStyle name="Input 4 4 8 3 2" xfId="60944"/>
    <cellStyle name="Input 4 4 8 3 3" xfId="60945"/>
    <cellStyle name="Input 4 4 8 4" xfId="25917"/>
    <cellStyle name="Input 4 4 8 4 2" xfId="60946"/>
    <cellStyle name="Input 4 4 8 4 3" xfId="60947"/>
    <cellStyle name="Input 4 4 8 5" xfId="25918"/>
    <cellStyle name="Input 4 4 8 5 2" xfId="60948"/>
    <cellStyle name="Input 4 4 8 5 3" xfId="60949"/>
    <cellStyle name="Input 4 4 8 6" xfId="25919"/>
    <cellStyle name="Input 4 4 8 6 2" xfId="60950"/>
    <cellStyle name="Input 4 4 8 6 3" xfId="60951"/>
    <cellStyle name="Input 4 4 8 7" xfId="25920"/>
    <cellStyle name="Input 4 4 8 8" xfId="60952"/>
    <cellStyle name="Input 4 4 9" xfId="25921"/>
    <cellStyle name="Input 4 4 9 2" xfId="25922"/>
    <cellStyle name="Input 4 4 9 2 2" xfId="25923"/>
    <cellStyle name="Input 4 4 9 2 3" xfId="25924"/>
    <cellStyle name="Input 4 4 9 2 4" xfId="25925"/>
    <cellStyle name="Input 4 4 9 2 5" xfId="25926"/>
    <cellStyle name="Input 4 4 9 2 6" xfId="25927"/>
    <cellStyle name="Input 4 4 9 3" xfId="25928"/>
    <cellStyle name="Input 4 4 9 3 2" xfId="60953"/>
    <cellStyle name="Input 4 4 9 3 3" xfId="60954"/>
    <cellStyle name="Input 4 4 9 4" xfId="25929"/>
    <cellStyle name="Input 4 4 9 4 2" xfId="60955"/>
    <cellStyle name="Input 4 4 9 4 3" xfId="60956"/>
    <cellStyle name="Input 4 4 9 5" xfId="25930"/>
    <cellStyle name="Input 4 4 9 5 2" xfId="60957"/>
    <cellStyle name="Input 4 4 9 5 3" xfId="60958"/>
    <cellStyle name="Input 4 4 9 6" xfId="25931"/>
    <cellStyle name="Input 4 4 9 6 2" xfId="60959"/>
    <cellStyle name="Input 4 4 9 6 3" xfId="60960"/>
    <cellStyle name="Input 4 4 9 7" xfId="25932"/>
    <cellStyle name="Input 4 4 9 8" xfId="60961"/>
    <cellStyle name="Input 4 40" xfId="60962"/>
    <cellStyle name="Input 4 40 2" xfId="60963"/>
    <cellStyle name="Input 4 40 3" xfId="60964"/>
    <cellStyle name="Input 4 41" xfId="60965"/>
    <cellStyle name="Input 4 5" xfId="25933"/>
    <cellStyle name="Input 4 5 10" xfId="25934"/>
    <cellStyle name="Input 4 5 10 2" xfId="25935"/>
    <cellStyle name="Input 4 5 10 2 2" xfId="25936"/>
    <cellStyle name="Input 4 5 10 2 3" xfId="25937"/>
    <cellStyle name="Input 4 5 10 2 4" xfId="25938"/>
    <cellStyle name="Input 4 5 10 2 5" xfId="25939"/>
    <cellStyle name="Input 4 5 10 2 6" xfId="25940"/>
    <cellStyle name="Input 4 5 10 3" xfId="25941"/>
    <cellStyle name="Input 4 5 10 3 2" xfId="60966"/>
    <cellStyle name="Input 4 5 10 3 3" xfId="60967"/>
    <cellStyle name="Input 4 5 10 4" xfId="25942"/>
    <cellStyle name="Input 4 5 10 4 2" xfId="60968"/>
    <cellStyle name="Input 4 5 10 4 3" xfId="60969"/>
    <cellStyle name="Input 4 5 10 5" xfId="25943"/>
    <cellStyle name="Input 4 5 10 5 2" xfId="60970"/>
    <cellStyle name="Input 4 5 10 5 3" xfId="60971"/>
    <cellStyle name="Input 4 5 10 6" xfId="25944"/>
    <cellStyle name="Input 4 5 10 6 2" xfId="60972"/>
    <cellStyle name="Input 4 5 10 6 3" xfId="60973"/>
    <cellStyle name="Input 4 5 10 7" xfId="25945"/>
    <cellStyle name="Input 4 5 10 8" xfId="60974"/>
    <cellStyle name="Input 4 5 11" xfId="25946"/>
    <cellStyle name="Input 4 5 11 2" xfId="25947"/>
    <cellStyle name="Input 4 5 11 2 2" xfId="25948"/>
    <cellStyle name="Input 4 5 11 2 3" xfId="25949"/>
    <cellStyle name="Input 4 5 11 2 4" xfId="25950"/>
    <cellStyle name="Input 4 5 11 2 5" xfId="25951"/>
    <cellStyle name="Input 4 5 11 2 6" xfId="25952"/>
    <cellStyle name="Input 4 5 11 3" xfId="25953"/>
    <cellStyle name="Input 4 5 11 3 2" xfId="60975"/>
    <cellStyle name="Input 4 5 11 3 3" xfId="60976"/>
    <cellStyle name="Input 4 5 11 4" xfId="25954"/>
    <cellStyle name="Input 4 5 11 4 2" xfId="60977"/>
    <cellStyle name="Input 4 5 11 4 3" xfId="60978"/>
    <cellStyle name="Input 4 5 11 5" xfId="25955"/>
    <cellStyle name="Input 4 5 11 5 2" xfId="60979"/>
    <cellStyle name="Input 4 5 11 5 3" xfId="60980"/>
    <cellStyle name="Input 4 5 11 6" xfId="25956"/>
    <cellStyle name="Input 4 5 11 6 2" xfId="60981"/>
    <cellStyle name="Input 4 5 11 6 3" xfId="60982"/>
    <cellStyle name="Input 4 5 11 7" xfId="25957"/>
    <cellStyle name="Input 4 5 11 8" xfId="60983"/>
    <cellStyle name="Input 4 5 12" xfId="25958"/>
    <cellStyle name="Input 4 5 12 2" xfId="25959"/>
    <cellStyle name="Input 4 5 12 2 2" xfId="25960"/>
    <cellStyle name="Input 4 5 12 2 3" xfId="25961"/>
    <cellStyle name="Input 4 5 12 2 4" xfId="25962"/>
    <cellStyle name="Input 4 5 12 2 5" xfId="25963"/>
    <cellStyle name="Input 4 5 12 2 6" xfId="25964"/>
    <cellStyle name="Input 4 5 12 3" xfId="25965"/>
    <cellStyle name="Input 4 5 12 3 2" xfId="60984"/>
    <cellStyle name="Input 4 5 12 3 3" xfId="60985"/>
    <cellStyle name="Input 4 5 12 4" xfId="25966"/>
    <cellStyle name="Input 4 5 12 4 2" xfId="60986"/>
    <cellStyle name="Input 4 5 12 4 3" xfId="60987"/>
    <cellStyle name="Input 4 5 12 5" xfId="25967"/>
    <cellStyle name="Input 4 5 12 5 2" xfId="60988"/>
    <cellStyle name="Input 4 5 12 5 3" xfId="60989"/>
    <cellStyle name="Input 4 5 12 6" xfId="25968"/>
    <cellStyle name="Input 4 5 12 6 2" xfId="60990"/>
    <cellStyle name="Input 4 5 12 6 3" xfId="60991"/>
    <cellStyle name="Input 4 5 12 7" xfId="25969"/>
    <cellStyle name="Input 4 5 12 8" xfId="60992"/>
    <cellStyle name="Input 4 5 13" xfId="25970"/>
    <cellStyle name="Input 4 5 13 2" xfId="25971"/>
    <cellStyle name="Input 4 5 13 2 2" xfId="25972"/>
    <cellStyle name="Input 4 5 13 2 3" xfId="25973"/>
    <cellStyle name="Input 4 5 13 2 4" xfId="25974"/>
    <cellStyle name="Input 4 5 13 2 5" xfId="25975"/>
    <cellStyle name="Input 4 5 13 2 6" xfId="25976"/>
    <cellStyle name="Input 4 5 13 3" xfId="25977"/>
    <cellStyle name="Input 4 5 13 3 2" xfId="60993"/>
    <cellStyle name="Input 4 5 13 3 3" xfId="60994"/>
    <cellStyle name="Input 4 5 13 4" xfId="25978"/>
    <cellStyle name="Input 4 5 13 4 2" xfId="60995"/>
    <cellStyle name="Input 4 5 13 4 3" xfId="60996"/>
    <cellStyle name="Input 4 5 13 5" xfId="25979"/>
    <cellStyle name="Input 4 5 13 5 2" xfId="60997"/>
    <cellStyle name="Input 4 5 13 5 3" xfId="60998"/>
    <cellStyle name="Input 4 5 13 6" xfId="25980"/>
    <cellStyle name="Input 4 5 13 6 2" xfId="60999"/>
    <cellStyle name="Input 4 5 13 6 3" xfId="61000"/>
    <cellStyle name="Input 4 5 13 7" xfId="25981"/>
    <cellStyle name="Input 4 5 13 8" xfId="61001"/>
    <cellStyle name="Input 4 5 14" xfId="25982"/>
    <cellStyle name="Input 4 5 14 2" xfId="25983"/>
    <cellStyle name="Input 4 5 14 2 2" xfId="25984"/>
    <cellStyle name="Input 4 5 14 2 3" xfId="25985"/>
    <cellStyle name="Input 4 5 14 2 4" xfId="25986"/>
    <cellStyle name="Input 4 5 14 2 5" xfId="25987"/>
    <cellStyle name="Input 4 5 14 2 6" xfId="25988"/>
    <cellStyle name="Input 4 5 14 3" xfId="25989"/>
    <cellStyle name="Input 4 5 14 3 2" xfId="61002"/>
    <cellStyle name="Input 4 5 14 3 3" xfId="61003"/>
    <cellStyle name="Input 4 5 14 4" xfId="25990"/>
    <cellStyle name="Input 4 5 14 4 2" xfId="61004"/>
    <cellStyle name="Input 4 5 14 4 3" xfId="61005"/>
    <cellStyle name="Input 4 5 14 5" xfId="25991"/>
    <cellStyle name="Input 4 5 14 5 2" xfId="61006"/>
    <cellStyle name="Input 4 5 14 5 3" xfId="61007"/>
    <cellStyle name="Input 4 5 14 6" xfId="25992"/>
    <cellStyle name="Input 4 5 14 6 2" xfId="61008"/>
    <cellStyle name="Input 4 5 14 6 3" xfId="61009"/>
    <cellStyle name="Input 4 5 14 7" xfId="25993"/>
    <cellStyle name="Input 4 5 14 8" xfId="61010"/>
    <cellStyle name="Input 4 5 15" xfId="25994"/>
    <cellStyle name="Input 4 5 15 2" xfId="25995"/>
    <cellStyle name="Input 4 5 15 2 2" xfId="25996"/>
    <cellStyle name="Input 4 5 15 2 3" xfId="25997"/>
    <cellStyle name="Input 4 5 15 2 4" xfId="25998"/>
    <cellStyle name="Input 4 5 15 2 5" xfId="25999"/>
    <cellStyle name="Input 4 5 15 2 6" xfId="26000"/>
    <cellStyle name="Input 4 5 15 3" xfId="26001"/>
    <cellStyle name="Input 4 5 15 3 2" xfId="61011"/>
    <cellStyle name="Input 4 5 15 3 3" xfId="61012"/>
    <cellStyle name="Input 4 5 15 4" xfId="26002"/>
    <cellStyle name="Input 4 5 15 4 2" xfId="61013"/>
    <cellStyle name="Input 4 5 15 4 3" xfId="61014"/>
    <cellStyle name="Input 4 5 15 5" xfId="26003"/>
    <cellStyle name="Input 4 5 15 5 2" xfId="61015"/>
    <cellStyle name="Input 4 5 15 5 3" xfId="61016"/>
    <cellStyle name="Input 4 5 15 6" xfId="26004"/>
    <cellStyle name="Input 4 5 15 6 2" xfId="61017"/>
    <cellStyle name="Input 4 5 15 6 3" xfId="61018"/>
    <cellStyle name="Input 4 5 15 7" xfId="26005"/>
    <cellStyle name="Input 4 5 15 8" xfId="61019"/>
    <cellStyle name="Input 4 5 16" xfId="26006"/>
    <cellStyle name="Input 4 5 16 2" xfId="26007"/>
    <cellStyle name="Input 4 5 16 2 2" xfId="26008"/>
    <cellStyle name="Input 4 5 16 2 3" xfId="26009"/>
    <cellStyle name="Input 4 5 16 2 4" xfId="26010"/>
    <cellStyle name="Input 4 5 16 2 5" xfId="26011"/>
    <cellStyle name="Input 4 5 16 2 6" xfId="26012"/>
    <cellStyle name="Input 4 5 16 3" xfId="26013"/>
    <cellStyle name="Input 4 5 16 3 2" xfId="61020"/>
    <cellStyle name="Input 4 5 16 3 3" xfId="61021"/>
    <cellStyle name="Input 4 5 16 4" xfId="26014"/>
    <cellStyle name="Input 4 5 16 4 2" xfId="61022"/>
    <cellStyle name="Input 4 5 16 4 3" xfId="61023"/>
    <cellStyle name="Input 4 5 16 5" xfId="26015"/>
    <cellStyle name="Input 4 5 16 5 2" xfId="61024"/>
    <cellStyle name="Input 4 5 16 5 3" xfId="61025"/>
    <cellStyle name="Input 4 5 16 6" xfId="26016"/>
    <cellStyle name="Input 4 5 16 6 2" xfId="61026"/>
    <cellStyle name="Input 4 5 16 6 3" xfId="61027"/>
    <cellStyle name="Input 4 5 16 7" xfId="26017"/>
    <cellStyle name="Input 4 5 16 8" xfId="61028"/>
    <cellStyle name="Input 4 5 17" xfId="26018"/>
    <cellStyle name="Input 4 5 17 2" xfId="26019"/>
    <cellStyle name="Input 4 5 17 2 2" xfId="26020"/>
    <cellStyle name="Input 4 5 17 2 3" xfId="26021"/>
    <cellStyle name="Input 4 5 17 2 4" xfId="26022"/>
    <cellStyle name="Input 4 5 17 2 5" xfId="26023"/>
    <cellStyle name="Input 4 5 17 2 6" xfId="26024"/>
    <cellStyle name="Input 4 5 17 3" xfId="26025"/>
    <cellStyle name="Input 4 5 17 3 2" xfId="61029"/>
    <cellStyle name="Input 4 5 17 3 3" xfId="61030"/>
    <cellStyle name="Input 4 5 17 4" xfId="26026"/>
    <cellStyle name="Input 4 5 17 4 2" xfId="61031"/>
    <cellStyle name="Input 4 5 17 4 3" xfId="61032"/>
    <cellStyle name="Input 4 5 17 5" xfId="26027"/>
    <cellStyle name="Input 4 5 17 5 2" xfId="61033"/>
    <cellStyle name="Input 4 5 17 5 3" xfId="61034"/>
    <cellStyle name="Input 4 5 17 6" xfId="26028"/>
    <cellStyle name="Input 4 5 17 6 2" xfId="61035"/>
    <cellStyle name="Input 4 5 17 6 3" xfId="61036"/>
    <cellStyle name="Input 4 5 17 7" xfId="26029"/>
    <cellStyle name="Input 4 5 17 8" xfId="61037"/>
    <cellStyle name="Input 4 5 18" xfId="26030"/>
    <cellStyle name="Input 4 5 18 2" xfId="26031"/>
    <cellStyle name="Input 4 5 18 2 2" xfId="26032"/>
    <cellStyle name="Input 4 5 18 2 3" xfId="26033"/>
    <cellStyle name="Input 4 5 18 2 4" xfId="26034"/>
    <cellStyle name="Input 4 5 18 2 5" xfId="26035"/>
    <cellStyle name="Input 4 5 18 2 6" xfId="26036"/>
    <cellStyle name="Input 4 5 18 3" xfId="26037"/>
    <cellStyle name="Input 4 5 18 3 2" xfId="61038"/>
    <cellStyle name="Input 4 5 18 3 3" xfId="61039"/>
    <cellStyle name="Input 4 5 18 4" xfId="26038"/>
    <cellStyle name="Input 4 5 18 4 2" xfId="61040"/>
    <cellStyle name="Input 4 5 18 4 3" xfId="61041"/>
    <cellStyle name="Input 4 5 18 5" xfId="26039"/>
    <cellStyle name="Input 4 5 18 5 2" xfId="61042"/>
    <cellStyle name="Input 4 5 18 5 3" xfId="61043"/>
    <cellStyle name="Input 4 5 18 6" xfId="26040"/>
    <cellStyle name="Input 4 5 18 6 2" xfId="61044"/>
    <cellStyle name="Input 4 5 18 6 3" xfId="61045"/>
    <cellStyle name="Input 4 5 18 7" xfId="26041"/>
    <cellStyle name="Input 4 5 18 8" xfId="61046"/>
    <cellStyle name="Input 4 5 19" xfId="26042"/>
    <cellStyle name="Input 4 5 19 2" xfId="26043"/>
    <cellStyle name="Input 4 5 19 2 2" xfId="26044"/>
    <cellStyle name="Input 4 5 19 2 3" xfId="26045"/>
    <cellStyle name="Input 4 5 19 2 4" xfId="26046"/>
    <cellStyle name="Input 4 5 19 2 5" xfId="26047"/>
    <cellStyle name="Input 4 5 19 2 6" xfId="26048"/>
    <cellStyle name="Input 4 5 19 3" xfId="26049"/>
    <cellStyle name="Input 4 5 19 3 2" xfId="61047"/>
    <cellStyle name="Input 4 5 19 3 3" xfId="61048"/>
    <cellStyle name="Input 4 5 19 4" xfId="26050"/>
    <cellStyle name="Input 4 5 19 4 2" xfId="61049"/>
    <cellStyle name="Input 4 5 19 4 3" xfId="61050"/>
    <cellStyle name="Input 4 5 19 5" xfId="26051"/>
    <cellStyle name="Input 4 5 19 5 2" xfId="61051"/>
    <cellStyle name="Input 4 5 19 5 3" xfId="61052"/>
    <cellStyle name="Input 4 5 19 6" xfId="26052"/>
    <cellStyle name="Input 4 5 19 6 2" xfId="61053"/>
    <cellStyle name="Input 4 5 19 6 3" xfId="61054"/>
    <cellStyle name="Input 4 5 19 7" xfId="26053"/>
    <cellStyle name="Input 4 5 19 8" xfId="61055"/>
    <cellStyle name="Input 4 5 2" xfId="26054"/>
    <cellStyle name="Input 4 5 2 2" xfId="26055"/>
    <cellStyle name="Input 4 5 2 2 2" xfId="26056"/>
    <cellStyle name="Input 4 5 2 2 3" xfId="26057"/>
    <cellStyle name="Input 4 5 2 2 4" xfId="26058"/>
    <cellStyle name="Input 4 5 2 2 5" xfId="26059"/>
    <cellStyle name="Input 4 5 2 2 6" xfId="26060"/>
    <cellStyle name="Input 4 5 2 3" xfId="26061"/>
    <cellStyle name="Input 4 5 2 3 2" xfId="61056"/>
    <cellStyle name="Input 4 5 2 3 3" xfId="61057"/>
    <cellStyle name="Input 4 5 2 4" xfId="26062"/>
    <cellStyle name="Input 4 5 2 4 2" xfId="61058"/>
    <cellStyle name="Input 4 5 2 4 3" xfId="61059"/>
    <cellStyle name="Input 4 5 2 5" xfId="26063"/>
    <cellStyle name="Input 4 5 2 5 2" xfId="61060"/>
    <cellStyle name="Input 4 5 2 5 3" xfId="61061"/>
    <cellStyle name="Input 4 5 2 6" xfId="26064"/>
    <cellStyle name="Input 4 5 2 6 2" xfId="61062"/>
    <cellStyle name="Input 4 5 2 6 3" xfId="61063"/>
    <cellStyle name="Input 4 5 2 7" xfId="26065"/>
    <cellStyle name="Input 4 5 2 8" xfId="61064"/>
    <cellStyle name="Input 4 5 20" xfId="26066"/>
    <cellStyle name="Input 4 5 20 2" xfId="26067"/>
    <cellStyle name="Input 4 5 20 2 2" xfId="26068"/>
    <cellStyle name="Input 4 5 20 2 3" xfId="26069"/>
    <cellStyle name="Input 4 5 20 2 4" xfId="26070"/>
    <cellStyle name="Input 4 5 20 2 5" xfId="26071"/>
    <cellStyle name="Input 4 5 20 2 6" xfId="26072"/>
    <cellStyle name="Input 4 5 20 3" xfId="26073"/>
    <cellStyle name="Input 4 5 20 3 2" xfId="61065"/>
    <cellStyle name="Input 4 5 20 3 3" xfId="61066"/>
    <cellStyle name="Input 4 5 20 4" xfId="26074"/>
    <cellStyle name="Input 4 5 20 4 2" xfId="61067"/>
    <cellStyle name="Input 4 5 20 4 3" xfId="61068"/>
    <cellStyle name="Input 4 5 20 5" xfId="26075"/>
    <cellStyle name="Input 4 5 20 5 2" xfId="61069"/>
    <cellStyle name="Input 4 5 20 5 3" xfId="61070"/>
    <cellStyle name="Input 4 5 20 6" xfId="26076"/>
    <cellStyle name="Input 4 5 20 6 2" xfId="61071"/>
    <cellStyle name="Input 4 5 20 6 3" xfId="61072"/>
    <cellStyle name="Input 4 5 20 7" xfId="26077"/>
    <cellStyle name="Input 4 5 20 8" xfId="61073"/>
    <cellStyle name="Input 4 5 21" xfId="26078"/>
    <cellStyle name="Input 4 5 21 2" xfId="26079"/>
    <cellStyle name="Input 4 5 21 2 2" xfId="26080"/>
    <cellStyle name="Input 4 5 21 2 3" xfId="26081"/>
    <cellStyle name="Input 4 5 21 2 4" xfId="26082"/>
    <cellStyle name="Input 4 5 21 2 5" xfId="26083"/>
    <cellStyle name="Input 4 5 21 2 6" xfId="26084"/>
    <cellStyle name="Input 4 5 21 3" xfId="26085"/>
    <cellStyle name="Input 4 5 21 3 2" xfId="61074"/>
    <cellStyle name="Input 4 5 21 3 3" xfId="61075"/>
    <cellStyle name="Input 4 5 21 4" xfId="26086"/>
    <cellStyle name="Input 4 5 21 4 2" xfId="61076"/>
    <cellStyle name="Input 4 5 21 4 3" xfId="61077"/>
    <cellStyle name="Input 4 5 21 5" xfId="26087"/>
    <cellStyle name="Input 4 5 21 5 2" xfId="61078"/>
    <cellStyle name="Input 4 5 21 5 3" xfId="61079"/>
    <cellStyle name="Input 4 5 21 6" xfId="26088"/>
    <cellStyle name="Input 4 5 21 6 2" xfId="61080"/>
    <cellStyle name="Input 4 5 21 6 3" xfId="61081"/>
    <cellStyle name="Input 4 5 21 7" xfId="26089"/>
    <cellStyle name="Input 4 5 21 8" xfId="61082"/>
    <cellStyle name="Input 4 5 22" xfId="26090"/>
    <cellStyle name="Input 4 5 22 2" xfId="26091"/>
    <cellStyle name="Input 4 5 22 2 2" xfId="26092"/>
    <cellStyle name="Input 4 5 22 2 3" xfId="26093"/>
    <cellStyle name="Input 4 5 22 2 4" xfId="26094"/>
    <cellStyle name="Input 4 5 22 2 5" xfId="26095"/>
    <cellStyle name="Input 4 5 22 2 6" xfId="26096"/>
    <cellStyle name="Input 4 5 22 3" xfId="26097"/>
    <cellStyle name="Input 4 5 22 3 2" xfId="61083"/>
    <cellStyle name="Input 4 5 22 3 3" xfId="61084"/>
    <cellStyle name="Input 4 5 22 4" xfId="26098"/>
    <cellStyle name="Input 4 5 22 4 2" xfId="61085"/>
    <cellStyle name="Input 4 5 22 4 3" xfId="61086"/>
    <cellStyle name="Input 4 5 22 5" xfId="26099"/>
    <cellStyle name="Input 4 5 22 5 2" xfId="61087"/>
    <cellStyle name="Input 4 5 22 5 3" xfId="61088"/>
    <cellStyle name="Input 4 5 22 6" xfId="26100"/>
    <cellStyle name="Input 4 5 22 6 2" xfId="61089"/>
    <cellStyle name="Input 4 5 22 6 3" xfId="61090"/>
    <cellStyle name="Input 4 5 22 7" xfId="26101"/>
    <cellStyle name="Input 4 5 22 8" xfId="61091"/>
    <cellStyle name="Input 4 5 23" xfId="26102"/>
    <cellStyle name="Input 4 5 23 2" xfId="26103"/>
    <cellStyle name="Input 4 5 23 2 2" xfId="26104"/>
    <cellStyle name="Input 4 5 23 2 3" xfId="26105"/>
    <cellStyle name="Input 4 5 23 2 4" xfId="26106"/>
    <cellStyle name="Input 4 5 23 2 5" xfId="26107"/>
    <cellStyle name="Input 4 5 23 2 6" xfId="26108"/>
    <cellStyle name="Input 4 5 23 3" xfId="26109"/>
    <cellStyle name="Input 4 5 23 3 2" xfId="61092"/>
    <cellStyle name="Input 4 5 23 3 3" xfId="61093"/>
    <cellStyle name="Input 4 5 23 4" xfId="26110"/>
    <cellStyle name="Input 4 5 23 4 2" xfId="61094"/>
    <cellStyle name="Input 4 5 23 4 3" xfId="61095"/>
    <cellStyle name="Input 4 5 23 5" xfId="26111"/>
    <cellStyle name="Input 4 5 23 5 2" xfId="61096"/>
    <cellStyle name="Input 4 5 23 5 3" xfId="61097"/>
    <cellStyle name="Input 4 5 23 6" xfId="26112"/>
    <cellStyle name="Input 4 5 23 6 2" xfId="61098"/>
    <cellStyle name="Input 4 5 23 6 3" xfId="61099"/>
    <cellStyle name="Input 4 5 23 7" xfId="26113"/>
    <cellStyle name="Input 4 5 23 8" xfId="61100"/>
    <cellStyle name="Input 4 5 24" xfId="26114"/>
    <cellStyle name="Input 4 5 24 2" xfId="26115"/>
    <cellStyle name="Input 4 5 24 2 2" xfId="26116"/>
    <cellStyle name="Input 4 5 24 2 3" xfId="26117"/>
    <cellStyle name="Input 4 5 24 2 4" xfId="26118"/>
    <cellStyle name="Input 4 5 24 2 5" xfId="26119"/>
    <cellStyle name="Input 4 5 24 2 6" xfId="26120"/>
    <cellStyle name="Input 4 5 24 3" xfId="26121"/>
    <cellStyle name="Input 4 5 24 3 2" xfId="61101"/>
    <cellStyle name="Input 4 5 24 3 3" xfId="61102"/>
    <cellStyle name="Input 4 5 24 4" xfId="26122"/>
    <cellStyle name="Input 4 5 24 4 2" xfId="61103"/>
    <cellStyle name="Input 4 5 24 4 3" xfId="61104"/>
    <cellStyle name="Input 4 5 24 5" xfId="26123"/>
    <cellStyle name="Input 4 5 24 5 2" xfId="61105"/>
    <cellStyle name="Input 4 5 24 5 3" xfId="61106"/>
    <cellStyle name="Input 4 5 24 6" xfId="26124"/>
    <cellStyle name="Input 4 5 24 6 2" xfId="61107"/>
    <cellStyle name="Input 4 5 24 6 3" xfId="61108"/>
    <cellStyle name="Input 4 5 24 7" xfId="26125"/>
    <cellStyle name="Input 4 5 24 8" xfId="61109"/>
    <cellStyle name="Input 4 5 25" xfId="26126"/>
    <cellStyle name="Input 4 5 25 2" xfId="26127"/>
    <cellStyle name="Input 4 5 25 2 2" xfId="26128"/>
    <cellStyle name="Input 4 5 25 2 3" xfId="26129"/>
    <cellStyle name="Input 4 5 25 2 4" xfId="26130"/>
    <cellStyle name="Input 4 5 25 2 5" xfId="26131"/>
    <cellStyle name="Input 4 5 25 2 6" xfId="26132"/>
    <cellStyle name="Input 4 5 25 3" xfId="26133"/>
    <cellStyle name="Input 4 5 25 3 2" xfId="61110"/>
    <cellStyle name="Input 4 5 25 3 3" xfId="61111"/>
    <cellStyle name="Input 4 5 25 4" xfId="26134"/>
    <cellStyle name="Input 4 5 25 4 2" xfId="61112"/>
    <cellStyle name="Input 4 5 25 4 3" xfId="61113"/>
    <cellStyle name="Input 4 5 25 5" xfId="26135"/>
    <cellStyle name="Input 4 5 25 5 2" xfId="61114"/>
    <cellStyle name="Input 4 5 25 5 3" xfId="61115"/>
    <cellStyle name="Input 4 5 25 6" xfId="26136"/>
    <cellStyle name="Input 4 5 25 6 2" xfId="61116"/>
    <cellStyle name="Input 4 5 25 6 3" xfId="61117"/>
    <cellStyle name="Input 4 5 25 7" xfId="26137"/>
    <cellStyle name="Input 4 5 25 8" xfId="61118"/>
    <cellStyle name="Input 4 5 26" xfId="26138"/>
    <cellStyle name="Input 4 5 26 2" xfId="26139"/>
    <cellStyle name="Input 4 5 26 2 2" xfId="26140"/>
    <cellStyle name="Input 4 5 26 2 3" xfId="26141"/>
    <cellStyle name="Input 4 5 26 2 4" xfId="26142"/>
    <cellStyle name="Input 4 5 26 2 5" xfId="26143"/>
    <cellStyle name="Input 4 5 26 2 6" xfId="26144"/>
    <cellStyle name="Input 4 5 26 3" xfId="26145"/>
    <cellStyle name="Input 4 5 26 3 2" xfId="61119"/>
    <cellStyle name="Input 4 5 26 3 3" xfId="61120"/>
    <cellStyle name="Input 4 5 26 4" xfId="26146"/>
    <cellStyle name="Input 4 5 26 4 2" xfId="61121"/>
    <cellStyle name="Input 4 5 26 4 3" xfId="61122"/>
    <cellStyle name="Input 4 5 26 5" xfId="26147"/>
    <cellStyle name="Input 4 5 26 5 2" xfId="61123"/>
    <cellStyle name="Input 4 5 26 5 3" xfId="61124"/>
    <cellStyle name="Input 4 5 26 6" xfId="26148"/>
    <cellStyle name="Input 4 5 26 6 2" xfId="61125"/>
    <cellStyle name="Input 4 5 26 6 3" xfId="61126"/>
    <cellStyle name="Input 4 5 26 7" xfId="26149"/>
    <cellStyle name="Input 4 5 26 8" xfId="61127"/>
    <cellStyle name="Input 4 5 27" xfId="26150"/>
    <cellStyle name="Input 4 5 27 2" xfId="26151"/>
    <cellStyle name="Input 4 5 27 2 2" xfId="26152"/>
    <cellStyle name="Input 4 5 27 2 3" xfId="26153"/>
    <cellStyle name="Input 4 5 27 2 4" xfId="26154"/>
    <cellStyle name="Input 4 5 27 2 5" xfId="26155"/>
    <cellStyle name="Input 4 5 27 2 6" xfId="26156"/>
    <cellStyle name="Input 4 5 27 3" xfId="26157"/>
    <cellStyle name="Input 4 5 27 3 2" xfId="61128"/>
    <cellStyle name="Input 4 5 27 3 3" xfId="61129"/>
    <cellStyle name="Input 4 5 27 4" xfId="26158"/>
    <cellStyle name="Input 4 5 27 4 2" xfId="61130"/>
    <cellStyle name="Input 4 5 27 4 3" xfId="61131"/>
    <cellStyle name="Input 4 5 27 5" xfId="26159"/>
    <cellStyle name="Input 4 5 27 5 2" xfId="61132"/>
    <cellStyle name="Input 4 5 27 5 3" xfId="61133"/>
    <cellStyle name="Input 4 5 27 6" xfId="26160"/>
    <cellStyle name="Input 4 5 27 6 2" xfId="61134"/>
    <cellStyle name="Input 4 5 27 6 3" xfId="61135"/>
    <cellStyle name="Input 4 5 27 7" xfId="26161"/>
    <cellStyle name="Input 4 5 27 8" xfId="61136"/>
    <cellStyle name="Input 4 5 28" xfId="26162"/>
    <cellStyle name="Input 4 5 28 2" xfId="26163"/>
    <cellStyle name="Input 4 5 28 2 2" xfId="26164"/>
    <cellStyle name="Input 4 5 28 2 3" xfId="26165"/>
    <cellStyle name="Input 4 5 28 2 4" xfId="26166"/>
    <cellStyle name="Input 4 5 28 2 5" xfId="26167"/>
    <cellStyle name="Input 4 5 28 2 6" xfId="26168"/>
    <cellStyle name="Input 4 5 28 3" xfId="26169"/>
    <cellStyle name="Input 4 5 28 3 2" xfId="61137"/>
    <cellStyle name="Input 4 5 28 3 3" xfId="61138"/>
    <cellStyle name="Input 4 5 28 4" xfId="26170"/>
    <cellStyle name="Input 4 5 28 4 2" xfId="61139"/>
    <cellStyle name="Input 4 5 28 4 3" xfId="61140"/>
    <cellStyle name="Input 4 5 28 5" xfId="26171"/>
    <cellStyle name="Input 4 5 28 5 2" xfId="61141"/>
    <cellStyle name="Input 4 5 28 5 3" xfId="61142"/>
    <cellStyle name="Input 4 5 28 6" xfId="26172"/>
    <cellStyle name="Input 4 5 28 6 2" xfId="61143"/>
    <cellStyle name="Input 4 5 28 6 3" xfId="61144"/>
    <cellStyle name="Input 4 5 28 7" xfId="26173"/>
    <cellStyle name="Input 4 5 28 8" xfId="61145"/>
    <cellStyle name="Input 4 5 29" xfId="26174"/>
    <cellStyle name="Input 4 5 29 2" xfId="26175"/>
    <cellStyle name="Input 4 5 29 2 2" xfId="26176"/>
    <cellStyle name="Input 4 5 29 2 3" xfId="26177"/>
    <cellStyle name="Input 4 5 29 2 4" xfId="26178"/>
    <cellStyle name="Input 4 5 29 2 5" xfId="26179"/>
    <cellStyle name="Input 4 5 29 2 6" xfId="26180"/>
    <cellStyle name="Input 4 5 29 3" xfId="26181"/>
    <cellStyle name="Input 4 5 29 3 2" xfId="61146"/>
    <cellStyle name="Input 4 5 29 3 3" xfId="61147"/>
    <cellStyle name="Input 4 5 29 4" xfId="26182"/>
    <cellStyle name="Input 4 5 29 4 2" xfId="61148"/>
    <cellStyle name="Input 4 5 29 4 3" xfId="61149"/>
    <cellStyle name="Input 4 5 29 5" xfId="26183"/>
    <cellStyle name="Input 4 5 29 5 2" xfId="61150"/>
    <cellStyle name="Input 4 5 29 5 3" xfId="61151"/>
    <cellStyle name="Input 4 5 29 6" xfId="26184"/>
    <cellStyle name="Input 4 5 29 6 2" xfId="61152"/>
    <cellStyle name="Input 4 5 29 6 3" xfId="61153"/>
    <cellStyle name="Input 4 5 29 7" xfId="26185"/>
    <cellStyle name="Input 4 5 29 8" xfId="61154"/>
    <cellStyle name="Input 4 5 3" xfId="26186"/>
    <cellStyle name="Input 4 5 3 2" xfId="26187"/>
    <cellStyle name="Input 4 5 3 2 2" xfId="26188"/>
    <cellStyle name="Input 4 5 3 2 3" xfId="26189"/>
    <cellStyle name="Input 4 5 3 2 4" xfId="26190"/>
    <cellStyle name="Input 4 5 3 2 5" xfId="26191"/>
    <cellStyle name="Input 4 5 3 2 6" xfId="26192"/>
    <cellStyle name="Input 4 5 3 3" xfId="26193"/>
    <cellStyle name="Input 4 5 3 3 2" xfId="61155"/>
    <cellStyle name="Input 4 5 3 3 3" xfId="61156"/>
    <cellStyle name="Input 4 5 3 4" xfId="26194"/>
    <cellStyle name="Input 4 5 3 4 2" xfId="61157"/>
    <cellStyle name="Input 4 5 3 4 3" xfId="61158"/>
    <cellStyle name="Input 4 5 3 5" xfId="26195"/>
    <cellStyle name="Input 4 5 3 5 2" xfId="61159"/>
    <cellStyle name="Input 4 5 3 5 3" xfId="61160"/>
    <cellStyle name="Input 4 5 3 6" xfId="26196"/>
    <cellStyle name="Input 4 5 3 6 2" xfId="61161"/>
    <cellStyle name="Input 4 5 3 6 3" xfId="61162"/>
    <cellStyle name="Input 4 5 3 7" xfId="26197"/>
    <cellStyle name="Input 4 5 3 8" xfId="61163"/>
    <cellStyle name="Input 4 5 30" xfId="26198"/>
    <cellStyle name="Input 4 5 30 2" xfId="26199"/>
    <cellStyle name="Input 4 5 30 2 2" xfId="26200"/>
    <cellStyle name="Input 4 5 30 2 3" xfId="26201"/>
    <cellStyle name="Input 4 5 30 2 4" xfId="26202"/>
    <cellStyle name="Input 4 5 30 2 5" xfId="26203"/>
    <cellStyle name="Input 4 5 30 2 6" xfId="26204"/>
    <cellStyle name="Input 4 5 30 3" xfId="26205"/>
    <cellStyle name="Input 4 5 30 3 2" xfId="61164"/>
    <cellStyle name="Input 4 5 30 3 3" xfId="61165"/>
    <cellStyle name="Input 4 5 30 4" xfId="26206"/>
    <cellStyle name="Input 4 5 30 4 2" xfId="61166"/>
    <cellStyle name="Input 4 5 30 4 3" xfId="61167"/>
    <cellStyle name="Input 4 5 30 5" xfId="26207"/>
    <cellStyle name="Input 4 5 30 5 2" xfId="61168"/>
    <cellStyle name="Input 4 5 30 5 3" xfId="61169"/>
    <cellStyle name="Input 4 5 30 6" xfId="26208"/>
    <cellStyle name="Input 4 5 30 6 2" xfId="61170"/>
    <cellStyle name="Input 4 5 30 6 3" xfId="61171"/>
    <cellStyle name="Input 4 5 30 7" xfId="26209"/>
    <cellStyle name="Input 4 5 30 8" xfId="61172"/>
    <cellStyle name="Input 4 5 31" xfId="26210"/>
    <cellStyle name="Input 4 5 31 2" xfId="26211"/>
    <cellStyle name="Input 4 5 31 2 2" xfId="26212"/>
    <cellStyle name="Input 4 5 31 2 3" xfId="26213"/>
    <cellStyle name="Input 4 5 31 2 4" xfId="26214"/>
    <cellStyle name="Input 4 5 31 2 5" xfId="26215"/>
    <cellStyle name="Input 4 5 31 2 6" xfId="26216"/>
    <cellStyle name="Input 4 5 31 3" xfId="26217"/>
    <cellStyle name="Input 4 5 31 3 2" xfId="61173"/>
    <cellStyle name="Input 4 5 31 3 3" xfId="61174"/>
    <cellStyle name="Input 4 5 31 4" xfId="26218"/>
    <cellStyle name="Input 4 5 31 4 2" xfId="61175"/>
    <cellStyle name="Input 4 5 31 4 3" xfId="61176"/>
    <cellStyle name="Input 4 5 31 5" xfId="26219"/>
    <cellStyle name="Input 4 5 31 5 2" xfId="61177"/>
    <cellStyle name="Input 4 5 31 5 3" xfId="61178"/>
    <cellStyle name="Input 4 5 31 6" xfId="26220"/>
    <cellStyle name="Input 4 5 31 6 2" xfId="61179"/>
    <cellStyle name="Input 4 5 31 6 3" xfId="61180"/>
    <cellStyle name="Input 4 5 31 7" xfId="26221"/>
    <cellStyle name="Input 4 5 31 8" xfId="61181"/>
    <cellStyle name="Input 4 5 32" xfId="26222"/>
    <cellStyle name="Input 4 5 32 2" xfId="26223"/>
    <cellStyle name="Input 4 5 32 2 2" xfId="26224"/>
    <cellStyle name="Input 4 5 32 2 3" xfId="26225"/>
    <cellStyle name="Input 4 5 32 2 4" xfId="26226"/>
    <cellStyle name="Input 4 5 32 2 5" xfId="26227"/>
    <cellStyle name="Input 4 5 32 2 6" xfId="26228"/>
    <cellStyle name="Input 4 5 32 3" xfId="26229"/>
    <cellStyle name="Input 4 5 32 3 2" xfId="61182"/>
    <cellStyle name="Input 4 5 32 3 3" xfId="61183"/>
    <cellStyle name="Input 4 5 32 4" xfId="26230"/>
    <cellStyle name="Input 4 5 32 4 2" xfId="61184"/>
    <cellStyle name="Input 4 5 32 4 3" xfId="61185"/>
    <cellStyle name="Input 4 5 32 5" xfId="26231"/>
    <cellStyle name="Input 4 5 32 5 2" xfId="61186"/>
    <cellStyle name="Input 4 5 32 5 3" xfId="61187"/>
    <cellStyle name="Input 4 5 32 6" xfId="26232"/>
    <cellStyle name="Input 4 5 32 6 2" xfId="61188"/>
    <cellStyle name="Input 4 5 32 6 3" xfId="61189"/>
    <cellStyle name="Input 4 5 32 7" xfId="26233"/>
    <cellStyle name="Input 4 5 32 8" xfId="61190"/>
    <cellStyle name="Input 4 5 33" xfId="26234"/>
    <cellStyle name="Input 4 5 33 2" xfId="26235"/>
    <cellStyle name="Input 4 5 33 2 2" xfId="26236"/>
    <cellStyle name="Input 4 5 33 2 3" xfId="26237"/>
    <cellStyle name="Input 4 5 33 2 4" xfId="26238"/>
    <cellStyle name="Input 4 5 33 2 5" xfId="26239"/>
    <cellStyle name="Input 4 5 33 2 6" xfId="26240"/>
    <cellStyle name="Input 4 5 33 3" xfId="26241"/>
    <cellStyle name="Input 4 5 33 3 2" xfId="61191"/>
    <cellStyle name="Input 4 5 33 3 3" xfId="61192"/>
    <cellStyle name="Input 4 5 33 4" xfId="26242"/>
    <cellStyle name="Input 4 5 33 4 2" xfId="61193"/>
    <cellStyle name="Input 4 5 33 4 3" xfId="61194"/>
    <cellStyle name="Input 4 5 33 5" xfId="26243"/>
    <cellStyle name="Input 4 5 33 5 2" xfId="61195"/>
    <cellStyle name="Input 4 5 33 5 3" xfId="61196"/>
    <cellStyle name="Input 4 5 33 6" xfId="26244"/>
    <cellStyle name="Input 4 5 33 6 2" xfId="61197"/>
    <cellStyle name="Input 4 5 33 6 3" xfId="61198"/>
    <cellStyle name="Input 4 5 33 7" xfId="26245"/>
    <cellStyle name="Input 4 5 33 8" xfId="61199"/>
    <cellStyle name="Input 4 5 34" xfId="26246"/>
    <cellStyle name="Input 4 5 34 2" xfId="26247"/>
    <cellStyle name="Input 4 5 34 2 2" xfId="26248"/>
    <cellStyle name="Input 4 5 34 2 3" xfId="26249"/>
    <cellStyle name="Input 4 5 34 2 4" xfId="26250"/>
    <cellStyle name="Input 4 5 34 2 5" xfId="26251"/>
    <cellStyle name="Input 4 5 34 2 6" xfId="26252"/>
    <cellStyle name="Input 4 5 34 3" xfId="26253"/>
    <cellStyle name="Input 4 5 34 3 2" xfId="61200"/>
    <cellStyle name="Input 4 5 34 3 3" xfId="61201"/>
    <cellStyle name="Input 4 5 34 4" xfId="26254"/>
    <cellStyle name="Input 4 5 34 4 2" xfId="61202"/>
    <cellStyle name="Input 4 5 34 4 3" xfId="61203"/>
    <cellStyle name="Input 4 5 34 5" xfId="26255"/>
    <cellStyle name="Input 4 5 34 5 2" xfId="61204"/>
    <cellStyle name="Input 4 5 34 5 3" xfId="61205"/>
    <cellStyle name="Input 4 5 34 6" xfId="26256"/>
    <cellStyle name="Input 4 5 34 6 2" xfId="61206"/>
    <cellStyle name="Input 4 5 34 6 3" xfId="61207"/>
    <cellStyle name="Input 4 5 34 7" xfId="61208"/>
    <cellStyle name="Input 4 5 34 8" xfId="61209"/>
    <cellStyle name="Input 4 5 35" xfId="26257"/>
    <cellStyle name="Input 4 5 35 2" xfId="26258"/>
    <cellStyle name="Input 4 5 35 3" xfId="26259"/>
    <cellStyle name="Input 4 5 35 4" xfId="26260"/>
    <cellStyle name="Input 4 5 35 5" xfId="26261"/>
    <cellStyle name="Input 4 5 35 6" xfId="26262"/>
    <cellStyle name="Input 4 5 36" xfId="26263"/>
    <cellStyle name="Input 4 5 36 2" xfId="61210"/>
    <cellStyle name="Input 4 5 36 3" xfId="61211"/>
    <cellStyle name="Input 4 5 37" xfId="26264"/>
    <cellStyle name="Input 4 5 37 2" xfId="61212"/>
    <cellStyle name="Input 4 5 37 3" xfId="61213"/>
    <cellStyle name="Input 4 5 38" xfId="26265"/>
    <cellStyle name="Input 4 5 38 2" xfId="61214"/>
    <cellStyle name="Input 4 5 38 3" xfId="61215"/>
    <cellStyle name="Input 4 5 39" xfId="26266"/>
    <cellStyle name="Input 4 5 39 2" xfId="61216"/>
    <cellStyle name="Input 4 5 39 3" xfId="61217"/>
    <cellStyle name="Input 4 5 4" xfId="26267"/>
    <cellStyle name="Input 4 5 4 2" xfId="26268"/>
    <cellStyle name="Input 4 5 4 2 2" xfId="26269"/>
    <cellStyle name="Input 4 5 4 2 3" xfId="26270"/>
    <cellStyle name="Input 4 5 4 2 4" xfId="26271"/>
    <cellStyle name="Input 4 5 4 2 5" xfId="26272"/>
    <cellStyle name="Input 4 5 4 2 6" xfId="26273"/>
    <cellStyle name="Input 4 5 4 3" xfId="26274"/>
    <cellStyle name="Input 4 5 4 3 2" xfId="61218"/>
    <cellStyle name="Input 4 5 4 3 3" xfId="61219"/>
    <cellStyle name="Input 4 5 4 4" xfId="26275"/>
    <cellStyle name="Input 4 5 4 4 2" xfId="61220"/>
    <cellStyle name="Input 4 5 4 4 3" xfId="61221"/>
    <cellStyle name="Input 4 5 4 5" xfId="26276"/>
    <cellStyle name="Input 4 5 4 5 2" xfId="61222"/>
    <cellStyle name="Input 4 5 4 5 3" xfId="61223"/>
    <cellStyle name="Input 4 5 4 6" xfId="26277"/>
    <cellStyle name="Input 4 5 4 6 2" xfId="61224"/>
    <cellStyle name="Input 4 5 4 6 3" xfId="61225"/>
    <cellStyle name="Input 4 5 4 7" xfId="26278"/>
    <cellStyle name="Input 4 5 4 8" xfId="61226"/>
    <cellStyle name="Input 4 5 40" xfId="61227"/>
    <cellStyle name="Input 4 5 41" xfId="61228"/>
    <cellStyle name="Input 4 5 5" xfId="26279"/>
    <cellStyle name="Input 4 5 5 2" xfId="26280"/>
    <cellStyle name="Input 4 5 5 2 2" xfId="26281"/>
    <cellStyle name="Input 4 5 5 2 3" xfId="26282"/>
    <cellStyle name="Input 4 5 5 2 4" xfId="26283"/>
    <cellStyle name="Input 4 5 5 2 5" xfId="26284"/>
    <cellStyle name="Input 4 5 5 2 6" xfId="26285"/>
    <cellStyle name="Input 4 5 5 3" xfId="26286"/>
    <cellStyle name="Input 4 5 5 3 2" xfId="61229"/>
    <cellStyle name="Input 4 5 5 3 3" xfId="61230"/>
    <cellStyle name="Input 4 5 5 4" xfId="26287"/>
    <cellStyle name="Input 4 5 5 4 2" xfId="61231"/>
    <cellStyle name="Input 4 5 5 4 3" xfId="61232"/>
    <cellStyle name="Input 4 5 5 5" xfId="26288"/>
    <cellStyle name="Input 4 5 5 5 2" xfId="61233"/>
    <cellStyle name="Input 4 5 5 5 3" xfId="61234"/>
    <cellStyle name="Input 4 5 5 6" xfId="26289"/>
    <cellStyle name="Input 4 5 5 6 2" xfId="61235"/>
    <cellStyle name="Input 4 5 5 6 3" xfId="61236"/>
    <cellStyle name="Input 4 5 5 7" xfId="26290"/>
    <cellStyle name="Input 4 5 5 8" xfId="61237"/>
    <cellStyle name="Input 4 5 6" xfId="26291"/>
    <cellStyle name="Input 4 5 6 2" xfId="26292"/>
    <cellStyle name="Input 4 5 6 2 2" xfId="26293"/>
    <cellStyle name="Input 4 5 6 2 3" xfId="26294"/>
    <cellStyle name="Input 4 5 6 2 4" xfId="26295"/>
    <cellStyle name="Input 4 5 6 2 5" xfId="26296"/>
    <cellStyle name="Input 4 5 6 2 6" xfId="26297"/>
    <cellStyle name="Input 4 5 6 3" xfId="26298"/>
    <cellStyle name="Input 4 5 6 3 2" xfId="61238"/>
    <cellStyle name="Input 4 5 6 3 3" xfId="61239"/>
    <cellStyle name="Input 4 5 6 4" xfId="26299"/>
    <cellStyle name="Input 4 5 6 4 2" xfId="61240"/>
    <cellStyle name="Input 4 5 6 4 3" xfId="61241"/>
    <cellStyle name="Input 4 5 6 5" xfId="26300"/>
    <cellStyle name="Input 4 5 6 5 2" xfId="61242"/>
    <cellStyle name="Input 4 5 6 5 3" xfId="61243"/>
    <cellStyle name="Input 4 5 6 6" xfId="26301"/>
    <cellStyle name="Input 4 5 6 6 2" xfId="61244"/>
    <cellStyle name="Input 4 5 6 6 3" xfId="61245"/>
    <cellStyle name="Input 4 5 6 7" xfId="26302"/>
    <cellStyle name="Input 4 5 6 8" xfId="61246"/>
    <cellStyle name="Input 4 5 7" xfId="26303"/>
    <cellStyle name="Input 4 5 7 2" xfId="26304"/>
    <cellStyle name="Input 4 5 7 2 2" xfId="26305"/>
    <cellStyle name="Input 4 5 7 2 3" xfId="26306"/>
    <cellStyle name="Input 4 5 7 2 4" xfId="26307"/>
    <cellStyle name="Input 4 5 7 2 5" xfId="26308"/>
    <cellStyle name="Input 4 5 7 2 6" xfId="26309"/>
    <cellStyle name="Input 4 5 7 3" xfId="26310"/>
    <cellStyle name="Input 4 5 7 3 2" xfId="61247"/>
    <cellStyle name="Input 4 5 7 3 3" xfId="61248"/>
    <cellStyle name="Input 4 5 7 4" xfId="26311"/>
    <cellStyle name="Input 4 5 7 4 2" xfId="61249"/>
    <cellStyle name="Input 4 5 7 4 3" xfId="61250"/>
    <cellStyle name="Input 4 5 7 5" xfId="26312"/>
    <cellStyle name="Input 4 5 7 5 2" xfId="61251"/>
    <cellStyle name="Input 4 5 7 5 3" xfId="61252"/>
    <cellStyle name="Input 4 5 7 6" xfId="26313"/>
    <cellStyle name="Input 4 5 7 6 2" xfId="61253"/>
    <cellStyle name="Input 4 5 7 6 3" xfId="61254"/>
    <cellStyle name="Input 4 5 7 7" xfId="26314"/>
    <cellStyle name="Input 4 5 7 8" xfId="61255"/>
    <cellStyle name="Input 4 5 8" xfId="26315"/>
    <cellStyle name="Input 4 5 8 2" xfId="26316"/>
    <cellStyle name="Input 4 5 8 2 2" xfId="26317"/>
    <cellStyle name="Input 4 5 8 2 3" xfId="26318"/>
    <cellStyle name="Input 4 5 8 2 4" xfId="26319"/>
    <cellStyle name="Input 4 5 8 2 5" xfId="26320"/>
    <cellStyle name="Input 4 5 8 2 6" xfId="26321"/>
    <cellStyle name="Input 4 5 8 3" xfId="26322"/>
    <cellStyle name="Input 4 5 8 3 2" xfId="61256"/>
    <cellStyle name="Input 4 5 8 3 3" xfId="61257"/>
    <cellStyle name="Input 4 5 8 4" xfId="26323"/>
    <cellStyle name="Input 4 5 8 4 2" xfId="61258"/>
    <cellStyle name="Input 4 5 8 4 3" xfId="61259"/>
    <cellStyle name="Input 4 5 8 5" xfId="26324"/>
    <cellStyle name="Input 4 5 8 5 2" xfId="61260"/>
    <cellStyle name="Input 4 5 8 5 3" xfId="61261"/>
    <cellStyle name="Input 4 5 8 6" xfId="26325"/>
    <cellStyle name="Input 4 5 8 6 2" xfId="61262"/>
    <cellStyle name="Input 4 5 8 6 3" xfId="61263"/>
    <cellStyle name="Input 4 5 8 7" xfId="26326"/>
    <cellStyle name="Input 4 5 8 8" xfId="61264"/>
    <cellStyle name="Input 4 5 9" xfId="26327"/>
    <cellStyle name="Input 4 5 9 2" xfId="26328"/>
    <cellStyle name="Input 4 5 9 2 2" xfId="26329"/>
    <cellStyle name="Input 4 5 9 2 3" xfId="26330"/>
    <cellStyle name="Input 4 5 9 2 4" xfId="26331"/>
    <cellStyle name="Input 4 5 9 2 5" xfId="26332"/>
    <cellStyle name="Input 4 5 9 2 6" xfId="26333"/>
    <cellStyle name="Input 4 5 9 3" xfId="26334"/>
    <cellStyle name="Input 4 5 9 3 2" xfId="61265"/>
    <cellStyle name="Input 4 5 9 3 3" xfId="61266"/>
    <cellStyle name="Input 4 5 9 4" xfId="26335"/>
    <cellStyle name="Input 4 5 9 4 2" xfId="61267"/>
    <cellStyle name="Input 4 5 9 4 3" xfId="61268"/>
    <cellStyle name="Input 4 5 9 5" xfId="26336"/>
    <cellStyle name="Input 4 5 9 5 2" xfId="61269"/>
    <cellStyle name="Input 4 5 9 5 3" xfId="61270"/>
    <cellStyle name="Input 4 5 9 6" xfId="26337"/>
    <cellStyle name="Input 4 5 9 6 2" xfId="61271"/>
    <cellStyle name="Input 4 5 9 6 3" xfId="61272"/>
    <cellStyle name="Input 4 5 9 7" xfId="26338"/>
    <cellStyle name="Input 4 5 9 8" xfId="61273"/>
    <cellStyle name="Input 4 6" xfId="26339"/>
    <cellStyle name="Input 4 6 2" xfId="26340"/>
    <cellStyle name="Input 4 6 2 2" xfId="26341"/>
    <cellStyle name="Input 4 6 2 3" xfId="26342"/>
    <cellStyle name="Input 4 6 2 4" xfId="26343"/>
    <cellStyle name="Input 4 6 2 5" xfId="26344"/>
    <cellStyle name="Input 4 6 2 6" xfId="26345"/>
    <cellStyle name="Input 4 6 3" xfId="26346"/>
    <cellStyle name="Input 4 6 3 2" xfId="61274"/>
    <cellStyle name="Input 4 6 3 3" xfId="61275"/>
    <cellStyle name="Input 4 6 4" xfId="26347"/>
    <cellStyle name="Input 4 6 4 2" xfId="61276"/>
    <cellStyle name="Input 4 6 4 3" xfId="61277"/>
    <cellStyle name="Input 4 6 5" xfId="26348"/>
    <cellStyle name="Input 4 6 5 2" xfId="61278"/>
    <cellStyle name="Input 4 6 5 3" xfId="61279"/>
    <cellStyle name="Input 4 6 6" xfId="26349"/>
    <cellStyle name="Input 4 6 6 2" xfId="61280"/>
    <cellStyle name="Input 4 6 6 3" xfId="61281"/>
    <cellStyle name="Input 4 6 7" xfId="26350"/>
    <cellStyle name="Input 4 6 8" xfId="61282"/>
    <cellStyle name="Input 4 7" xfId="26351"/>
    <cellStyle name="Input 4 7 2" xfId="26352"/>
    <cellStyle name="Input 4 7 2 2" xfId="26353"/>
    <cellStyle name="Input 4 7 2 3" xfId="26354"/>
    <cellStyle name="Input 4 7 2 4" xfId="26355"/>
    <cellStyle name="Input 4 7 2 5" xfId="26356"/>
    <cellStyle name="Input 4 7 2 6" xfId="26357"/>
    <cellStyle name="Input 4 7 3" xfId="26358"/>
    <cellStyle name="Input 4 7 3 2" xfId="61283"/>
    <cellStyle name="Input 4 7 3 3" xfId="61284"/>
    <cellStyle name="Input 4 7 4" xfId="26359"/>
    <cellStyle name="Input 4 7 4 2" xfId="61285"/>
    <cellStyle name="Input 4 7 4 3" xfId="61286"/>
    <cellStyle name="Input 4 7 5" xfId="26360"/>
    <cellStyle name="Input 4 7 5 2" xfId="61287"/>
    <cellStyle name="Input 4 7 5 3" xfId="61288"/>
    <cellStyle name="Input 4 7 6" xfId="26361"/>
    <cellStyle name="Input 4 7 6 2" xfId="61289"/>
    <cellStyle name="Input 4 7 6 3" xfId="61290"/>
    <cellStyle name="Input 4 7 7" xfId="26362"/>
    <cellStyle name="Input 4 7 8" xfId="61291"/>
    <cellStyle name="Input 4 8" xfId="26363"/>
    <cellStyle name="Input 4 8 2" xfId="26364"/>
    <cellStyle name="Input 4 8 2 2" xfId="26365"/>
    <cellStyle name="Input 4 8 2 3" xfId="26366"/>
    <cellStyle name="Input 4 8 2 4" xfId="26367"/>
    <cellStyle name="Input 4 8 2 5" xfId="26368"/>
    <cellStyle name="Input 4 8 2 6" xfId="26369"/>
    <cellStyle name="Input 4 8 3" xfId="26370"/>
    <cellStyle name="Input 4 8 3 2" xfId="61292"/>
    <cellStyle name="Input 4 8 3 3" xfId="61293"/>
    <cellStyle name="Input 4 8 4" xfId="26371"/>
    <cellStyle name="Input 4 8 4 2" xfId="61294"/>
    <cellStyle name="Input 4 8 4 3" xfId="61295"/>
    <cellStyle name="Input 4 8 5" xfId="26372"/>
    <cellStyle name="Input 4 8 5 2" xfId="61296"/>
    <cellStyle name="Input 4 8 5 3" xfId="61297"/>
    <cellStyle name="Input 4 8 6" xfId="26373"/>
    <cellStyle name="Input 4 8 6 2" xfId="61298"/>
    <cellStyle name="Input 4 8 6 3" xfId="61299"/>
    <cellStyle name="Input 4 8 7" xfId="26374"/>
    <cellStyle name="Input 4 8 8" xfId="61300"/>
    <cellStyle name="Input 4 9" xfId="26375"/>
    <cellStyle name="Input 4 9 2" xfId="26376"/>
    <cellStyle name="Input 4 9 2 2" xfId="26377"/>
    <cellStyle name="Input 4 9 2 3" xfId="26378"/>
    <cellStyle name="Input 4 9 2 4" xfId="26379"/>
    <cellStyle name="Input 4 9 2 5" xfId="26380"/>
    <cellStyle name="Input 4 9 2 6" xfId="26381"/>
    <cellStyle name="Input 4 9 3" xfId="26382"/>
    <cellStyle name="Input 4 9 3 2" xfId="61301"/>
    <cellStyle name="Input 4 9 3 3" xfId="61302"/>
    <cellStyle name="Input 4 9 4" xfId="26383"/>
    <cellStyle name="Input 4 9 4 2" xfId="61303"/>
    <cellStyle name="Input 4 9 4 3" xfId="61304"/>
    <cellStyle name="Input 4 9 5" xfId="26384"/>
    <cellStyle name="Input 4 9 5 2" xfId="61305"/>
    <cellStyle name="Input 4 9 5 3" xfId="61306"/>
    <cellStyle name="Input 4 9 6" xfId="26385"/>
    <cellStyle name="Input 4 9 6 2" xfId="61307"/>
    <cellStyle name="Input 4 9 6 3" xfId="61308"/>
    <cellStyle name="Input 4 9 7" xfId="26386"/>
    <cellStyle name="Input 4 9 8" xfId="61309"/>
    <cellStyle name="Input 5" xfId="26387"/>
    <cellStyle name="Linked Cell 2" xfId="26388"/>
    <cellStyle name="Linked Cell 2 2" xfId="26389"/>
    <cellStyle name="Linked Cell 2 2 2" xfId="26390"/>
    <cellStyle name="Linked Cell 2 3" xfId="26391"/>
    <cellStyle name="Linked Cell 2 4" xfId="26392"/>
    <cellStyle name="Linked Cell 3" xfId="26393"/>
    <cellStyle name="Linked Cell 3 2" xfId="26394"/>
    <cellStyle name="Linked Cell 3 3" xfId="26395"/>
    <cellStyle name="Linked Cell 3 4" xfId="26396"/>
    <cellStyle name="Linked Cell 3 5" xfId="26397"/>
    <cellStyle name="Linked Cell 4" xfId="26398"/>
    <cellStyle name="Neutral 2" xfId="26399"/>
    <cellStyle name="Neutral 2 2" xfId="26400"/>
    <cellStyle name="Neutral 2 2 2" xfId="26401"/>
    <cellStyle name="Neutral 2 3" xfId="26402"/>
    <cellStyle name="Neutral 2 4" xfId="26403"/>
    <cellStyle name="Neutral 3" xfId="26404"/>
    <cellStyle name="Neutral 3 2" xfId="26405"/>
    <cellStyle name="Neutral 3 3" xfId="26406"/>
    <cellStyle name="Neutral 3 4" xfId="26407"/>
    <cellStyle name="Neutral 3 5" xfId="26408"/>
    <cellStyle name="Neutral 4" xfId="26409"/>
    <cellStyle name="Normal" xfId="0" builtinId="0"/>
    <cellStyle name="Normal - Style1" xfId="26410"/>
    <cellStyle name="Normal 10" xfId="26411"/>
    <cellStyle name="Normal 10 2" xfId="26412"/>
    <cellStyle name="Normal 10 2 2" xfId="26413"/>
    <cellStyle name="Normal 10 3" xfId="26414"/>
    <cellStyle name="Normal 10 3 2" xfId="26415"/>
    <cellStyle name="Normal 10 4" xfId="26416"/>
    <cellStyle name="Normal 10 5" xfId="10"/>
    <cellStyle name="Normal 100" xfId="44399"/>
    <cellStyle name="Normal 101" xfId="44400"/>
    <cellStyle name="Normal 102" xfId="44401"/>
    <cellStyle name="Normal 103" xfId="44402"/>
    <cellStyle name="Normal 104" xfId="44403"/>
    <cellStyle name="Normal 105" xfId="44404"/>
    <cellStyle name="Normal 106" xfId="44405"/>
    <cellStyle name="Normal 107" xfId="44406"/>
    <cellStyle name="Normal 108" xfId="44407"/>
    <cellStyle name="Normal 109" xfId="44408"/>
    <cellStyle name="Normal 11" xfId="26417"/>
    <cellStyle name="Normal 11 2" xfId="26418"/>
    <cellStyle name="Normal 11 2 2" xfId="26419"/>
    <cellStyle name="Normal 11 3" xfId="26420"/>
    <cellStyle name="Normal 11 4" xfId="26421"/>
    <cellStyle name="Normal 110" xfId="44409"/>
    <cellStyle name="Normal 111" xfId="44410"/>
    <cellStyle name="Normal 112" xfId="44411"/>
    <cellStyle name="Normal 113" xfId="44412"/>
    <cellStyle name="Normal 114" xfId="44413"/>
    <cellStyle name="Normal 115" xfId="44414"/>
    <cellStyle name="Normal 116" xfId="44415"/>
    <cellStyle name="Normal 117" xfId="44416"/>
    <cellStyle name="Normal 118" xfId="44417"/>
    <cellStyle name="Normal 119" xfId="44418"/>
    <cellStyle name="Normal 12" xfId="26422"/>
    <cellStyle name="Normal 12 10" xfId="26423"/>
    <cellStyle name="Normal 12 10 2" xfId="61310"/>
    <cellStyle name="Normal 12 10 2 2 2" xfId="61311"/>
    <cellStyle name="Normal 12 10 3" xfId="61312"/>
    <cellStyle name="Normal 12 10 6" xfId="61313"/>
    <cellStyle name="Normal 12 11" xfId="26424"/>
    <cellStyle name="Normal 12 12" xfId="61314"/>
    <cellStyle name="Normal 12 2" xfId="26425"/>
    <cellStyle name="Normal 12 2 2" xfId="26426"/>
    <cellStyle name="Normal 12 2 2 2" xfId="26427"/>
    <cellStyle name="Normal 12 2 3" xfId="26428"/>
    <cellStyle name="Normal 12 2 4" xfId="26429"/>
    <cellStyle name="Normal 12 3" xfId="26430"/>
    <cellStyle name="Normal 12 3 2" xfId="26431"/>
    <cellStyle name="Normal 12 3 2 2" xfId="26432"/>
    <cellStyle name="Normal 12 3 3" xfId="26433"/>
    <cellStyle name="Normal 12 4" xfId="26434"/>
    <cellStyle name="Normal 12 4 2" xfId="26435"/>
    <cellStyle name="Normal 12 4 2 2" xfId="26436"/>
    <cellStyle name="Normal 12 4 3" xfId="26437"/>
    <cellStyle name="Normal 12 5" xfId="26438"/>
    <cellStyle name="Normal 12 5 2" xfId="26439"/>
    <cellStyle name="Normal 12 5 2 2" xfId="26440"/>
    <cellStyle name="Normal 12 5 3" xfId="26441"/>
    <cellStyle name="Normal 12 6" xfId="26442"/>
    <cellStyle name="Normal 12 6 2" xfId="26443"/>
    <cellStyle name="Normal 12 6 2 2" xfId="26444"/>
    <cellStyle name="Normal 12 6 3" xfId="26445"/>
    <cellStyle name="Normal 12 7" xfId="26446"/>
    <cellStyle name="Normal 12 7 2" xfId="26447"/>
    <cellStyle name="Normal 12 7 2 2" xfId="26448"/>
    <cellStyle name="Normal 12 7 3" xfId="26449"/>
    <cellStyle name="Normal 12 8" xfId="26450"/>
    <cellStyle name="Normal 12 8 2" xfId="26451"/>
    <cellStyle name="Normal 12 8 2 2" xfId="26452"/>
    <cellStyle name="Normal 12 8 3" xfId="26453"/>
    <cellStyle name="Normal 12 9" xfId="26454"/>
    <cellStyle name="Normal 12 9 2" xfId="26455"/>
    <cellStyle name="Normal 120" xfId="44419"/>
    <cellStyle name="Normal 121" xfId="44420"/>
    <cellStyle name="Normal 122" xfId="44421"/>
    <cellStyle name="Normal 123" xfId="44422"/>
    <cellStyle name="Normal 124" xfId="44423"/>
    <cellStyle name="Normal 125" xfId="44424"/>
    <cellStyle name="Normal 126" xfId="44425"/>
    <cellStyle name="Normal 127" xfId="44426"/>
    <cellStyle name="Normal 128" xfId="44427"/>
    <cellStyle name="Normal 129" xfId="44428"/>
    <cellStyle name="Normal 13" xfId="26456"/>
    <cellStyle name="Normal 13 10" xfId="26457"/>
    <cellStyle name="Normal 13 2" xfId="26458"/>
    <cellStyle name="Normal 13 2 2" xfId="26459"/>
    <cellStyle name="Normal 13 2 2 2" xfId="26460"/>
    <cellStyle name="Normal 13 2 3" xfId="26461"/>
    <cellStyle name="Normal 13 2 4" xfId="26462"/>
    <cellStyle name="Normal 13 3" xfId="26463"/>
    <cellStyle name="Normal 13 3 2" xfId="26464"/>
    <cellStyle name="Normal 13 3 2 2" xfId="26465"/>
    <cellStyle name="Normal 13 3 3" xfId="26466"/>
    <cellStyle name="Normal 13 4" xfId="26467"/>
    <cellStyle name="Normal 13 4 2" xfId="26468"/>
    <cellStyle name="Normal 13 4 2 2" xfId="26469"/>
    <cellStyle name="Normal 13 4 3" xfId="26470"/>
    <cellStyle name="Normal 13 5" xfId="26471"/>
    <cellStyle name="Normal 13 5 2" xfId="26472"/>
    <cellStyle name="Normal 13 5 2 2" xfId="26473"/>
    <cellStyle name="Normal 13 5 3" xfId="26474"/>
    <cellStyle name="Normal 13 6" xfId="26475"/>
    <cellStyle name="Normal 13 6 2" xfId="26476"/>
    <cellStyle name="Normal 13 6 2 2" xfId="26477"/>
    <cellStyle name="Normal 13 6 3" xfId="26478"/>
    <cellStyle name="Normal 13 7" xfId="26479"/>
    <cellStyle name="Normal 13 7 2" xfId="26480"/>
    <cellStyle name="Normal 13 7 2 2" xfId="26481"/>
    <cellStyle name="Normal 13 7 3" xfId="26482"/>
    <cellStyle name="Normal 13 8" xfId="26483"/>
    <cellStyle name="Normal 13 8 2" xfId="26484"/>
    <cellStyle name="Normal 13 9" xfId="26485"/>
    <cellStyle name="Normal 130" xfId="44429"/>
    <cellStyle name="Normal 131" xfId="44430"/>
    <cellStyle name="Normal 132" xfId="44431"/>
    <cellStyle name="Normal 133" xfId="44432"/>
    <cellStyle name="Normal 134" xfId="44433"/>
    <cellStyle name="Normal 135" xfId="44434"/>
    <cellStyle name="Normal 136" xfId="44435"/>
    <cellStyle name="Normal 137" xfId="44436"/>
    <cellStyle name="Normal 138" xfId="44437"/>
    <cellStyle name="Normal 139" xfId="44438"/>
    <cellStyle name="Normal 14" xfId="26486"/>
    <cellStyle name="Normal 14 10" xfId="26487"/>
    <cellStyle name="Normal 14 2" xfId="26488"/>
    <cellStyle name="Normal 14 2 2" xfId="26489"/>
    <cellStyle name="Normal 14 2 2 2" xfId="26490"/>
    <cellStyle name="Normal 14 2 3" xfId="26491"/>
    <cellStyle name="Normal 14 2 4" xfId="26492"/>
    <cellStyle name="Normal 14 3" xfId="26493"/>
    <cellStyle name="Normal 14 3 2" xfId="26494"/>
    <cellStyle name="Normal 14 3 2 2" xfId="26495"/>
    <cellStyle name="Normal 14 3 3" xfId="26496"/>
    <cellStyle name="Normal 14 4" xfId="26497"/>
    <cellStyle name="Normal 14 4 2" xfId="26498"/>
    <cellStyle name="Normal 14 4 2 2" xfId="26499"/>
    <cellStyle name="Normal 14 4 3" xfId="26500"/>
    <cellStyle name="Normal 14 5" xfId="26501"/>
    <cellStyle name="Normal 14 5 2" xfId="26502"/>
    <cellStyle name="Normal 14 5 2 2" xfId="26503"/>
    <cellStyle name="Normal 14 5 3" xfId="26504"/>
    <cellStyle name="Normal 14 6" xfId="26505"/>
    <cellStyle name="Normal 14 6 2" xfId="26506"/>
    <cellStyle name="Normal 14 6 2 2" xfId="26507"/>
    <cellStyle name="Normal 14 6 3" xfId="26508"/>
    <cellStyle name="Normal 14 7" xfId="26509"/>
    <cellStyle name="Normal 14 7 2" xfId="26510"/>
    <cellStyle name="Normal 14 7 2 2" xfId="26511"/>
    <cellStyle name="Normal 14 7 3" xfId="26512"/>
    <cellStyle name="Normal 14 8" xfId="26513"/>
    <cellStyle name="Normal 14 8 2" xfId="26514"/>
    <cellStyle name="Normal 14 9" xfId="26515"/>
    <cellStyle name="Normal 140" xfId="44439"/>
    <cellStyle name="Normal 141" xfId="44440"/>
    <cellStyle name="Normal 142" xfId="44441"/>
    <cellStyle name="Normal 143" xfId="44442"/>
    <cellStyle name="Normal 144" xfId="44443"/>
    <cellStyle name="Normal 145" xfId="44444"/>
    <cellStyle name="Normal 146" xfId="44445"/>
    <cellStyle name="Normal 147" xfId="44446"/>
    <cellStyle name="Normal 148" xfId="44447"/>
    <cellStyle name="Normal 149" xfId="44448"/>
    <cellStyle name="Normal 15" xfId="26516"/>
    <cellStyle name="Normal 15 10" xfId="26517"/>
    <cellStyle name="Normal 15 2" xfId="26518"/>
    <cellStyle name="Normal 15 2 2" xfId="26519"/>
    <cellStyle name="Normal 15 2 2 2" xfId="26520"/>
    <cellStyle name="Normal 15 2 3" xfId="26521"/>
    <cellStyle name="Normal 15 2 4" xfId="26522"/>
    <cellStyle name="Normal 15 3" xfId="26523"/>
    <cellStyle name="Normal 15 3 2" xfId="26524"/>
    <cellStyle name="Normal 15 3 2 2" xfId="26525"/>
    <cellStyle name="Normal 15 3 3" xfId="26526"/>
    <cellStyle name="Normal 15 4" xfId="26527"/>
    <cellStyle name="Normal 15 4 2" xfId="26528"/>
    <cellStyle name="Normal 15 4 2 2" xfId="26529"/>
    <cellStyle name="Normal 15 4 3" xfId="26530"/>
    <cellStyle name="Normal 15 5" xfId="26531"/>
    <cellStyle name="Normal 15 5 2" xfId="26532"/>
    <cellStyle name="Normal 15 5 2 2" xfId="26533"/>
    <cellStyle name="Normal 15 5 3" xfId="26534"/>
    <cellStyle name="Normal 15 6" xfId="26535"/>
    <cellStyle name="Normal 15 6 2" xfId="26536"/>
    <cellStyle name="Normal 15 6 2 2" xfId="26537"/>
    <cellStyle name="Normal 15 6 3" xfId="26538"/>
    <cellStyle name="Normal 15 7" xfId="26539"/>
    <cellStyle name="Normal 15 7 2" xfId="26540"/>
    <cellStyle name="Normal 15 7 2 2" xfId="26541"/>
    <cellStyle name="Normal 15 7 3" xfId="26542"/>
    <cellStyle name="Normal 15 8" xfId="26543"/>
    <cellStyle name="Normal 15 8 2" xfId="26544"/>
    <cellStyle name="Normal 15 9" xfId="26545"/>
    <cellStyle name="Normal 150" xfId="44449"/>
    <cellStyle name="Normal 151" xfId="44450"/>
    <cellStyle name="Normal 152" xfId="44451"/>
    <cellStyle name="Normal 153" xfId="44452"/>
    <cellStyle name="Normal 154" xfId="44453"/>
    <cellStyle name="Normal 155" xfId="44454"/>
    <cellStyle name="Normal 156" xfId="44455"/>
    <cellStyle name="Normal 157" xfId="44456"/>
    <cellStyle name="Normal 158" xfId="44457"/>
    <cellStyle name="Normal 159" xfId="44458"/>
    <cellStyle name="Normal 16" xfId="26546"/>
    <cellStyle name="Normal 16 10" xfId="26547"/>
    <cellStyle name="Normal 16 10 2" xfId="26548"/>
    <cellStyle name="Normal 16 10 2 2" xfId="26549"/>
    <cellStyle name="Normal 16 10 3" xfId="26550"/>
    <cellStyle name="Normal 16 11" xfId="26551"/>
    <cellStyle name="Normal 16 11 2" xfId="26552"/>
    <cellStyle name="Normal 16 12" xfId="61315"/>
    <cellStyle name="Normal 16 2" xfId="26553"/>
    <cellStyle name="Normal 16 2 2" xfId="26554"/>
    <cellStyle name="Normal 16 3" xfId="26555"/>
    <cellStyle name="Normal 16 3 2" xfId="26556"/>
    <cellStyle name="Normal 16 3 2 2" xfId="26557"/>
    <cellStyle name="Normal 16 3 3" xfId="26558"/>
    <cellStyle name="Normal 16 3 4" xfId="26559"/>
    <cellStyle name="Normal 16 4" xfId="26560"/>
    <cellStyle name="Normal 16 5" xfId="26561"/>
    <cellStyle name="Normal 16 6" xfId="26562"/>
    <cellStyle name="Normal 16 6 2" xfId="26563"/>
    <cellStyle name="Normal 16 6 2 2" xfId="26564"/>
    <cellStyle name="Normal 16 6 3" xfId="26565"/>
    <cellStyle name="Normal 16 7" xfId="26566"/>
    <cellStyle name="Normal 16 7 2" xfId="26567"/>
    <cellStyle name="Normal 16 7 2 2" xfId="26568"/>
    <cellStyle name="Normal 16 7 3" xfId="26569"/>
    <cellStyle name="Normal 16 8" xfId="26570"/>
    <cellStyle name="Normal 16 8 2" xfId="26571"/>
    <cellStyle name="Normal 16 8 2 2" xfId="26572"/>
    <cellStyle name="Normal 16 8 3" xfId="26573"/>
    <cellStyle name="Normal 16 9" xfId="26574"/>
    <cellStyle name="Normal 16 9 2" xfId="26575"/>
    <cellStyle name="Normal 16 9 2 2" xfId="26576"/>
    <cellStyle name="Normal 16 9 3" xfId="26577"/>
    <cellStyle name="Normal 160" xfId="44459"/>
    <cellStyle name="Normal 161" xfId="44460"/>
    <cellStyle name="Normal 162" xfId="44461"/>
    <cellStyle name="Normal 163" xfId="44462"/>
    <cellStyle name="Normal 164" xfId="44463"/>
    <cellStyle name="Normal 165" xfId="44464"/>
    <cellStyle name="Normal 166" xfId="44465"/>
    <cellStyle name="Normal 167" xfId="44466"/>
    <cellStyle name="Normal 168" xfId="44467"/>
    <cellStyle name="Normal 169" xfId="44468"/>
    <cellStyle name="Normal 17" xfId="26578"/>
    <cellStyle name="Normal 17 10" xfId="26579"/>
    <cellStyle name="Normal 17 10 2" xfId="26580"/>
    <cellStyle name="Normal 17 11" xfId="26581"/>
    <cellStyle name="Normal 17 11 2" xfId="26582"/>
    <cellStyle name="Normal 17 12" xfId="44469"/>
    <cellStyle name="Normal 17 2" xfId="26583"/>
    <cellStyle name="Normal 17 2 2" xfId="26584"/>
    <cellStyle name="Normal 17 2 3" xfId="26585"/>
    <cellStyle name="Normal 17 2 4" xfId="64898"/>
    <cellStyle name="Normal 17 3" xfId="26586"/>
    <cellStyle name="Normal 17 3 2" xfId="26587"/>
    <cellStyle name="Normal 17 3 2 2" xfId="26588"/>
    <cellStyle name="Normal 17 3 2 2 2" xfId="26589"/>
    <cellStyle name="Normal 17 3 2 2 2 2" xfId="26590"/>
    <cellStyle name="Normal 17 3 2 2 3" xfId="26591"/>
    <cellStyle name="Normal 17 3 2 3" xfId="26592"/>
    <cellStyle name="Normal 17 3 2 3 2" xfId="26593"/>
    <cellStyle name="Normal 17 3 2 4" xfId="26594"/>
    <cellStyle name="Normal 17 3 2 4 2" xfId="26595"/>
    <cellStyle name="Normal 17 3 2 5" xfId="26596"/>
    <cellStyle name="Normal 17 3 2 6" xfId="26597"/>
    <cellStyle name="Normal 17 3 3" xfId="26598"/>
    <cellStyle name="Normal 17 3 3 2" xfId="26599"/>
    <cellStyle name="Normal 17 3 3 2 2" xfId="26600"/>
    <cellStyle name="Normal 17 3 3 2 2 2" xfId="26601"/>
    <cellStyle name="Normal 17 3 3 2 3" xfId="26602"/>
    <cellStyle name="Normal 17 3 3 3" xfId="26603"/>
    <cellStyle name="Normal 17 3 3 3 2" xfId="26604"/>
    <cellStyle name="Normal 17 3 3 4" xfId="26605"/>
    <cellStyle name="Normal 17 3 3 4 2" xfId="26606"/>
    <cellStyle name="Normal 17 3 3 5" xfId="26607"/>
    <cellStyle name="Normal 17 3 4" xfId="26608"/>
    <cellStyle name="Normal 17 3 4 2" xfId="26609"/>
    <cellStyle name="Normal 17 3 4 2 2" xfId="26610"/>
    <cellStyle name="Normal 17 3 4 3" xfId="26611"/>
    <cellStyle name="Normal 17 3 5" xfId="26612"/>
    <cellStyle name="Normal 17 3 5 2" xfId="26613"/>
    <cellStyle name="Normal 17 3 5 2 2" xfId="26614"/>
    <cellStyle name="Normal 17 3 5 3" xfId="26615"/>
    <cellStyle name="Normal 17 3 6" xfId="26616"/>
    <cellStyle name="Normal 17 3 6 2" xfId="26617"/>
    <cellStyle name="Normal 17 3 7" xfId="26618"/>
    <cellStyle name="Normal 17 3 7 2" xfId="26619"/>
    <cellStyle name="Normal 17 3 8" xfId="26620"/>
    <cellStyle name="Normal 17 3 9" xfId="26621"/>
    <cellStyle name="Normal 17 4" xfId="26622"/>
    <cellStyle name="Normal 17 5" xfId="26623"/>
    <cellStyle name="Normal 17 5 2" xfId="26624"/>
    <cellStyle name="Normal 17 5 2 2" xfId="26625"/>
    <cellStyle name="Normal 17 5 2 2 2" xfId="26626"/>
    <cellStyle name="Normal 17 5 2 3" xfId="26627"/>
    <cellStyle name="Normal 17 5 2 4" xfId="26628"/>
    <cellStyle name="Normal 17 5 3" xfId="26629"/>
    <cellStyle name="Normal 17 5 3 2" xfId="26630"/>
    <cellStyle name="Normal 17 5 4" xfId="26631"/>
    <cellStyle name="Normal 17 5 4 2" xfId="26632"/>
    <cellStyle name="Normal 17 5 5" xfId="26633"/>
    <cellStyle name="Normal 17 5 6" xfId="26634"/>
    <cellStyle name="Normal 17 6" xfId="26635"/>
    <cellStyle name="Normal 17 6 2" xfId="26636"/>
    <cellStyle name="Normal 17 6 2 2" xfId="26637"/>
    <cellStyle name="Normal 17 6 2 2 2" xfId="26638"/>
    <cellStyle name="Normal 17 6 2 3" xfId="26639"/>
    <cellStyle name="Normal 17 6 3" xfId="26640"/>
    <cellStyle name="Normal 17 6 3 2" xfId="26641"/>
    <cellStyle name="Normal 17 6 4" xfId="26642"/>
    <cellStyle name="Normal 17 6 4 2" xfId="26643"/>
    <cellStyle name="Normal 17 6 5" xfId="26644"/>
    <cellStyle name="Normal 17 7" xfId="26645"/>
    <cellStyle name="Normal 17 7 2" xfId="26646"/>
    <cellStyle name="Normal 17 7 2 2" xfId="26647"/>
    <cellStyle name="Normal 17 7 3" xfId="26648"/>
    <cellStyle name="Normal 17 8" xfId="26649"/>
    <cellStyle name="Normal 17 8 2" xfId="26650"/>
    <cellStyle name="Normal 17 8 2 2" xfId="26651"/>
    <cellStyle name="Normal 17 8 3" xfId="26652"/>
    <cellStyle name="Normal 17 9" xfId="26653"/>
    <cellStyle name="Normal 17 9 2" xfId="26654"/>
    <cellStyle name="Normal 170" xfId="44470"/>
    <cellStyle name="Normal 171" xfId="44471"/>
    <cellStyle name="Normal 172" xfId="44472"/>
    <cellStyle name="Normal 173" xfId="44473"/>
    <cellStyle name="Normal 174" xfId="44474"/>
    <cellStyle name="Normal 175" xfId="44475"/>
    <cellStyle name="Normal 176" xfId="44476"/>
    <cellStyle name="Normal 177" xfId="44477"/>
    <cellStyle name="Normal 178" xfId="44478"/>
    <cellStyle name="Normal 179" xfId="44479"/>
    <cellStyle name="Normal 18" xfId="26655"/>
    <cellStyle name="Normal 18 10" xfId="26656"/>
    <cellStyle name="Normal 18 11" xfId="26657"/>
    <cellStyle name="Normal 18 12" xfId="26658"/>
    <cellStyle name="Normal 18 13" xfId="26659"/>
    <cellStyle name="Normal 18 14" xfId="26660"/>
    <cellStyle name="Normal 18 15" xfId="26661"/>
    <cellStyle name="Normal 18 16" xfId="26662"/>
    <cellStyle name="Normal 18 17" xfId="26663"/>
    <cellStyle name="Normal 18 18" xfId="26664"/>
    <cellStyle name="Normal 18 19" xfId="26665"/>
    <cellStyle name="Normal 18 2" xfId="26666"/>
    <cellStyle name="Normal 18 20" xfId="26667"/>
    <cellStyle name="Normal 18 21" xfId="26668"/>
    <cellStyle name="Normal 18 22" xfId="26669"/>
    <cellStyle name="Normal 18 23" xfId="26670"/>
    <cellStyle name="Normal 18 24" xfId="26671"/>
    <cellStyle name="Normal 18 25" xfId="26672"/>
    <cellStyle name="Normal 18 26" xfId="26673"/>
    <cellStyle name="Normal 18 27" xfId="26674"/>
    <cellStyle name="Normal 18 28" xfId="26675"/>
    <cellStyle name="Normal 18 29" xfId="26676"/>
    <cellStyle name="Normal 18 3" xfId="26677"/>
    <cellStyle name="Normal 18 3 2" xfId="26678"/>
    <cellStyle name="Normal 18 30" xfId="26679"/>
    <cellStyle name="Normal 18 30 2" xfId="26680"/>
    <cellStyle name="Normal 18 30 3" xfId="26681"/>
    <cellStyle name="Normal 18 30 4" xfId="26682"/>
    <cellStyle name="Normal 18 30 5" xfId="26683"/>
    <cellStyle name="Normal 18 30 5 2" xfId="61316"/>
    <cellStyle name="Normal 18 31" xfId="26684"/>
    <cellStyle name="Normal 18 4" xfId="26685"/>
    <cellStyle name="Normal 18 5" xfId="26686"/>
    <cellStyle name="Normal 18 6" xfId="26687"/>
    <cellStyle name="Normal 18 7" xfId="26688"/>
    <cellStyle name="Normal 18 8" xfId="26689"/>
    <cellStyle name="Normal 18 9" xfId="26690"/>
    <cellStyle name="Normal 180" xfId="44480"/>
    <cellStyle name="Normal 181" xfId="44481"/>
    <cellStyle name="Normal 182" xfId="44482"/>
    <cellStyle name="Normal 183" xfId="44483"/>
    <cellStyle name="Normal 184" xfId="44484"/>
    <cellStyle name="Normal 185" xfId="44485"/>
    <cellStyle name="Normal 186" xfId="44486"/>
    <cellStyle name="Normal 187" xfId="44487"/>
    <cellStyle name="Normal 188" xfId="44488"/>
    <cellStyle name="Normal 189" xfId="44489"/>
    <cellStyle name="Normal 19" xfId="26691"/>
    <cellStyle name="Normal 19 2" xfId="26692"/>
    <cellStyle name="Normal 19 3" xfId="26693"/>
    <cellStyle name="Normal 19 3 2" xfId="26694"/>
    <cellStyle name="Normal 19 3 3" xfId="26695"/>
    <cellStyle name="Normal 19 3 4" xfId="26696"/>
    <cellStyle name="Normal 19 3 5" xfId="26697"/>
    <cellStyle name="Normal 19 3 5 2" xfId="61317"/>
    <cellStyle name="Normal 19 4" xfId="26698"/>
    <cellStyle name="Normal 19 5" xfId="26699"/>
    <cellStyle name="Normal 190" xfId="44490"/>
    <cellStyle name="Normal 191" xfId="44491"/>
    <cellStyle name="Normal 192" xfId="44492"/>
    <cellStyle name="Normal 193" xfId="44493"/>
    <cellStyle name="Normal 194" xfId="44494"/>
    <cellStyle name="Normal 195" xfId="44495"/>
    <cellStyle name="Normal 196" xfId="44496"/>
    <cellStyle name="Normal 197" xfId="44497"/>
    <cellStyle name="Normal 198" xfId="44498"/>
    <cellStyle name="Normal 199" xfId="44499"/>
    <cellStyle name="Normal 2" xfId="2"/>
    <cellStyle name="Normal 2 10" xfId="26701"/>
    <cellStyle name="Normal 2 10 2" xfId="26702"/>
    <cellStyle name="Normal 2 10 3" xfId="26703"/>
    <cellStyle name="Normal 2 10 4" xfId="26704"/>
    <cellStyle name="Normal 2 11" xfId="26705"/>
    <cellStyle name="Normal 2 11 2" xfId="26706"/>
    <cellStyle name="Normal 2 11 3" xfId="26707"/>
    <cellStyle name="Normal 2 11 4" xfId="26708"/>
    <cellStyle name="Normal 2 12" xfId="26709"/>
    <cellStyle name="Normal 2 13" xfId="26710"/>
    <cellStyle name="Normal 2 14" xfId="26711"/>
    <cellStyle name="Normal 2 15" xfId="26712"/>
    <cellStyle name="Normal 2 16" xfId="26713"/>
    <cellStyle name="Normal 2 17" xfId="26714"/>
    <cellStyle name="Normal 2 18" xfId="26715"/>
    <cellStyle name="Normal 2 19" xfId="26716"/>
    <cellStyle name="Normal 2 2" xfId="26717"/>
    <cellStyle name="Normal 2 2 2" xfId="26718"/>
    <cellStyle name="Normal 2 2 3" xfId="26719"/>
    <cellStyle name="Normal 2 2 4" xfId="26720"/>
    <cellStyle name="Normal 2 20" xfId="26700"/>
    <cellStyle name="Normal 2 21" xfId="61318"/>
    <cellStyle name="Normal 2 3" xfId="26721"/>
    <cellStyle name="Normal 2 3 10" xfId="26722"/>
    <cellStyle name="Normal 2 3 11" xfId="26723"/>
    <cellStyle name="Normal 2 3 11 2" xfId="26724"/>
    <cellStyle name="Normal 2 3 12" xfId="26725"/>
    <cellStyle name="Normal 2 3 12 2" xfId="26726"/>
    <cellStyle name="Normal 2 3 13" xfId="26727"/>
    <cellStyle name="Normal 2 3 14" xfId="26728"/>
    <cellStyle name="Normal 2 3 2" xfId="26729"/>
    <cellStyle name="Normal 2 3 2 10" xfId="26730"/>
    <cellStyle name="Normal 2 3 2 2" xfId="26731"/>
    <cellStyle name="Normal 2 3 2 2 2" xfId="26732"/>
    <cellStyle name="Normal 2 3 2 2 2 2" xfId="26733"/>
    <cellStyle name="Normal 2 3 2 2 3" xfId="26734"/>
    <cellStyle name="Normal 2 3 2 2 4" xfId="26735"/>
    <cellStyle name="Normal 2 3 2 3" xfId="26736"/>
    <cellStyle name="Normal 2 3 2 3 2" xfId="26737"/>
    <cellStyle name="Normal 2 3 2 3 2 2" xfId="26738"/>
    <cellStyle name="Normal 2 3 2 3 3" xfId="26739"/>
    <cellStyle name="Normal 2 3 2 4" xfId="26740"/>
    <cellStyle name="Normal 2 3 2 4 2" xfId="26741"/>
    <cellStyle name="Normal 2 3 2 4 2 2" xfId="26742"/>
    <cellStyle name="Normal 2 3 2 4 3" xfId="26743"/>
    <cellStyle name="Normal 2 3 2 5" xfId="26744"/>
    <cellStyle name="Normal 2 3 2 5 2" xfId="26745"/>
    <cellStyle name="Normal 2 3 2 5 2 2" xfId="26746"/>
    <cellStyle name="Normal 2 3 2 5 3" xfId="26747"/>
    <cellStyle name="Normal 2 3 2 6" xfId="26748"/>
    <cellStyle name="Normal 2 3 2 6 2" xfId="26749"/>
    <cellStyle name="Normal 2 3 2 6 2 2" xfId="26750"/>
    <cellStyle name="Normal 2 3 2 6 3" xfId="26751"/>
    <cellStyle name="Normal 2 3 2 7" xfId="26752"/>
    <cellStyle name="Normal 2 3 2 7 2" xfId="26753"/>
    <cellStyle name="Normal 2 3 2 7 2 2" xfId="26754"/>
    <cellStyle name="Normal 2 3 2 7 3" xfId="26755"/>
    <cellStyle name="Normal 2 3 2 8" xfId="26756"/>
    <cellStyle name="Normal 2 3 2 8 2" xfId="26757"/>
    <cellStyle name="Normal 2 3 2 9" xfId="26758"/>
    <cellStyle name="Normal 2 3 3" xfId="26759"/>
    <cellStyle name="Normal 2 3 3 10" xfId="26760"/>
    <cellStyle name="Normal 2 3 3 2" xfId="26761"/>
    <cellStyle name="Normal 2 3 3 2 2" xfId="26762"/>
    <cellStyle name="Normal 2 3 3 2 2 2" xfId="26763"/>
    <cellStyle name="Normal 2 3 3 2 3" xfId="26764"/>
    <cellStyle name="Normal 2 3 3 2 4" xfId="26765"/>
    <cellStyle name="Normal 2 3 3 3" xfId="26766"/>
    <cellStyle name="Normal 2 3 3 3 2" xfId="26767"/>
    <cellStyle name="Normal 2 3 3 3 2 2" xfId="26768"/>
    <cellStyle name="Normal 2 3 3 3 3" xfId="26769"/>
    <cellStyle name="Normal 2 3 3 4" xfId="26770"/>
    <cellStyle name="Normal 2 3 3 4 2" xfId="26771"/>
    <cellStyle name="Normal 2 3 3 4 2 2" xfId="26772"/>
    <cellStyle name="Normal 2 3 3 4 3" xfId="26773"/>
    <cellStyle name="Normal 2 3 3 5" xfId="26774"/>
    <cellStyle name="Normal 2 3 3 5 2" xfId="26775"/>
    <cellStyle name="Normal 2 3 3 5 2 2" xfId="26776"/>
    <cellStyle name="Normal 2 3 3 5 3" xfId="26777"/>
    <cellStyle name="Normal 2 3 3 6" xfId="26778"/>
    <cellStyle name="Normal 2 3 3 6 2" xfId="26779"/>
    <cellStyle name="Normal 2 3 3 6 2 2" xfId="26780"/>
    <cellStyle name="Normal 2 3 3 6 3" xfId="26781"/>
    <cellStyle name="Normal 2 3 3 7" xfId="26782"/>
    <cellStyle name="Normal 2 3 3 7 2" xfId="26783"/>
    <cellStyle name="Normal 2 3 3 7 2 2" xfId="26784"/>
    <cellStyle name="Normal 2 3 3 7 3" xfId="26785"/>
    <cellStyle name="Normal 2 3 3 8" xfId="26786"/>
    <cellStyle name="Normal 2 3 3 8 2" xfId="26787"/>
    <cellStyle name="Normal 2 3 3 9" xfId="26788"/>
    <cellStyle name="Normal 2 3 4" xfId="26789"/>
    <cellStyle name="Normal 2 3 4 2" xfId="26790"/>
    <cellStyle name="Normal 2 3 4 2 2" xfId="26791"/>
    <cellStyle name="Normal 2 3 4 3" xfId="26792"/>
    <cellStyle name="Normal 2 3 4 4" xfId="26793"/>
    <cellStyle name="Normal 2 3 4 5" xfId="26794"/>
    <cellStyle name="Normal 2 3 5" xfId="26795"/>
    <cellStyle name="Normal 2 3 5 2" xfId="26796"/>
    <cellStyle name="Normal 2 3 5 2 2" xfId="26797"/>
    <cellStyle name="Normal 2 3 5 3" xfId="26798"/>
    <cellStyle name="Normal 2 3 5 4" xfId="26799"/>
    <cellStyle name="Normal 2 3 6" xfId="26800"/>
    <cellStyle name="Normal 2 3 6 2" xfId="26801"/>
    <cellStyle name="Normal 2 3 6 2 2" xfId="26802"/>
    <cellStyle name="Normal 2 3 6 3" xfId="26803"/>
    <cellStyle name="Normal 2 3 7" xfId="26804"/>
    <cellStyle name="Normal 2 3 7 2" xfId="26805"/>
    <cellStyle name="Normal 2 3 7 2 2" xfId="26806"/>
    <cellStyle name="Normal 2 3 7 3" xfId="26807"/>
    <cellStyle name="Normal 2 3 8" xfId="26808"/>
    <cellStyle name="Normal 2 3 8 2" xfId="26809"/>
    <cellStyle name="Normal 2 3 8 2 2" xfId="26810"/>
    <cellStyle name="Normal 2 3 8 3" xfId="26811"/>
    <cellStyle name="Normal 2 3 9" xfId="26812"/>
    <cellStyle name="Normal 2 3 9 2" xfId="26813"/>
    <cellStyle name="Normal 2 3 9 2 2" xfId="26814"/>
    <cellStyle name="Normal 2 3 9 3" xfId="26815"/>
    <cellStyle name="Normal 2 4" xfId="26816"/>
    <cellStyle name="Normal 2 4 10" xfId="61319"/>
    <cellStyle name="Normal 2 4 2" xfId="26817"/>
    <cellStyle name="Normal 2 4 2 2" xfId="26818"/>
    <cellStyle name="Normal 2 4 2 2 2" xfId="26819"/>
    <cellStyle name="Normal 2 4 2 2 2 2" xfId="26820"/>
    <cellStyle name="Normal 2 4 2 2 3" xfId="26821"/>
    <cellStyle name="Normal 2 4 2 3" xfId="26822"/>
    <cellStyle name="Normal 2 4 2 3 2" xfId="26823"/>
    <cellStyle name="Normal 2 4 2 4" xfId="26824"/>
    <cellStyle name="Normal 2 4 2 4 2" xfId="26825"/>
    <cellStyle name="Normal 2 4 2 5" xfId="26826"/>
    <cellStyle name="Normal 2 4 2 5 2" xfId="26827"/>
    <cellStyle name="Normal 2 4 2 6" xfId="26828"/>
    <cellStyle name="Normal 2 4 3" xfId="26829"/>
    <cellStyle name="Normal 2 4 3 2" xfId="26830"/>
    <cellStyle name="Normal 2 4 3 2 2" xfId="26831"/>
    <cellStyle name="Normal 2 4 3 2 2 2" xfId="26832"/>
    <cellStyle name="Normal 2 4 3 2 3" xfId="26833"/>
    <cellStyle name="Normal 2 4 3 3" xfId="26834"/>
    <cellStyle name="Normal 2 4 3 3 2" xfId="26835"/>
    <cellStyle name="Normal 2 4 3 4" xfId="26836"/>
    <cellStyle name="Normal 2 4 3 4 2" xfId="26837"/>
    <cellStyle name="Normal 2 4 3 5" xfId="26838"/>
    <cellStyle name="Normal 2 4 3 6" xfId="26839"/>
    <cellStyle name="Normal 2 4 4" xfId="26840"/>
    <cellStyle name="Normal 2 4 4 2" xfId="26841"/>
    <cellStyle name="Normal 2 4 4 2 2" xfId="26842"/>
    <cellStyle name="Normal 2 4 4 3" xfId="26843"/>
    <cellStyle name="Normal 2 4 4 3 2" xfId="26844"/>
    <cellStyle name="Normal 2 4 4 4" xfId="26845"/>
    <cellStyle name="Normal 2 4 5" xfId="26846"/>
    <cellStyle name="Normal 2 4 5 2" xfId="26847"/>
    <cellStyle name="Normal 2 4 5 2 2" xfId="26848"/>
    <cellStyle name="Normal 2 4 5 3" xfId="26849"/>
    <cellStyle name="Normal 2 4 5 4" xfId="26850"/>
    <cellStyle name="Normal 2 4 6" xfId="26851"/>
    <cellStyle name="Normal 2 4 6 2" xfId="26852"/>
    <cellStyle name="Normal 2 4 7" xfId="26853"/>
    <cellStyle name="Normal 2 4 8" xfId="26854"/>
    <cellStyle name="Normal 2 4 9" xfId="61320"/>
    <cellStyle name="Normal 2 5" xfId="26855"/>
    <cellStyle name="Normal 2 5 10" xfId="26856"/>
    <cellStyle name="Normal 2 5 10 2" xfId="26857"/>
    <cellStyle name="Normal 2 5 10 2 2" xfId="26858"/>
    <cellStyle name="Normal 2 5 10 2 2 2" xfId="26859"/>
    <cellStyle name="Normal 2 5 10 2 3" xfId="26860"/>
    <cellStyle name="Normal 2 5 10 2 4" xfId="26861"/>
    <cellStyle name="Normal 2 5 10 3" xfId="26862"/>
    <cellStyle name="Normal 2 5 10 3 2" xfId="26863"/>
    <cellStyle name="Normal 2 5 10 3 2 2" xfId="26864"/>
    <cellStyle name="Normal 2 5 10 3 3" xfId="26865"/>
    <cellStyle name="Normal 2 5 10 4" xfId="26866"/>
    <cellStyle name="Normal 2 5 10 4 2" xfId="26867"/>
    <cellStyle name="Normal 2 5 10 4 2 2" xfId="26868"/>
    <cellStyle name="Normal 2 5 10 4 3" xfId="26869"/>
    <cellStyle name="Normal 2 5 10 5" xfId="26870"/>
    <cellStyle name="Normal 2 5 10 5 2" xfId="26871"/>
    <cellStyle name="Normal 2 5 10 6" xfId="26872"/>
    <cellStyle name="Normal 2 5 10 7" xfId="26873"/>
    <cellStyle name="Normal 2 5 11" xfId="26874"/>
    <cellStyle name="Normal 2 5 11 2" xfId="26875"/>
    <cellStyle name="Normal 2 5 11 2 2" xfId="26876"/>
    <cellStyle name="Normal 2 5 11 2 2 2" xfId="26877"/>
    <cellStyle name="Normal 2 5 11 2 3" xfId="26878"/>
    <cellStyle name="Normal 2 5 11 2 4" xfId="26879"/>
    <cellStyle name="Normal 2 5 11 3" xfId="26880"/>
    <cellStyle name="Normal 2 5 11 3 2" xfId="26881"/>
    <cellStyle name="Normal 2 5 11 3 2 2" xfId="26882"/>
    <cellStyle name="Normal 2 5 11 3 3" xfId="26883"/>
    <cellStyle name="Normal 2 5 11 4" xfId="26884"/>
    <cellStyle name="Normal 2 5 11 4 2" xfId="26885"/>
    <cellStyle name="Normal 2 5 11 4 2 2" xfId="26886"/>
    <cellStyle name="Normal 2 5 11 4 3" xfId="26887"/>
    <cellStyle name="Normal 2 5 11 5" xfId="26888"/>
    <cellStyle name="Normal 2 5 11 5 2" xfId="26889"/>
    <cellStyle name="Normal 2 5 11 6" xfId="26890"/>
    <cellStyle name="Normal 2 5 11 7" xfId="26891"/>
    <cellStyle name="Normal 2 5 12" xfId="26892"/>
    <cellStyle name="Normal 2 5 12 2" xfId="26893"/>
    <cellStyle name="Normal 2 5 12 2 2" xfId="26894"/>
    <cellStyle name="Normal 2 5 12 2 2 2" xfId="26895"/>
    <cellStyle name="Normal 2 5 12 2 3" xfId="26896"/>
    <cellStyle name="Normal 2 5 12 2 4" xfId="26897"/>
    <cellStyle name="Normal 2 5 12 3" xfId="26898"/>
    <cellStyle name="Normal 2 5 12 3 2" xfId="26899"/>
    <cellStyle name="Normal 2 5 12 3 2 2" xfId="26900"/>
    <cellStyle name="Normal 2 5 12 3 3" xfId="26901"/>
    <cellStyle name="Normal 2 5 12 4" xfId="26902"/>
    <cellStyle name="Normal 2 5 12 4 2" xfId="26903"/>
    <cellStyle name="Normal 2 5 12 4 2 2" xfId="26904"/>
    <cellStyle name="Normal 2 5 12 4 3" xfId="26905"/>
    <cellStyle name="Normal 2 5 12 5" xfId="26906"/>
    <cellStyle name="Normal 2 5 12 5 2" xfId="26907"/>
    <cellStyle name="Normal 2 5 12 6" xfId="26908"/>
    <cellStyle name="Normal 2 5 12 7" xfId="26909"/>
    <cellStyle name="Normal 2 5 13" xfId="26910"/>
    <cellStyle name="Normal 2 5 14" xfId="26911"/>
    <cellStyle name="Normal 2 5 14 10" xfId="26912"/>
    <cellStyle name="Normal 2 5 14 2" xfId="26913"/>
    <cellStyle name="Normal 2 5 14 2 2" xfId="26914"/>
    <cellStyle name="Normal 2 5 14 2 2 2" xfId="26915"/>
    <cellStyle name="Normal 2 5 14 2 3" xfId="26916"/>
    <cellStyle name="Normal 2 5 14 2 4" xfId="26917"/>
    <cellStyle name="Normal 2 5 14 3" xfId="26918"/>
    <cellStyle name="Normal 2 5 14 3 2" xfId="26919"/>
    <cellStyle name="Normal 2 5 14 3 2 2" xfId="26920"/>
    <cellStyle name="Normal 2 5 14 3 2 2 2" xfId="26921"/>
    <cellStyle name="Normal 2 5 14 3 2 3" xfId="26922"/>
    <cellStyle name="Normal 2 5 14 3 3" xfId="26923"/>
    <cellStyle name="Normal 2 5 14 3 3 2" xfId="26924"/>
    <cellStyle name="Normal 2 5 14 3 4" xfId="26925"/>
    <cellStyle name="Normal 2 5 14 3 4 2" xfId="26926"/>
    <cellStyle name="Normal 2 5 14 3 5" xfId="26927"/>
    <cellStyle name="Normal 2 5 14 3 6" xfId="26928"/>
    <cellStyle name="Normal 2 5 14 4" xfId="26929"/>
    <cellStyle name="Normal 2 5 14 4 2" xfId="26930"/>
    <cellStyle name="Normal 2 5 14 4 2 2" xfId="26931"/>
    <cellStyle name="Normal 2 5 14 4 2 2 2" xfId="26932"/>
    <cellStyle name="Normal 2 5 14 4 2 3" xfId="26933"/>
    <cellStyle name="Normal 2 5 14 4 3" xfId="26934"/>
    <cellStyle name="Normal 2 5 14 4 3 2" xfId="26935"/>
    <cellStyle name="Normal 2 5 14 4 4" xfId="26936"/>
    <cellStyle name="Normal 2 5 14 4 4 2" xfId="26937"/>
    <cellStyle name="Normal 2 5 14 4 5" xfId="26938"/>
    <cellStyle name="Normal 2 5 14 5" xfId="26939"/>
    <cellStyle name="Normal 2 5 14 5 2" xfId="26940"/>
    <cellStyle name="Normal 2 5 14 5 2 2" xfId="26941"/>
    <cellStyle name="Normal 2 5 14 5 3" xfId="26942"/>
    <cellStyle name="Normal 2 5 14 6" xfId="26943"/>
    <cellStyle name="Normal 2 5 14 6 2" xfId="26944"/>
    <cellStyle name="Normal 2 5 14 6 2 2" xfId="26945"/>
    <cellStyle name="Normal 2 5 14 6 3" xfId="26946"/>
    <cellStyle name="Normal 2 5 14 7" xfId="26947"/>
    <cellStyle name="Normal 2 5 14 7 2" xfId="26948"/>
    <cellStyle name="Normal 2 5 14 8" xfId="26949"/>
    <cellStyle name="Normal 2 5 14 8 2" xfId="26950"/>
    <cellStyle name="Normal 2 5 14 9" xfId="26951"/>
    <cellStyle name="Normal 2 5 15" xfId="26952"/>
    <cellStyle name="Normal 2 5 15 2" xfId="26953"/>
    <cellStyle name="Normal 2 5 15 2 2" xfId="26954"/>
    <cellStyle name="Normal 2 5 15 3" xfId="26955"/>
    <cellStyle name="Normal 2 5 15 4" xfId="26956"/>
    <cellStyle name="Normal 2 5 16" xfId="26957"/>
    <cellStyle name="Normal 2 5 16 2" xfId="26958"/>
    <cellStyle name="Normal 2 5 16 2 2" xfId="26959"/>
    <cellStyle name="Normal 2 5 16 3" xfId="26960"/>
    <cellStyle name="Normal 2 5 16 4" xfId="26961"/>
    <cellStyle name="Normal 2 5 17" xfId="26962"/>
    <cellStyle name="Normal 2 5 17 2" xfId="26963"/>
    <cellStyle name="Normal 2 5 17 2 2" xfId="26964"/>
    <cellStyle name="Normal 2 5 17 3" xfId="26965"/>
    <cellStyle name="Normal 2 5 18" xfId="26966"/>
    <cellStyle name="Normal 2 5 18 2" xfId="26967"/>
    <cellStyle name="Normal 2 5 18 2 2" xfId="26968"/>
    <cellStyle name="Normal 2 5 18 3" xfId="26969"/>
    <cellStyle name="Normal 2 5 19" xfId="26970"/>
    <cellStyle name="Normal 2 5 19 2" xfId="26971"/>
    <cellStyle name="Normal 2 5 2" xfId="26972"/>
    <cellStyle name="Normal 2 5 2 2" xfId="26973"/>
    <cellStyle name="Normal 2 5 2 2 2" xfId="26974"/>
    <cellStyle name="Normal 2 5 2 2 2 2" xfId="26975"/>
    <cellStyle name="Normal 2 5 2 2 3" xfId="26976"/>
    <cellStyle name="Normal 2 5 2 2 4" xfId="26977"/>
    <cellStyle name="Normal 2 5 2 3" xfId="26978"/>
    <cellStyle name="Normal 2 5 2 3 2" xfId="26979"/>
    <cellStyle name="Normal 2 5 2 3 2 2" xfId="26980"/>
    <cellStyle name="Normal 2 5 2 3 3" xfId="26981"/>
    <cellStyle name="Normal 2 5 2 4" xfId="26982"/>
    <cellStyle name="Normal 2 5 2 4 2" xfId="26983"/>
    <cellStyle name="Normal 2 5 2 4 2 2" xfId="26984"/>
    <cellStyle name="Normal 2 5 2 4 3" xfId="26985"/>
    <cellStyle name="Normal 2 5 2 5" xfId="26986"/>
    <cellStyle name="Normal 2 5 2 5 2" xfId="26987"/>
    <cellStyle name="Normal 2 5 2 6" xfId="26988"/>
    <cellStyle name="Normal 2 5 2 7" xfId="26989"/>
    <cellStyle name="Normal 2 5 20" xfId="26990"/>
    <cellStyle name="Normal 2 5 21" xfId="26991"/>
    <cellStyle name="Normal 2 5 21 2" xfId="26992"/>
    <cellStyle name="Normal 2 5 22" xfId="26993"/>
    <cellStyle name="Normal 2 5 23" xfId="26994"/>
    <cellStyle name="Normal 2 5 24" xfId="44500"/>
    <cellStyle name="Normal 2 5 25" xfId="44501"/>
    <cellStyle name="Normal 2 5 3" xfId="26995"/>
    <cellStyle name="Normal 2 5 3 2" xfId="26996"/>
    <cellStyle name="Normal 2 5 3 2 2" xfId="26997"/>
    <cellStyle name="Normal 2 5 3 2 2 2" xfId="26998"/>
    <cellStyle name="Normal 2 5 3 2 3" xfId="26999"/>
    <cellStyle name="Normal 2 5 3 2 4" xfId="27000"/>
    <cellStyle name="Normal 2 5 3 3" xfId="27001"/>
    <cellStyle name="Normal 2 5 3 3 2" xfId="27002"/>
    <cellStyle name="Normal 2 5 3 3 2 2" xfId="27003"/>
    <cellStyle name="Normal 2 5 3 3 3" xfId="27004"/>
    <cellStyle name="Normal 2 5 3 4" xfId="27005"/>
    <cellStyle name="Normal 2 5 3 4 2" xfId="27006"/>
    <cellStyle name="Normal 2 5 3 4 2 2" xfId="27007"/>
    <cellStyle name="Normal 2 5 3 4 3" xfId="27008"/>
    <cellStyle name="Normal 2 5 3 5" xfId="27009"/>
    <cellStyle name="Normal 2 5 3 5 2" xfId="27010"/>
    <cellStyle name="Normal 2 5 3 6" xfId="27011"/>
    <cellStyle name="Normal 2 5 3 7" xfId="27012"/>
    <cellStyle name="Normal 2 5 4" xfId="27013"/>
    <cellStyle name="Normal 2 5 4 2" xfId="27014"/>
    <cellStyle name="Normal 2 5 4 2 2" xfId="27015"/>
    <cellStyle name="Normal 2 5 4 2 2 2" xfId="27016"/>
    <cellStyle name="Normal 2 5 4 2 3" xfId="27017"/>
    <cellStyle name="Normal 2 5 4 2 4" xfId="27018"/>
    <cellStyle name="Normal 2 5 4 3" xfId="27019"/>
    <cellStyle name="Normal 2 5 4 3 2" xfId="27020"/>
    <cellStyle name="Normal 2 5 4 3 2 2" xfId="27021"/>
    <cellStyle name="Normal 2 5 4 3 3" xfId="27022"/>
    <cellStyle name="Normal 2 5 4 4" xfId="27023"/>
    <cellStyle name="Normal 2 5 4 4 2" xfId="27024"/>
    <cellStyle name="Normal 2 5 4 4 2 2" xfId="27025"/>
    <cellStyle name="Normal 2 5 4 4 3" xfId="27026"/>
    <cellStyle name="Normal 2 5 4 5" xfId="27027"/>
    <cellStyle name="Normal 2 5 4 5 2" xfId="27028"/>
    <cellStyle name="Normal 2 5 4 6" xfId="27029"/>
    <cellStyle name="Normal 2 5 4 7" xfId="27030"/>
    <cellStyle name="Normal 2 5 5" xfId="27031"/>
    <cellStyle name="Normal 2 5 5 2" xfId="27032"/>
    <cellStyle name="Normal 2 5 5 2 2" xfId="27033"/>
    <cellStyle name="Normal 2 5 5 2 2 2" xfId="27034"/>
    <cellStyle name="Normal 2 5 5 2 3" xfId="27035"/>
    <cellStyle name="Normal 2 5 5 2 4" xfId="27036"/>
    <cellStyle name="Normal 2 5 5 3" xfId="27037"/>
    <cellStyle name="Normal 2 5 5 3 2" xfId="27038"/>
    <cellStyle name="Normal 2 5 5 3 2 2" xfId="27039"/>
    <cellStyle name="Normal 2 5 5 3 3" xfId="27040"/>
    <cellStyle name="Normal 2 5 5 4" xfId="27041"/>
    <cellStyle name="Normal 2 5 5 4 2" xfId="27042"/>
    <cellStyle name="Normal 2 5 5 4 2 2" xfId="27043"/>
    <cellStyle name="Normal 2 5 5 4 3" xfId="27044"/>
    <cellStyle name="Normal 2 5 5 5" xfId="27045"/>
    <cellStyle name="Normal 2 5 5 5 2" xfId="27046"/>
    <cellStyle name="Normal 2 5 5 6" xfId="27047"/>
    <cellStyle name="Normal 2 5 5 7" xfId="27048"/>
    <cellStyle name="Normal 2 5 6" xfId="27049"/>
    <cellStyle name="Normal 2 5 6 2" xfId="27050"/>
    <cellStyle name="Normal 2 5 6 2 2" xfId="27051"/>
    <cellStyle name="Normal 2 5 6 2 2 2" xfId="27052"/>
    <cellStyle name="Normal 2 5 6 2 3" xfId="27053"/>
    <cellStyle name="Normal 2 5 6 2 4" xfId="27054"/>
    <cellStyle name="Normal 2 5 6 3" xfId="27055"/>
    <cellStyle name="Normal 2 5 6 3 2" xfId="27056"/>
    <cellStyle name="Normal 2 5 6 3 2 2" xfId="27057"/>
    <cellStyle name="Normal 2 5 6 3 3" xfId="27058"/>
    <cellStyle name="Normal 2 5 6 4" xfId="27059"/>
    <cellStyle name="Normal 2 5 6 4 2" xfId="27060"/>
    <cellStyle name="Normal 2 5 6 4 2 2" xfId="27061"/>
    <cellStyle name="Normal 2 5 6 4 3" xfId="27062"/>
    <cellStyle name="Normal 2 5 6 5" xfId="27063"/>
    <cellStyle name="Normal 2 5 6 5 2" xfId="27064"/>
    <cellStyle name="Normal 2 5 6 6" xfId="27065"/>
    <cellStyle name="Normal 2 5 6 7" xfId="27066"/>
    <cellStyle name="Normal 2 5 7" xfId="27067"/>
    <cellStyle name="Normal 2 5 7 2" xfId="27068"/>
    <cellStyle name="Normal 2 5 7 2 2" xfId="27069"/>
    <cellStyle name="Normal 2 5 7 2 2 2" xfId="27070"/>
    <cellStyle name="Normal 2 5 7 2 3" xfId="27071"/>
    <cellStyle name="Normal 2 5 7 2 4" xfId="27072"/>
    <cellStyle name="Normal 2 5 7 3" xfId="27073"/>
    <cellStyle name="Normal 2 5 7 3 2" xfId="27074"/>
    <cellStyle name="Normal 2 5 7 3 2 2" xfId="27075"/>
    <cellStyle name="Normal 2 5 7 3 3" xfId="27076"/>
    <cellStyle name="Normal 2 5 7 4" xfId="27077"/>
    <cellStyle name="Normal 2 5 7 4 2" xfId="27078"/>
    <cellStyle name="Normal 2 5 7 4 2 2" xfId="27079"/>
    <cellStyle name="Normal 2 5 7 4 3" xfId="27080"/>
    <cellStyle name="Normal 2 5 7 5" xfId="27081"/>
    <cellStyle name="Normal 2 5 7 5 2" xfId="27082"/>
    <cellStyle name="Normal 2 5 7 6" xfId="27083"/>
    <cellStyle name="Normal 2 5 7 7" xfId="27084"/>
    <cellStyle name="Normal 2 5 8" xfId="27085"/>
    <cellStyle name="Normal 2 5 8 2" xfId="27086"/>
    <cellStyle name="Normal 2 5 8 2 2" xfId="27087"/>
    <cellStyle name="Normal 2 5 8 2 2 2" xfId="27088"/>
    <cellStyle name="Normal 2 5 8 2 3" xfId="27089"/>
    <cellStyle name="Normal 2 5 8 2 4" xfId="27090"/>
    <cellStyle name="Normal 2 5 8 3" xfId="27091"/>
    <cellStyle name="Normal 2 5 8 3 2" xfId="27092"/>
    <cellStyle name="Normal 2 5 8 3 2 2" xfId="27093"/>
    <cellStyle name="Normal 2 5 8 3 3" xfId="27094"/>
    <cellStyle name="Normal 2 5 8 4" xfId="27095"/>
    <cellStyle name="Normal 2 5 8 4 2" xfId="27096"/>
    <cellStyle name="Normal 2 5 8 4 2 2" xfId="27097"/>
    <cellStyle name="Normal 2 5 8 4 3" xfId="27098"/>
    <cellStyle name="Normal 2 5 8 5" xfId="27099"/>
    <cellStyle name="Normal 2 5 8 5 2" xfId="27100"/>
    <cellStyle name="Normal 2 5 8 6" xfId="27101"/>
    <cellStyle name="Normal 2 5 8 7" xfId="27102"/>
    <cellStyle name="Normal 2 5 9" xfId="27103"/>
    <cellStyle name="Normal 2 5 9 2" xfId="27104"/>
    <cellStyle name="Normal 2 5 9 2 2" xfId="27105"/>
    <cellStyle name="Normal 2 5 9 2 2 2" xfId="27106"/>
    <cellStyle name="Normal 2 5 9 2 3" xfId="27107"/>
    <cellStyle name="Normal 2 5 9 2 4" xfId="27108"/>
    <cellStyle name="Normal 2 5 9 3" xfId="27109"/>
    <cellStyle name="Normal 2 5 9 3 2" xfId="27110"/>
    <cellStyle name="Normal 2 5 9 3 2 2" xfId="27111"/>
    <cellStyle name="Normal 2 5 9 3 3" xfId="27112"/>
    <cellStyle name="Normal 2 5 9 4" xfId="27113"/>
    <cellStyle name="Normal 2 5 9 4 2" xfId="27114"/>
    <cellStyle name="Normal 2 5 9 4 2 2" xfId="27115"/>
    <cellStyle name="Normal 2 5 9 4 3" xfId="27116"/>
    <cellStyle name="Normal 2 5 9 5" xfId="27117"/>
    <cellStyle name="Normal 2 5 9 5 2" xfId="27118"/>
    <cellStyle name="Normal 2 5 9 6" xfId="27119"/>
    <cellStyle name="Normal 2 5 9 7" xfId="27120"/>
    <cellStyle name="Normal 2 6" xfId="27121"/>
    <cellStyle name="Normal 2 6 2" xfId="27122"/>
    <cellStyle name="Normal 2 6 3" xfId="27123"/>
    <cellStyle name="Normal 2 6 4" xfId="27124"/>
    <cellStyle name="Normal 2 7" xfId="27125"/>
    <cellStyle name="Normal 2 7 2" xfId="27126"/>
    <cellStyle name="Normal 2 7 3" xfId="27127"/>
    <cellStyle name="Normal 2 8" xfId="27128"/>
    <cellStyle name="Normal 2 9" xfId="27129"/>
    <cellStyle name="Normal 20" xfId="27130"/>
    <cellStyle name="Normal 20 2" xfId="27131"/>
    <cellStyle name="Normal 20 2 2" xfId="27132"/>
    <cellStyle name="Normal 20 3" xfId="27133"/>
    <cellStyle name="Normal 20 4" xfId="27134"/>
    <cellStyle name="Normal 20 5" xfId="27135"/>
    <cellStyle name="Normal 20 5 2" xfId="61321"/>
    <cellStyle name="Normal 20 6" xfId="61322"/>
    <cellStyle name="Normal 200" xfId="44502"/>
    <cellStyle name="Normal 201" xfId="44503"/>
    <cellStyle name="Normal 202" xfId="44504"/>
    <cellStyle name="Normal 203" xfId="44505"/>
    <cellStyle name="Normal 204" xfId="44506"/>
    <cellStyle name="Normal 205" xfId="44507"/>
    <cellStyle name="Normal 206" xfId="44508"/>
    <cellStyle name="Normal 207" xfId="44509"/>
    <cellStyle name="Normal 208" xfId="44510"/>
    <cellStyle name="Normal 209" xfId="44511"/>
    <cellStyle name="Normal 21" xfId="27136"/>
    <cellStyle name="Normal 21 2" xfId="27137"/>
    <cellStyle name="Normal 21 2 2" xfId="27138"/>
    <cellStyle name="Normal 21 2 2 2" xfId="27139"/>
    <cellStyle name="Normal 21 2 3" xfId="27140"/>
    <cellStyle name="Normal 21 2 4" xfId="27141"/>
    <cellStyle name="Normal 21 3" xfId="27142"/>
    <cellStyle name="Normal 21 3 2" xfId="27143"/>
    <cellStyle name="Normal 21 3 2 2" xfId="27144"/>
    <cellStyle name="Normal 21 3 3" xfId="27145"/>
    <cellStyle name="Normal 21 3 4" xfId="27146"/>
    <cellStyle name="Normal 21 4" xfId="27147"/>
    <cellStyle name="Normal 21 5" xfId="27148"/>
    <cellStyle name="Normal 21 5 2" xfId="27149"/>
    <cellStyle name="Normal 21 6" xfId="27150"/>
    <cellStyle name="Normal 210" xfId="44512"/>
    <cellStyle name="Normal 211" xfId="44513"/>
    <cellStyle name="Normal 212" xfId="44514"/>
    <cellStyle name="Normal 213" xfId="44515"/>
    <cellStyle name="Normal 214" xfId="44516"/>
    <cellStyle name="Normal 215" xfId="44517"/>
    <cellStyle name="Normal 216" xfId="44518"/>
    <cellStyle name="Normal 217" xfId="44519"/>
    <cellStyle name="Normal 218" xfId="44520"/>
    <cellStyle name="Normal 219" xfId="44521"/>
    <cellStyle name="Normal 22" xfId="27151"/>
    <cellStyle name="Normal 22 2" xfId="27152"/>
    <cellStyle name="Normal 22 3" xfId="27153"/>
    <cellStyle name="Normal 22 4" xfId="27154"/>
    <cellStyle name="Normal 22 5" xfId="61323"/>
    <cellStyle name="Normal 220" xfId="44522"/>
    <cellStyle name="Normal 221" xfId="44523"/>
    <cellStyle name="Normal 222" xfId="44524"/>
    <cellStyle name="Normal 223" xfId="44525"/>
    <cellStyle name="Normal 224" xfId="44526"/>
    <cellStyle name="Normal 225" xfId="44527"/>
    <cellStyle name="Normal 226" xfId="44528"/>
    <cellStyle name="Normal 227" xfId="44529"/>
    <cellStyle name="Normal 228" xfId="44530"/>
    <cellStyle name="Normal 229" xfId="44531"/>
    <cellStyle name="Normal 23" xfId="27155"/>
    <cellStyle name="Normal 23 2" xfId="27156"/>
    <cellStyle name="Normal 23 2 2" xfId="27157"/>
    <cellStyle name="Normal 23 3" xfId="27158"/>
    <cellStyle name="Normal 23 4" xfId="27159"/>
    <cellStyle name="Normal 23 4 2" xfId="27160"/>
    <cellStyle name="Normal 23 5" xfId="27161"/>
    <cellStyle name="Normal 23 6" xfId="27162"/>
    <cellStyle name="Normal 230" xfId="44532"/>
    <cellStyle name="Normal 231" xfId="44533"/>
    <cellStyle name="Normal 232" xfId="44534"/>
    <cellStyle name="Normal 233" xfId="44535"/>
    <cellStyle name="Normal 234" xfId="44536"/>
    <cellStyle name="Normal 235" xfId="44537"/>
    <cellStyle name="Normal 236" xfId="44538"/>
    <cellStyle name="Normal 237" xfId="44539"/>
    <cellStyle name="Normal 238" xfId="44540"/>
    <cellStyle name="Normal 239" xfId="44541"/>
    <cellStyle name="Normal 24" xfId="27163"/>
    <cellStyle name="Normal 24 2" xfId="27164"/>
    <cellStyle name="Normal 24 2 2" xfId="27165"/>
    <cellStyle name="Normal 24 3" xfId="27166"/>
    <cellStyle name="Normal 24 4" xfId="27167"/>
    <cellStyle name="Normal 24 5" xfId="27168"/>
    <cellStyle name="Normal 24 5 2" xfId="27169"/>
    <cellStyle name="Normal 24 6" xfId="27170"/>
    <cellStyle name="Normal 240" xfId="44542"/>
    <cellStyle name="Normal 241" xfId="44543"/>
    <cellStyle name="Normal 242" xfId="44544"/>
    <cellStyle name="Normal 243" xfId="44545"/>
    <cellStyle name="Normal 244" xfId="44546"/>
    <cellStyle name="Normal 245" xfId="44547"/>
    <cellStyle name="Normal 246" xfId="44548"/>
    <cellStyle name="Normal 247" xfId="44549"/>
    <cellStyle name="Normal 248" xfId="44550"/>
    <cellStyle name="Normal 249" xfId="44551"/>
    <cellStyle name="Normal 25" xfId="27171"/>
    <cellStyle name="Normal 25 2" xfId="27172"/>
    <cellStyle name="Normal 25 3" xfId="27173"/>
    <cellStyle name="Normal 25 4" xfId="27174"/>
    <cellStyle name="Normal 25 5" xfId="27175"/>
    <cellStyle name="Normal 250" xfId="44552"/>
    <cellStyle name="Normal 251" xfId="44553"/>
    <cellStyle name="Normal 252" xfId="44554"/>
    <cellStyle name="Normal 253" xfId="44555"/>
    <cellStyle name="Normal 254" xfId="44556"/>
    <cellStyle name="Normal 255" xfId="44557"/>
    <cellStyle name="Normal 256" xfId="44558"/>
    <cellStyle name="Normal 257" xfId="44559"/>
    <cellStyle name="Normal 258" xfId="44560"/>
    <cellStyle name="Normal 259" xfId="44561"/>
    <cellStyle name="Normal 26" xfId="27176"/>
    <cellStyle name="Normal 26 2" xfId="27177"/>
    <cellStyle name="Normal 26 3" xfId="27178"/>
    <cellStyle name="Normal 26 4" xfId="27179"/>
    <cellStyle name="Normal 26 5" xfId="27180"/>
    <cellStyle name="Normal 260" xfId="44562"/>
    <cellStyle name="Normal 261" xfId="44563"/>
    <cellStyle name="Normal 262" xfId="44564"/>
    <cellStyle name="Normal 263" xfId="44565"/>
    <cellStyle name="Normal 264" xfId="44566"/>
    <cellStyle name="Normal 265" xfId="44567"/>
    <cellStyle name="Normal 266" xfId="44568"/>
    <cellStyle name="Normal 267" xfId="44569"/>
    <cellStyle name="Normal 268" xfId="44570"/>
    <cellStyle name="Normal 269" xfId="44571"/>
    <cellStyle name="Normal 27" xfId="27181"/>
    <cellStyle name="Normal 27 2" xfId="27182"/>
    <cellStyle name="Normal 27 3" xfId="27183"/>
    <cellStyle name="Normal 27 4" xfId="27184"/>
    <cellStyle name="Normal 270" xfId="44572"/>
    <cellStyle name="Normal 271" xfId="44573"/>
    <cellStyle name="Normal 272" xfId="44574"/>
    <cellStyle name="Normal 273" xfId="44575"/>
    <cellStyle name="Normal 274" xfId="44576"/>
    <cellStyle name="Normal 275" xfId="44577"/>
    <cellStyle name="Normal 276" xfId="44578"/>
    <cellStyle name="Normal 277" xfId="44579"/>
    <cellStyle name="Normal 278" xfId="44580"/>
    <cellStyle name="Normal 279" xfId="44581"/>
    <cellStyle name="Normal 28" xfId="27185"/>
    <cellStyle name="Normal 28 2" xfId="27186"/>
    <cellStyle name="Normal 28 3" xfId="27187"/>
    <cellStyle name="Normal 29" xfId="27188"/>
    <cellStyle name="Normal 29 2" xfId="27189"/>
    <cellStyle name="Normal 29 3" xfId="61324"/>
    <cellStyle name="Normal 3" xfId="27190"/>
    <cellStyle name="Normal 3 10" xfId="27191"/>
    <cellStyle name="Normal 3 10 10" xfId="27192"/>
    <cellStyle name="Normal 3 10 10 2" xfId="27193"/>
    <cellStyle name="Normal 3 10 10 2 2" xfId="27194"/>
    <cellStyle name="Normal 3 10 10 2 2 2" xfId="27195"/>
    <cellStyle name="Normal 3 10 10 2 3" xfId="27196"/>
    <cellStyle name="Normal 3 10 10 2 4" xfId="27197"/>
    <cellStyle name="Normal 3 10 10 3" xfId="27198"/>
    <cellStyle name="Normal 3 10 10 3 2" xfId="27199"/>
    <cellStyle name="Normal 3 10 10 3 2 2" xfId="27200"/>
    <cellStyle name="Normal 3 10 10 3 3" xfId="27201"/>
    <cellStyle name="Normal 3 10 10 4" xfId="27202"/>
    <cellStyle name="Normal 3 10 10 4 2" xfId="27203"/>
    <cellStyle name="Normal 3 10 10 4 2 2" xfId="27204"/>
    <cellStyle name="Normal 3 10 10 4 3" xfId="27205"/>
    <cellStyle name="Normal 3 10 10 5" xfId="27206"/>
    <cellStyle name="Normal 3 10 10 5 2" xfId="27207"/>
    <cellStyle name="Normal 3 10 10 6" xfId="27208"/>
    <cellStyle name="Normal 3 10 10 7" xfId="27209"/>
    <cellStyle name="Normal 3 10 11" xfId="27210"/>
    <cellStyle name="Normal 3 10 11 2" xfId="27211"/>
    <cellStyle name="Normal 3 10 11 2 2" xfId="27212"/>
    <cellStyle name="Normal 3 10 11 2 2 2" xfId="27213"/>
    <cellStyle name="Normal 3 10 11 2 3" xfId="27214"/>
    <cellStyle name="Normal 3 10 11 2 4" xfId="27215"/>
    <cellStyle name="Normal 3 10 11 3" xfId="27216"/>
    <cellStyle name="Normal 3 10 11 3 2" xfId="27217"/>
    <cellStyle name="Normal 3 10 11 3 2 2" xfId="27218"/>
    <cellStyle name="Normal 3 10 11 3 3" xfId="27219"/>
    <cellStyle name="Normal 3 10 11 4" xfId="27220"/>
    <cellStyle name="Normal 3 10 11 4 2" xfId="27221"/>
    <cellStyle name="Normal 3 10 11 4 2 2" xfId="27222"/>
    <cellStyle name="Normal 3 10 11 4 3" xfId="27223"/>
    <cellStyle name="Normal 3 10 11 5" xfId="27224"/>
    <cellStyle name="Normal 3 10 11 5 2" xfId="27225"/>
    <cellStyle name="Normal 3 10 11 6" xfId="27226"/>
    <cellStyle name="Normal 3 10 11 7" xfId="27227"/>
    <cellStyle name="Normal 3 10 12" xfId="27228"/>
    <cellStyle name="Normal 3 10 12 2" xfId="27229"/>
    <cellStyle name="Normal 3 10 12 2 2" xfId="27230"/>
    <cellStyle name="Normal 3 10 12 2 2 2" xfId="27231"/>
    <cellStyle name="Normal 3 10 12 2 3" xfId="27232"/>
    <cellStyle name="Normal 3 10 12 2 4" xfId="27233"/>
    <cellStyle name="Normal 3 10 12 3" xfId="27234"/>
    <cellStyle name="Normal 3 10 12 3 2" xfId="27235"/>
    <cellStyle name="Normal 3 10 12 3 2 2" xfId="27236"/>
    <cellStyle name="Normal 3 10 12 3 3" xfId="27237"/>
    <cellStyle name="Normal 3 10 12 4" xfId="27238"/>
    <cellStyle name="Normal 3 10 12 4 2" xfId="27239"/>
    <cellStyle name="Normal 3 10 12 4 2 2" xfId="27240"/>
    <cellStyle name="Normal 3 10 12 4 3" xfId="27241"/>
    <cellStyle name="Normal 3 10 12 5" xfId="27242"/>
    <cellStyle name="Normal 3 10 12 5 2" xfId="27243"/>
    <cellStyle name="Normal 3 10 12 6" xfId="27244"/>
    <cellStyle name="Normal 3 10 12 7" xfId="27245"/>
    <cellStyle name="Normal 3 10 13" xfId="27246"/>
    <cellStyle name="Normal 3 10 14" xfId="27247"/>
    <cellStyle name="Normal 3 10 14 2" xfId="27248"/>
    <cellStyle name="Normal 3 10 14 2 2" xfId="27249"/>
    <cellStyle name="Normal 3 10 14 3" xfId="27250"/>
    <cellStyle name="Normal 3 10 14 4" xfId="27251"/>
    <cellStyle name="Normal 3 10 15" xfId="27252"/>
    <cellStyle name="Normal 3 10 15 2" xfId="27253"/>
    <cellStyle name="Normal 3 10 15 2 2" xfId="27254"/>
    <cellStyle name="Normal 3 10 15 3" xfId="27255"/>
    <cellStyle name="Normal 3 10 16" xfId="27256"/>
    <cellStyle name="Normal 3 10 16 2" xfId="27257"/>
    <cellStyle name="Normal 3 10 16 2 2" xfId="27258"/>
    <cellStyle name="Normal 3 10 16 3" xfId="27259"/>
    <cellStyle name="Normal 3 10 17" xfId="27260"/>
    <cellStyle name="Normal 3 10 17 2" xfId="27261"/>
    <cellStyle name="Normal 3 10 18" xfId="27262"/>
    <cellStyle name="Normal 3 10 19" xfId="27263"/>
    <cellStyle name="Normal 3 10 2" xfId="27264"/>
    <cellStyle name="Normal 3 10 2 2" xfId="27265"/>
    <cellStyle name="Normal 3 10 2 2 2" xfId="27266"/>
    <cellStyle name="Normal 3 10 2 2 2 2" xfId="27267"/>
    <cellStyle name="Normal 3 10 2 2 3" xfId="27268"/>
    <cellStyle name="Normal 3 10 2 2 4" xfId="27269"/>
    <cellStyle name="Normal 3 10 2 3" xfId="27270"/>
    <cellStyle name="Normal 3 10 2 3 2" xfId="27271"/>
    <cellStyle name="Normal 3 10 2 3 2 2" xfId="27272"/>
    <cellStyle name="Normal 3 10 2 3 3" xfId="27273"/>
    <cellStyle name="Normal 3 10 2 4" xfId="27274"/>
    <cellStyle name="Normal 3 10 2 4 2" xfId="27275"/>
    <cellStyle name="Normal 3 10 2 4 2 2" xfId="27276"/>
    <cellStyle name="Normal 3 10 2 4 3" xfId="27277"/>
    <cellStyle name="Normal 3 10 2 5" xfId="27278"/>
    <cellStyle name="Normal 3 10 2 5 2" xfId="27279"/>
    <cellStyle name="Normal 3 10 2 6" xfId="27280"/>
    <cellStyle name="Normal 3 10 2 7" xfId="27281"/>
    <cellStyle name="Normal 3 10 3" xfId="27282"/>
    <cellStyle name="Normal 3 10 3 2" xfId="27283"/>
    <cellStyle name="Normal 3 10 3 2 2" xfId="27284"/>
    <cellStyle name="Normal 3 10 3 2 2 2" xfId="27285"/>
    <cellStyle name="Normal 3 10 3 2 3" xfId="27286"/>
    <cellStyle name="Normal 3 10 3 2 4" xfId="27287"/>
    <cellStyle name="Normal 3 10 3 3" xfId="27288"/>
    <cellStyle name="Normal 3 10 3 3 2" xfId="27289"/>
    <cellStyle name="Normal 3 10 3 3 2 2" xfId="27290"/>
    <cellStyle name="Normal 3 10 3 3 3" xfId="27291"/>
    <cellStyle name="Normal 3 10 3 4" xfId="27292"/>
    <cellStyle name="Normal 3 10 3 4 2" xfId="27293"/>
    <cellStyle name="Normal 3 10 3 4 2 2" xfId="27294"/>
    <cellStyle name="Normal 3 10 3 4 3" xfId="27295"/>
    <cellStyle name="Normal 3 10 3 5" xfId="27296"/>
    <cellStyle name="Normal 3 10 3 5 2" xfId="27297"/>
    <cellStyle name="Normal 3 10 3 6" xfId="27298"/>
    <cellStyle name="Normal 3 10 3 7" xfId="27299"/>
    <cellStyle name="Normal 3 10 4" xfId="27300"/>
    <cellStyle name="Normal 3 10 4 2" xfId="27301"/>
    <cellStyle name="Normal 3 10 4 2 2" xfId="27302"/>
    <cellStyle name="Normal 3 10 4 2 2 2" xfId="27303"/>
    <cellStyle name="Normal 3 10 4 2 3" xfId="27304"/>
    <cellStyle name="Normal 3 10 4 2 4" xfId="27305"/>
    <cellStyle name="Normal 3 10 4 3" xfId="27306"/>
    <cellStyle name="Normal 3 10 4 3 2" xfId="27307"/>
    <cellStyle name="Normal 3 10 4 3 2 2" xfId="27308"/>
    <cellStyle name="Normal 3 10 4 3 3" xfId="27309"/>
    <cellStyle name="Normal 3 10 4 4" xfId="27310"/>
    <cellStyle name="Normal 3 10 4 4 2" xfId="27311"/>
    <cellStyle name="Normal 3 10 4 4 2 2" xfId="27312"/>
    <cellStyle name="Normal 3 10 4 4 3" xfId="27313"/>
    <cellStyle name="Normal 3 10 4 5" xfId="27314"/>
    <cellStyle name="Normal 3 10 4 5 2" xfId="27315"/>
    <cellStyle name="Normal 3 10 4 6" xfId="27316"/>
    <cellStyle name="Normal 3 10 4 7" xfId="27317"/>
    <cellStyle name="Normal 3 10 5" xfId="27318"/>
    <cellStyle name="Normal 3 10 5 2" xfId="27319"/>
    <cellStyle name="Normal 3 10 5 2 2" xfId="27320"/>
    <cellStyle name="Normal 3 10 5 2 2 2" xfId="27321"/>
    <cellStyle name="Normal 3 10 5 2 3" xfId="27322"/>
    <cellStyle name="Normal 3 10 5 2 4" xfId="27323"/>
    <cellStyle name="Normal 3 10 5 3" xfId="27324"/>
    <cellStyle name="Normal 3 10 5 3 2" xfId="27325"/>
    <cellStyle name="Normal 3 10 5 3 2 2" xfId="27326"/>
    <cellStyle name="Normal 3 10 5 3 3" xfId="27327"/>
    <cellStyle name="Normal 3 10 5 4" xfId="27328"/>
    <cellStyle name="Normal 3 10 5 4 2" xfId="27329"/>
    <cellStyle name="Normal 3 10 5 4 2 2" xfId="27330"/>
    <cellStyle name="Normal 3 10 5 4 3" xfId="27331"/>
    <cellStyle name="Normal 3 10 5 5" xfId="27332"/>
    <cellStyle name="Normal 3 10 5 5 2" xfId="27333"/>
    <cellStyle name="Normal 3 10 5 6" xfId="27334"/>
    <cellStyle name="Normal 3 10 5 7" xfId="27335"/>
    <cellStyle name="Normal 3 10 6" xfId="27336"/>
    <cellStyle name="Normal 3 10 6 2" xfId="27337"/>
    <cellStyle name="Normal 3 10 6 2 2" xfId="27338"/>
    <cellStyle name="Normal 3 10 6 2 2 2" xfId="27339"/>
    <cellStyle name="Normal 3 10 6 2 3" xfId="27340"/>
    <cellStyle name="Normal 3 10 6 2 4" xfId="27341"/>
    <cellStyle name="Normal 3 10 6 3" xfId="27342"/>
    <cellStyle name="Normal 3 10 6 3 2" xfId="27343"/>
    <cellStyle name="Normal 3 10 6 3 2 2" xfId="27344"/>
    <cellStyle name="Normal 3 10 6 3 3" xfId="27345"/>
    <cellStyle name="Normal 3 10 6 4" xfId="27346"/>
    <cellStyle name="Normal 3 10 6 4 2" xfId="27347"/>
    <cellStyle name="Normal 3 10 6 4 2 2" xfId="27348"/>
    <cellStyle name="Normal 3 10 6 4 3" xfId="27349"/>
    <cellStyle name="Normal 3 10 6 5" xfId="27350"/>
    <cellStyle name="Normal 3 10 6 5 2" xfId="27351"/>
    <cellStyle name="Normal 3 10 6 6" xfId="27352"/>
    <cellStyle name="Normal 3 10 6 7" xfId="27353"/>
    <cellStyle name="Normal 3 10 7" xfId="27354"/>
    <cellStyle name="Normal 3 10 7 2" xfId="27355"/>
    <cellStyle name="Normal 3 10 7 2 2" xfId="27356"/>
    <cellStyle name="Normal 3 10 7 2 2 2" xfId="27357"/>
    <cellStyle name="Normal 3 10 7 2 3" xfId="27358"/>
    <cellStyle name="Normal 3 10 7 2 4" xfId="27359"/>
    <cellStyle name="Normal 3 10 7 3" xfId="27360"/>
    <cellStyle name="Normal 3 10 7 3 2" xfId="27361"/>
    <cellStyle name="Normal 3 10 7 3 2 2" xfId="27362"/>
    <cellStyle name="Normal 3 10 7 3 3" xfId="27363"/>
    <cellStyle name="Normal 3 10 7 4" xfId="27364"/>
    <cellStyle name="Normal 3 10 7 4 2" xfId="27365"/>
    <cellStyle name="Normal 3 10 7 4 2 2" xfId="27366"/>
    <cellStyle name="Normal 3 10 7 4 3" xfId="27367"/>
    <cellStyle name="Normal 3 10 7 5" xfId="27368"/>
    <cellStyle name="Normal 3 10 7 5 2" xfId="27369"/>
    <cellStyle name="Normal 3 10 7 6" xfId="27370"/>
    <cellStyle name="Normal 3 10 7 7" xfId="27371"/>
    <cellStyle name="Normal 3 10 8" xfId="27372"/>
    <cellStyle name="Normal 3 10 8 2" xfId="27373"/>
    <cellStyle name="Normal 3 10 8 2 2" xfId="27374"/>
    <cellStyle name="Normal 3 10 8 2 2 2" xfId="27375"/>
    <cellStyle name="Normal 3 10 8 2 3" xfId="27376"/>
    <cellStyle name="Normal 3 10 8 2 4" xfId="27377"/>
    <cellStyle name="Normal 3 10 8 3" xfId="27378"/>
    <cellStyle name="Normal 3 10 8 3 2" xfId="27379"/>
    <cellStyle name="Normal 3 10 8 3 2 2" xfId="27380"/>
    <cellStyle name="Normal 3 10 8 3 3" xfId="27381"/>
    <cellStyle name="Normal 3 10 8 4" xfId="27382"/>
    <cellStyle name="Normal 3 10 8 4 2" xfId="27383"/>
    <cellStyle name="Normal 3 10 8 4 2 2" xfId="27384"/>
    <cellStyle name="Normal 3 10 8 4 3" xfId="27385"/>
    <cellStyle name="Normal 3 10 8 5" xfId="27386"/>
    <cellStyle name="Normal 3 10 8 5 2" xfId="27387"/>
    <cellStyle name="Normal 3 10 8 6" xfId="27388"/>
    <cellStyle name="Normal 3 10 8 7" xfId="27389"/>
    <cellStyle name="Normal 3 10 9" xfId="27390"/>
    <cellStyle name="Normal 3 10 9 2" xfId="27391"/>
    <cellStyle name="Normal 3 10 9 2 2" xfId="27392"/>
    <cellStyle name="Normal 3 10 9 2 2 2" xfId="27393"/>
    <cellStyle name="Normal 3 10 9 2 3" xfId="27394"/>
    <cellStyle name="Normal 3 10 9 2 4" xfId="27395"/>
    <cellStyle name="Normal 3 10 9 3" xfId="27396"/>
    <cellStyle name="Normal 3 10 9 3 2" xfId="27397"/>
    <cellStyle name="Normal 3 10 9 3 2 2" xfId="27398"/>
    <cellStyle name="Normal 3 10 9 3 3" xfId="27399"/>
    <cellStyle name="Normal 3 10 9 4" xfId="27400"/>
    <cellStyle name="Normal 3 10 9 4 2" xfId="27401"/>
    <cellStyle name="Normal 3 10 9 4 2 2" xfId="27402"/>
    <cellStyle name="Normal 3 10 9 4 3" xfId="27403"/>
    <cellStyle name="Normal 3 10 9 5" xfId="27404"/>
    <cellStyle name="Normal 3 10 9 5 2" xfId="27405"/>
    <cellStyle name="Normal 3 10 9 6" xfId="27406"/>
    <cellStyle name="Normal 3 10 9 7" xfId="27407"/>
    <cellStyle name="Normal 3 11" xfId="27408"/>
    <cellStyle name="Normal 3 12" xfId="27409"/>
    <cellStyle name="Normal 3 13" xfId="27410"/>
    <cellStyle name="Normal 3 14" xfId="27411"/>
    <cellStyle name="Normal 3 15" xfId="27412"/>
    <cellStyle name="Normal 3 16" xfId="27413"/>
    <cellStyle name="Normal 3 17" xfId="27414"/>
    <cellStyle name="Normal 3 18" xfId="27415"/>
    <cellStyle name="Normal 3 19" xfId="27416"/>
    <cellStyle name="Normal 3 2" xfId="27417"/>
    <cellStyle name="Normal 3 2 10" xfId="27418"/>
    <cellStyle name="Normal 3 2 10 2" xfId="27419"/>
    <cellStyle name="Normal 3 2 10 2 2" xfId="27420"/>
    <cellStyle name="Normal 3 2 10 3" xfId="27421"/>
    <cellStyle name="Normal 3 2 11" xfId="27422"/>
    <cellStyle name="Normal 3 2 11 2" xfId="27423"/>
    <cellStyle name="Normal 3 2 12" xfId="27424"/>
    <cellStyle name="Normal 3 2 13" xfId="27425"/>
    <cellStyle name="Normal 3 2 14" xfId="27426"/>
    <cellStyle name="Normal 3 2 15" xfId="27427"/>
    <cellStyle name="Normal 3 2 16" xfId="27428"/>
    <cellStyle name="Normal 3 2 2" xfId="27429"/>
    <cellStyle name="Normal 3 2 3" xfId="27430"/>
    <cellStyle name="Normal 3 2 3 10" xfId="27431"/>
    <cellStyle name="Normal 3 2 3 11" xfId="27432"/>
    <cellStyle name="Normal 3 2 3 2" xfId="27433"/>
    <cellStyle name="Normal 3 2 3 2 10" xfId="27434"/>
    <cellStyle name="Normal 3 2 3 2 2" xfId="27435"/>
    <cellStyle name="Normal 3 2 3 2 2 2" xfId="27436"/>
    <cellStyle name="Normal 3 2 3 2 2 2 2" xfId="27437"/>
    <cellStyle name="Normal 3 2 3 2 2 3" xfId="27438"/>
    <cellStyle name="Normal 3 2 3 2 2 4" xfId="27439"/>
    <cellStyle name="Normal 3 2 3 2 3" xfId="27440"/>
    <cellStyle name="Normal 3 2 3 2 3 2" xfId="27441"/>
    <cellStyle name="Normal 3 2 3 2 3 2 2" xfId="27442"/>
    <cellStyle name="Normal 3 2 3 2 3 3" xfId="27443"/>
    <cellStyle name="Normal 3 2 3 2 4" xfId="27444"/>
    <cellStyle name="Normal 3 2 3 2 4 2" xfId="27445"/>
    <cellStyle name="Normal 3 2 3 2 4 2 2" xfId="27446"/>
    <cellStyle name="Normal 3 2 3 2 4 3" xfId="27447"/>
    <cellStyle name="Normal 3 2 3 2 5" xfId="27448"/>
    <cellStyle name="Normal 3 2 3 2 5 2" xfId="27449"/>
    <cellStyle name="Normal 3 2 3 2 5 2 2" xfId="27450"/>
    <cellStyle name="Normal 3 2 3 2 5 3" xfId="27451"/>
    <cellStyle name="Normal 3 2 3 2 6" xfId="27452"/>
    <cellStyle name="Normal 3 2 3 2 6 2" xfId="27453"/>
    <cellStyle name="Normal 3 2 3 2 6 2 2" xfId="27454"/>
    <cellStyle name="Normal 3 2 3 2 6 3" xfId="27455"/>
    <cellStyle name="Normal 3 2 3 2 7" xfId="27456"/>
    <cellStyle name="Normal 3 2 3 2 7 2" xfId="27457"/>
    <cellStyle name="Normal 3 2 3 2 7 2 2" xfId="27458"/>
    <cellStyle name="Normal 3 2 3 2 7 3" xfId="27459"/>
    <cellStyle name="Normal 3 2 3 2 8" xfId="27460"/>
    <cellStyle name="Normal 3 2 3 2 8 2" xfId="27461"/>
    <cellStyle name="Normal 3 2 3 2 9" xfId="27462"/>
    <cellStyle name="Normal 3 2 3 3" xfId="27463"/>
    <cellStyle name="Normal 3 2 3 3 2" xfId="27464"/>
    <cellStyle name="Normal 3 2 3 3 2 2" xfId="27465"/>
    <cellStyle name="Normal 3 2 3 3 3" xfId="27466"/>
    <cellStyle name="Normal 3 2 3 3 4" xfId="27467"/>
    <cellStyle name="Normal 3 2 3 4" xfId="27468"/>
    <cellStyle name="Normal 3 2 3 4 2" xfId="27469"/>
    <cellStyle name="Normal 3 2 3 4 2 2" xfId="27470"/>
    <cellStyle name="Normal 3 2 3 4 3" xfId="27471"/>
    <cellStyle name="Normal 3 2 3 5" xfId="27472"/>
    <cellStyle name="Normal 3 2 3 5 2" xfId="27473"/>
    <cellStyle name="Normal 3 2 3 5 2 2" xfId="27474"/>
    <cellStyle name="Normal 3 2 3 5 3" xfId="27475"/>
    <cellStyle name="Normal 3 2 3 6" xfId="27476"/>
    <cellStyle name="Normal 3 2 3 6 2" xfId="27477"/>
    <cellStyle name="Normal 3 2 3 6 2 2" xfId="27478"/>
    <cellStyle name="Normal 3 2 3 6 3" xfId="27479"/>
    <cellStyle name="Normal 3 2 3 7" xfId="27480"/>
    <cellStyle name="Normal 3 2 3 7 2" xfId="27481"/>
    <cellStyle name="Normal 3 2 3 7 2 2" xfId="27482"/>
    <cellStyle name="Normal 3 2 3 7 3" xfId="27483"/>
    <cellStyle name="Normal 3 2 3 8" xfId="27484"/>
    <cellStyle name="Normal 3 2 3 8 2" xfId="27485"/>
    <cellStyle name="Normal 3 2 3 8 2 2" xfId="27486"/>
    <cellStyle name="Normal 3 2 3 8 3" xfId="27487"/>
    <cellStyle name="Normal 3 2 3 9" xfId="27488"/>
    <cellStyle name="Normal 3 2 3 9 2" xfId="27489"/>
    <cellStyle name="Normal 3 2 4" xfId="27490"/>
    <cellStyle name="Normal 3 2 4 10" xfId="27491"/>
    <cellStyle name="Normal 3 2 4 2" xfId="27492"/>
    <cellStyle name="Normal 3 2 4 2 2" xfId="27493"/>
    <cellStyle name="Normal 3 2 4 2 2 2" xfId="27494"/>
    <cellStyle name="Normal 3 2 4 2 3" xfId="27495"/>
    <cellStyle name="Normal 3 2 4 2 4" xfId="27496"/>
    <cellStyle name="Normal 3 2 4 3" xfId="27497"/>
    <cellStyle name="Normal 3 2 4 3 2" xfId="27498"/>
    <cellStyle name="Normal 3 2 4 3 2 2" xfId="27499"/>
    <cellStyle name="Normal 3 2 4 3 3" xfId="27500"/>
    <cellStyle name="Normal 3 2 4 4" xfId="27501"/>
    <cellStyle name="Normal 3 2 4 4 2" xfId="27502"/>
    <cellStyle name="Normal 3 2 4 4 2 2" xfId="27503"/>
    <cellStyle name="Normal 3 2 4 4 3" xfId="27504"/>
    <cellStyle name="Normal 3 2 4 5" xfId="27505"/>
    <cellStyle name="Normal 3 2 4 5 2" xfId="27506"/>
    <cellStyle name="Normal 3 2 4 5 2 2" xfId="27507"/>
    <cellStyle name="Normal 3 2 4 5 3" xfId="27508"/>
    <cellStyle name="Normal 3 2 4 6" xfId="27509"/>
    <cellStyle name="Normal 3 2 4 6 2" xfId="27510"/>
    <cellStyle name="Normal 3 2 4 6 2 2" xfId="27511"/>
    <cellStyle name="Normal 3 2 4 6 3" xfId="27512"/>
    <cellStyle name="Normal 3 2 4 7" xfId="27513"/>
    <cellStyle name="Normal 3 2 4 7 2" xfId="27514"/>
    <cellStyle name="Normal 3 2 4 7 2 2" xfId="27515"/>
    <cellStyle name="Normal 3 2 4 7 3" xfId="27516"/>
    <cellStyle name="Normal 3 2 4 8" xfId="27517"/>
    <cellStyle name="Normal 3 2 4 8 2" xfId="27518"/>
    <cellStyle name="Normal 3 2 4 9" xfId="27519"/>
    <cellStyle name="Normal 3 2 5" xfId="27520"/>
    <cellStyle name="Normal 3 2 5 2" xfId="27521"/>
    <cellStyle name="Normal 3 2 5 2 2" xfId="27522"/>
    <cellStyle name="Normal 3 2 5 3" xfId="27523"/>
    <cellStyle name="Normal 3 2 5 4" xfId="27524"/>
    <cellStyle name="Normal 3 2 5 5" xfId="27525"/>
    <cellStyle name="Normal 3 2 6" xfId="27526"/>
    <cellStyle name="Normal 3 2 6 2" xfId="27527"/>
    <cellStyle name="Normal 3 2 6 2 2" xfId="27528"/>
    <cellStyle name="Normal 3 2 6 3" xfId="27529"/>
    <cellStyle name="Normal 3 2 6 4" xfId="27530"/>
    <cellStyle name="Normal 3 2 7" xfId="27531"/>
    <cellStyle name="Normal 3 2 7 2" xfId="27532"/>
    <cellStyle name="Normal 3 2 7 2 2" xfId="27533"/>
    <cellStyle name="Normal 3 2 7 3" xfId="27534"/>
    <cellStyle name="Normal 3 2 8" xfId="27535"/>
    <cellStyle name="Normal 3 2 8 2" xfId="27536"/>
    <cellStyle name="Normal 3 2 8 2 2" xfId="27537"/>
    <cellStyle name="Normal 3 2 8 3" xfId="27538"/>
    <cellStyle name="Normal 3 2 9" xfId="27539"/>
    <cellStyle name="Normal 3 2 9 2" xfId="27540"/>
    <cellStyle name="Normal 3 2 9 2 2" xfId="27541"/>
    <cellStyle name="Normal 3 2 9 3" xfId="27542"/>
    <cellStyle name="Normal 3 20" xfId="27543"/>
    <cellStyle name="Normal 3 21" xfId="27544"/>
    <cellStyle name="Normal 3 21 2" xfId="27545"/>
    <cellStyle name="Normal 3 21 2 2" xfId="27546"/>
    <cellStyle name="Normal 3 21 3" xfId="27547"/>
    <cellStyle name="Normal 3 22" xfId="27548"/>
    <cellStyle name="Normal 3 22 2" xfId="27549"/>
    <cellStyle name="Normal 3 22 2 2" xfId="27550"/>
    <cellStyle name="Normal 3 22 3" xfId="27551"/>
    <cellStyle name="Normal 3 23" xfId="27552"/>
    <cellStyle name="Normal 3 23 2" xfId="27553"/>
    <cellStyle name="Normal 3 23 2 2" xfId="27554"/>
    <cellStyle name="Normal 3 23 3" xfId="27555"/>
    <cellStyle name="Normal 3 3" xfId="27556"/>
    <cellStyle name="Normal 3 3 2" xfId="27557"/>
    <cellStyle name="Normal 3 3 2 2" xfId="27558"/>
    <cellStyle name="Normal 3 3 2 2 2" xfId="27559"/>
    <cellStyle name="Normal 3 3 2 3" xfId="27560"/>
    <cellStyle name="Normal 3 3 3" xfId="27561"/>
    <cellStyle name="Normal 3 3 3 2" xfId="27562"/>
    <cellStyle name="Normal 3 3 3 3" xfId="61325"/>
    <cellStyle name="Normal 3 3 4" xfId="27563"/>
    <cellStyle name="Normal 3 3 5" xfId="27564"/>
    <cellStyle name="Normal 3 3 6" xfId="27565"/>
    <cellStyle name="Normal 3 4" xfId="27566"/>
    <cellStyle name="Normal 3 4 2" xfId="27567"/>
    <cellStyle name="Normal 3 4 3" xfId="27568"/>
    <cellStyle name="Normal 3 4 4" xfId="27569"/>
    <cellStyle name="Normal 3 5" xfId="27570"/>
    <cellStyle name="Normal 3 5 2" xfId="27571"/>
    <cellStyle name="Normal 3 5 3" xfId="27572"/>
    <cellStyle name="Normal 3 5 4" xfId="27573"/>
    <cellStyle name="Normal 3 6" xfId="27574"/>
    <cellStyle name="Normal 3 6 10" xfId="27575"/>
    <cellStyle name="Normal 3 6 11" xfId="27576"/>
    <cellStyle name="Normal 3 6 12" xfId="27577"/>
    <cellStyle name="Normal 3 6 13" xfId="27578"/>
    <cellStyle name="Normal 3 6 14" xfId="27579"/>
    <cellStyle name="Normal 3 6 2" xfId="27580"/>
    <cellStyle name="Normal 3 6 2 10" xfId="27581"/>
    <cellStyle name="Normal 3 6 2 2" xfId="27582"/>
    <cellStyle name="Normal 3 6 2 2 2" xfId="27583"/>
    <cellStyle name="Normal 3 6 2 2 2 2" xfId="27584"/>
    <cellStyle name="Normal 3 6 2 2 3" xfId="27585"/>
    <cellStyle name="Normal 3 6 2 2 4" xfId="27586"/>
    <cellStyle name="Normal 3 6 2 3" xfId="27587"/>
    <cellStyle name="Normal 3 6 2 3 2" xfId="27588"/>
    <cellStyle name="Normal 3 6 2 3 2 2" xfId="27589"/>
    <cellStyle name="Normal 3 6 2 3 3" xfId="27590"/>
    <cellStyle name="Normal 3 6 2 4" xfId="27591"/>
    <cellStyle name="Normal 3 6 2 4 2" xfId="27592"/>
    <cellStyle name="Normal 3 6 2 4 2 2" xfId="27593"/>
    <cellStyle name="Normal 3 6 2 4 3" xfId="27594"/>
    <cellStyle name="Normal 3 6 2 5" xfId="27595"/>
    <cellStyle name="Normal 3 6 2 5 2" xfId="27596"/>
    <cellStyle name="Normal 3 6 2 5 2 2" xfId="27597"/>
    <cellStyle name="Normal 3 6 2 5 3" xfId="27598"/>
    <cellStyle name="Normal 3 6 2 6" xfId="27599"/>
    <cellStyle name="Normal 3 6 2 6 2" xfId="27600"/>
    <cellStyle name="Normal 3 6 2 6 2 2" xfId="27601"/>
    <cellStyle name="Normal 3 6 2 6 3" xfId="27602"/>
    <cellStyle name="Normal 3 6 2 7" xfId="27603"/>
    <cellStyle name="Normal 3 6 2 7 2" xfId="27604"/>
    <cellStyle name="Normal 3 6 2 7 2 2" xfId="27605"/>
    <cellStyle name="Normal 3 6 2 7 3" xfId="27606"/>
    <cellStyle name="Normal 3 6 2 8" xfId="27607"/>
    <cellStyle name="Normal 3 6 2 8 2" xfId="27608"/>
    <cellStyle name="Normal 3 6 2 9" xfId="27609"/>
    <cellStyle name="Normal 3 6 3" xfId="27610"/>
    <cellStyle name="Normal 3 6 3 2" xfId="27611"/>
    <cellStyle name="Normal 3 6 3 2 2" xfId="27612"/>
    <cellStyle name="Normal 3 6 3 3" xfId="27613"/>
    <cellStyle name="Normal 3 6 3 4" xfId="27614"/>
    <cellStyle name="Normal 3 6 4" xfId="27615"/>
    <cellStyle name="Normal 3 6 4 2" xfId="27616"/>
    <cellStyle name="Normal 3 6 4 2 2" xfId="27617"/>
    <cellStyle name="Normal 3 6 4 3" xfId="27618"/>
    <cellStyle name="Normal 3 6 5" xfId="27619"/>
    <cellStyle name="Normal 3 6 5 2" xfId="27620"/>
    <cellStyle name="Normal 3 6 5 2 2" xfId="27621"/>
    <cellStyle name="Normal 3 6 5 3" xfId="27622"/>
    <cellStyle name="Normal 3 6 6" xfId="27623"/>
    <cellStyle name="Normal 3 6 6 2" xfId="27624"/>
    <cellStyle name="Normal 3 6 6 2 2" xfId="27625"/>
    <cellStyle name="Normal 3 6 6 3" xfId="27626"/>
    <cellStyle name="Normal 3 6 7" xfId="27627"/>
    <cellStyle name="Normal 3 6 7 2" xfId="27628"/>
    <cellStyle name="Normal 3 6 7 2 2" xfId="27629"/>
    <cellStyle name="Normal 3 6 7 3" xfId="27630"/>
    <cellStyle name="Normal 3 6 8" xfId="27631"/>
    <cellStyle name="Normal 3 6 8 2" xfId="27632"/>
    <cellStyle name="Normal 3 6 8 2 2" xfId="27633"/>
    <cellStyle name="Normal 3 6 8 3" xfId="27634"/>
    <cellStyle name="Normal 3 6 9" xfId="27635"/>
    <cellStyle name="Normal 3 6 9 2" xfId="27636"/>
    <cellStyle name="Normal 3 7" xfId="27637"/>
    <cellStyle name="Normal 3 7 10" xfId="27638"/>
    <cellStyle name="Normal 3 7 2" xfId="27639"/>
    <cellStyle name="Normal 3 7 2 2" xfId="27640"/>
    <cellStyle name="Normal 3 7 2 2 2" xfId="27641"/>
    <cellStyle name="Normal 3 7 2 3" xfId="27642"/>
    <cellStyle name="Normal 3 7 2 4" xfId="27643"/>
    <cellStyle name="Normal 3 7 3" xfId="27644"/>
    <cellStyle name="Normal 3 7 3 2" xfId="27645"/>
    <cellStyle name="Normal 3 7 3 2 2" xfId="27646"/>
    <cellStyle name="Normal 3 7 3 3" xfId="27647"/>
    <cellStyle name="Normal 3 7 4" xfId="27648"/>
    <cellStyle name="Normal 3 7 4 2" xfId="27649"/>
    <cellStyle name="Normal 3 7 4 2 2" xfId="27650"/>
    <cellStyle name="Normal 3 7 4 3" xfId="27651"/>
    <cellStyle name="Normal 3 7 5" xfId="27652"/>
    <cellStyle name="Normal 3 7 5 2" xfId="27653"/>
    <cellStyle name="Normal 3 7 5 2 2" xfId="27654"/>
    <cellStyle name="Normal 3 7 5 3" xfId="27655"/>
    <cellStyle name="Normal 3 7 6" xfId="27656"/>
    <cellStyle name="Normal 3 7 6 2" xfId="27657"/>
    <cellStyle name="Normal 3 7 6 2 2" xfId="27658"/>
    <cellStyle name="Normal 3 7 6 3" xfId="27659"/>
    <cellStyle name="Normal 3 7 7" xfId="27660"/>
    <cellStyle name="Normal 3 7 7 2" xfId="27661"/>
    <cellStyle name="Normal 3 7 7 2 2" xfId="27662"/>
    <cellStyle name="Normal 3 7 7 3" xfId="27663"/>
    <cellStyle name="Normal 3 7 8" xfId="27664"/>
    <cellStyle name="Normal 3 7 8 2" xfId="27665"/>
    <cellStyle name="Normal 3 7 9" xfId="27666"/>
    <cellStyle name="Normal 3 8" xfId="27667"/>
    <cellStyle name="Normal 3 8 10" xfId="27668"/>
    <cellStyle name="Normal 3 8 2" xfId="27669"/>
    <cellStyle name="Normal 3 8 2 2" xfId="27670"/>
    <cellStyle name="Normal 3 8 2 2 2" xfId="27671"/>
    <cellStyle name="Normal 3 8 2 3" xfId="27672"/>
    <cellStyle name="Normal 3 8 2 4" xfId="27673"/>
    <cellStyle name="Normal 3 8 3" xfId="27674"/>
    <cellStyle name="Normal 3 8 3 2" xfId="27675"/>
    <cellStyle name="Normal 3 8 3 2 2" xfId="27676"/>
    <cellStyle name="Normal 3 8 3 3" xfId="27677"/>
    <cellStyle name="Normal 3 8 4" xfId="27678"/>
    <cellStyle name="Normal 3 8 4 2" xfId="27679"/>
    <cellStyle name="Normal 3 8 4 2 2" xfId="27680"/>
    <cellStyle name="Normal 3 8 4 3" xfId="27681"/>
    <cellStyle name="Normal 3 8 5" xfId="27682"/>
    <cellStyle name="Normal 3 8 5 2" xfId="27683"/>
    <cellStyle name="Normal 3 8 5 2 2" xfId="27684"/>
    <cellStyle name="Normal 3 8 5 3" xfId="27685"/>
    <cellStyle name="Normal 3 8 6" xfId="27686"/>
    <cellStyle name="Normal 3 8 6 2" xfId="27687"/>
    <cellStyle name="Normal 3 8 6 2 2" xfId="27688"/>
    <cellStyle name="Normal 3 8 6 3" xfId="27689"/>
    <cellStyle name="Normal 3 8 7" xfId="27690"/>
    <cellStyle name="Normal 3 8 7 2" xfId="27691"/>
    <cellStyle name="Normal 3 8 7 2 2" xfId="27692"/>
    <cellStyle name="Normal 3 8 7 3" xfId="27693"/>
    <cellStyle name="Normal 3 8 8" xfId="27694"/>
    <cellStyle name="Normal 3 8 8 2" xfId="27695"/>
    <cellStyle name="Normal 3 8 9" xfId="27696"/>
    <cellStyle name="Normal 3 9" xfId="27697"/>
    <cellStyle name="Normal 3 9 10" xfId="27698"/>
    <cellStyle name="Normal 3 9 2" xfId="27699"/>
    <cellStyle name="Normal 3 9 2 2" xfId="27700"/>
    <cellStyle name="Normal 3 9 2 2 2" xfId="27701"/>
    <cellStyle name="Normal 3 9 2 3" xfId="27702"/>
    <cellStyle name="Normal 3 9 2 4" xfId="27703"/>
    <cellStyle name="Normal 3 9 3" xfId="27704"/>
    <cellStyle name="Normal 3 9 3 2" xfId="27705"/>
    <cellStyle name="Normal 3 9 3 2 2" xfId="27706"/>
    <cellStyle name="Normal 3 9 3 3" xfId="27707"/>
    <cellStyle name="Normal 3 9 4" xfId="27708"/>
    <cellStyle name="Normal 3 9 4 2" xfId="27709"/>
    <cellStyle name="Normal 3 9 4 2 2" xfId="27710"/>
    <cellStyle name="Normal 3 9 4 3" xfId="27711"/>
    <cellStyle name="Normal 3 9 5" xfId="27712"/>
    <cellStyle name="Normal 3 9 5 2" xfId="27713"/>
    <cellStyle name="Normal 3 9 5 2 2" xfId="27714"/>
    <cellStyle name="Normal 3 9 5 3" xfId="27715"/>
    <cellStyle name="Normal 3 9 6" xfId="27716"/>
    <cellStyle name="Normal 3 9 6 2" xfId="27717"/>
    <cellStyle name="Normal 3 9 6 2 2" xfId="27718"/>
    <cellStyle name="Normal 3 9 6 3" xfId="27719"/>
    <cellStyle name="Normal 3 9 7" xfId="27720"/>
    <cellStyle name="Normal 3 9 7 2" xfId="27721"/>
    <cellStyle name="Normal 3 9 7 2 2" xfId="27722"/>
    <cellStyle name="Normal 3 9 7 3" xfId="27723"/>
    <cellStyle name="Normal 3 9 8" xfId="27724"/>
    <cellStyle name="Normal 3 9 8 2" xfId="27725"/>
    <cellStyle name="Normal 3 9 9" xfId="27726"/>
    <cellStyle name="Normal 30" xfId="27727"/>
    <cellStyle name="Normal 30 2" xfId="27728"/>
    <cellStyle name="Normal 31" xfId="27729"/>
    <cellStyle name="Normal 32" xfId="27730"/>
    <cellStyle name="Normal 33" xfId="27731"/>
    <cellStyle name="Normal 34" xfId="27732"/>
    <cellStyle name="Normal 35" xfId="27733"/>
    <cellStyle name="Normal 36" xfId="27734"/>
    <cellStyle name="Normal 37" xfId="27735"/>
    <cellStyle name="Normal 38" xfId="3"/>
    <cellStyle name="Normal 38 2" xfId="61326"/>
    <cellStyle name="Normal 39" xfId="44582"/>
    <cellStyle name="Normal 4" xfId="27736"/>
    <cellStyle name="Normal 4 2" xfId="27737"/>
    <cellStyle name="Normal 4 2 2" xfId="27738"/>
    <cellStyle name="Normal 4 2 2 2" xfId="27739"/>
    <cellStyle name="Normal 4 2 2 3" xfId="27740"/>
    <cellStyle name="Normal 4 2 2 4" xfId="44583"/>
    <cellStyle name="Normal 4 2 3" xfId="27741"/>
    <cellStyle name="Normal 4 2 4" xfId="27742"/>
    <cellStyle name="Normal 4 3" xfId="27743"/>
    <cellStyle name="Normal 4 3 10" xfId="27744"/>
    <cellStyle name="Normal 4 3 10 2" xfId="27745"/>
    <cellStyle name="Normal 4 3 11" xfId="27746"/>
    <cellStyle name="Normal 4 3 12" xfId="27747"/>
    <cellStyle name="Normal 4 3 2" xfId="27748"/>
    <cellStyle name="Normal 4 3 2 10" xfId="27749"/>
    <cellStyle name="Normal 4 3 2 11" xfId="27750"/>
    <cellStyle name="Normal 4 3 2 12" xfId="27751"/>
    <cellStyle name="Normal 4 3 2 13" xfId="27752"/>
    <cellStyle name="Normal 4 3 2 14" xfId="27753"/>
    <cellStyle name="Normal 4 3 2 2" xfId="27754"/>
    <cellStyle name="Normal 4 3 2 2 10" xfId="27755"/>
    <cellStyle name="Normal 4 3 2 2 2" xfId="27756"/>
    <cellStyle name="Normal 4 3 2 2 2 2" xfId="27757"/>
    <cellStyle name="Normal 4 3 2 2 2 2 2" xfId="27758"/>
    <cellStyle name="Normal 4 3 2 2 2 3" xfId="27759"/>
    <cellStyle name="Normal 4 3 2 2 2 4" xfId="27760"/>
    <cellStyle name="Normal 4 3 2 2 3" xfId="27761"/>
    <cellStyle name="Normal 4 3 2 2 3 2" xfId="27762"/>
    <cellStyle name="Normal 4 3 2 2 3 2 2" xfId="27763"/>
    <cellStyle name="Normal 4 3 2 2 3 3" xfId="27764"/>
    <cellStyle name="Normal 4 3 2 2 4" xfId="27765"/>
    <cellStyle name="Normal 4 3 2 2 4 2" xfId="27766"/>
    <cellStyle name="Normal 4 3 2 2 4 2 2" xfId="27767"/>
    <cellStyle name="Normal 4 3 2 2 4 3" xfId="27768"/>
    <cellStyle name="Normal 4 3 2 2 5" xfId="27769"/>
    <cellStyle name="Normal 4 3 2 2 5 2" xfId="27770"/>
    <cellStyle name="Normal 4 3 2 2 5 2 2" xfId="27771"/>
    <cellStyle name="Normal 4 3 2 2 5 3" xfId="27772"/>
    <cellStyle name="Normal 4 3 2 2 6" xfId="27773"/>
    <cellStyle name="Normal 4 3 2 2 6 2" xfId="27774"/>
    <cellStyle name="Normal 4 3 2 2 6 2 2" xfId="27775"/>
    <cellStyle name="Normal 4 3 2 2 6 3" xfId="27776"/>
    <cellStyle name="Normal 4 3 2 2 7" xfId="27777"/>
    <cellStyle name="Normal 4 3 2 2 7 2" xfId="27778"/>
    <cellStyle name="Normal 4 3 2 2 7 2 2" xfId="27779"/>
    <cellStyle name="Normal 4 3 2 2 7 3" xfId="27780"/>
    <cellStyle name="Normal 4 3 2 2 8" xfId="27781"/>
    <cellStyle name="Normal 4 3 2 2 8 2" xfId="27782"/>
    <cellStyle name="Normal 4 3 2 2 9" xfId="27783"/>
    <cellStyle name="Normal 4 3 2 3" xfId="27784"/>
    <cellStyle name="Normal 4 3 2 3 2" xfId="27785"/>
    <cellStyle name="Normal 4 3 2 3 2 2" xfId="27786"/>
    <cellStyle name="Normal 4 3 2 3 3" xfId="27787"/>
    <cellStyle name="Normal 4 3 2 3 4" xfId="27788"/>
    <cellStyle name="Normal 4 3 2 4" xfId="27789"/>
    <cellStyle name="Normal 4 3 2 4 2" xfId="27790"/>
    <cellStyle name="Normal 4 3 2 4 2 2" xfId="27791"/>
    <cellStyle name="Normal 4 3 2 4 3" xfId="27792"/>
    <cellStyle name="Normal 4 3 2 5" xfId="27793"/>
    <cellStyle name="Normal 4 3 2 5 2" xfId="27794"/>
    <cellStyle name="Normal 4 3 2 5 2 2" xfId="27795"/>
    <cellStyle name="Normal 4 3 2 5 3" xfId="27796"/>
    <cellStyle name="Normal 4 3 2 6" xfId="27797"/>
    <cellStyle name="Normal 4 3 2 6 2" xfId="27798"/>
    <cellStyle name="Normal 4 3 2 6 2 2" xfId="27799"/>
    <cellStyle name="Normal 4 3 2 6 3" xfId="27800"/>
    <cellStyle name="Normal 4 3 2 7" xfId="27801"/>
    <cellStyle name="Normal 4 3 2 7 2" xfId="27802"/>
    <cellStyle name="Normal 4 3 2 7 2 2" xfId="27803"/>
    <cellStyle name="Normal 4 3 2 7 3" xfId="27804"/>
    <cellStyle name="Normal 4 3 2 8" xfId="27805"/>
    <cellStyle name="Normal 4 3 2 8 2" xfId="27806"/>
    <cellStyle name="Normal 4 3 2 8 2 2" xfId="27807"/>
    <cellStyle name="Normal 4 3 2 8 3" xfId="27808"/>
    <cellStyle name="Normal 4 3 2 9" xfId="27809"/>
    <cellStyle name="Normal 4 3 2 9 2" xfId="27810"/>
    <cellStyle name="Normal 4 3 3" xfId="27811"/>
    <cellStyle name="Normal 4 3 3 10" xfId="27812"/>
    <cellStyle name="Normal 4 3 3 2" xfId="27813"/>
    <cellStyle name="Normal 4 3 3 2 2" xfId="27814"/>
    <cellStyle name="Normal 4 3 3 2 2 2" xfId="27815"/>
    <cellStyle name="Normal 4 3 3 2 3" xfId="27816"/>
    <cellStyle name="Normal 4 3 3 2 4" xfId="27817"/>
    <cellStyle name="Normal 4 3 3 3" xfId="27818"/>
    <cellStyle name="Normal 4 3 3 3 2" xfId="27819"/>
    <cellStyle name="Normal 4 3 3 3 2 2" xfId="27820"/>
    <cellStyle name="Normal 4 3 3 3 3" xfId="27821"/>
    <cellStyle name="Normal 4 3 3 4" xfId="27822"/>
    <cellStyle name="Normal 4 3 3 4 2" xfId="27823"/>
    <cellStyle name="Normal 4 3 3 4 2 2" xfId="27824"/>
    <cellStyle name="Normal 4 3 3 4 3" xfId="27825"/>
    <cellStyle name="Normal 4 3 3 5" xfId="27826"/>
    <cellStyle name="Normal 4 3 3 5 2" xfId="27827"/>
    <cellStyle name="Normal 4 3 3 5 2 2" xfId="27828"/>
    <cellStyle name="Normal 4 3 3 5 3" xfId="27829"/>
    <cellStyle name="Normal 4 3 3 6" xfId="27830"/>
    <cellStyle name="Normal 4 3 3 6 2" xfId="27831"/>
    <cellStyle name="Normal 4 3 3 6 2 2" xfId="27832"/>
    <cellStyle name="Normal 4 3 3 6 3" xfId="27833"/>
    <cellStyle name="Normal 4 3 3 7" xfId="27834"/>
    <cellStyle name="Normal 4 3 3 7 2" xfId="27835"/>
    <cellStyle name="Normal 4 3 3 7 2 2" xfId="27836"/>
    <cellStyle name="Normal 4 3 3 7 3" xfId="27837"/>
    <cellStyle name="Normal 4 3 3 8" xfId="27838"/>
    <cellStyle name="Normal 4 3 3 8 2" xfId="27839"/>
    <cellStyle name="Normal 4 3 3 9" xfId="27840"/>
    <cellStyle name="Normal 4 3 4" xfId="27841"/>
    <cellStyle name="Normal 4 3 4 2" xfId="27842"/>
    <cellStyle name="Normal 4 3 4 2 2" xfId="27843"/>
    <cellStyle name="Normal 4 3 4 3" xfId="27844"/>
    <cellStyle name="Normal 4 3 4 4" xfId="27845"/>
    <cellStyle name="Normal 4 3 5" xfId="27846"/>
    <cellStyle name="Normal 4 3 5 2" xfId="27847"/>
    <cellStyle name="Normal 4 3 5 2 2" xfId="27848"/>
    <cellStyle name="Normal 4 3 5 3" xfId="27849"/>
    <cellStyle name="Normal 4 3 6" xfId="27850"/>
    <cellStyle name="Normal 4 3 6 2" xfId="27851"/>
    <cellStyle name="Normal 4 3 6 2 2" xfId="27852"/>
    <cellStyle name="Normal 4 3 6 3" xfId="27853"/>
    <cellStyle name="Normal 4 3 7" xfId="27854"/>
    <cellStyle name="Normal 4 3 7 2" xfId="27855"/>
    <cellStyle name="Normal 4 3 7 2 2" xfId="27856"/>
    <cellStyle name="Normal 4 3 7 3" xfId="27857"/>
    <cellStyle name="Normal 4 3 8" xfId="27858"/>
    <cellStyle name="Normal 4 3 8 2" xfId="27859"/>
    <cellStyle name="Normal 4 3 8 2 2" xfId="27860"/>
    <cellStyle name="Normal 4 3 8 3" xfId="27861"/>
    <cellStyle name="Normal 4 3 9" xfId="27862"/>
    <cellStyle name="Normal 4 3 9 2" xfId="27863"/>
    <cellStyle name="Normal 4 3 9 2 2" xfId="27864"/>
    <cellStyle name="Normal 4 3 9 3" xfId="27865"/>
    <cellStyle name="Normal 4 4" xfId="27866"/>
    <cellStyle name="Normal 4 4 10" xfId="27867"/>
    <cellStyle name="Normal 4 4 2" xfId="27868"/>
    <cellStyle name="Normal 4 4 2 2" xfId="27869"/>
    <cellStyle name="Normal 4 4 2 2 2" xfId="27870"/>
    <cellStyle name="Normal 4 4 2 3" xfId="27871"/>
    <cellStyle name="Normal 4 4 2 4" xfId="27872"/>
    <cellStyle name="Normal 4 4 3" xfId="27873"/>
    <cellStyle name="Normal 4 4 3 2" xfId="27874"/>
    <cellStyle name="Normal 4 4 3 2 2" xfId="27875"/>
    <cellStyle name="Normal 4 4 3 3" xfId="27876"/>
    <cellStyle name="Normal 4 4 4" xfId="27877"/>
    <cellStyle name="Normal 4 4 4 2" xfId="27878"/>
    <cellStyle name="Normal 4 4 4 2 2" xfId="27879"/>
    <cellStyle name="Normal 4 4 4 3" xfId="27880"/>
    <cellStyle name="Normal 4 4 5" xfId="27881"/>
    <cellStyle name="Normal 4 4 5 2" xfId="27882"/>
    <cellStyle name="Normal 4 4 5 2 2" xfId="27883"/>
    <cellStyle name="Normal 4 4 5 3" xfId="27884"/>
    <cellStyle name="Normal 4 4 6" xfId="27885"/>
    <cellStyle name="Normal 4 4 6 2" xfId="27886"/>
    <cellStyle name="Normal 4 4 6 2 2" xfId="27887"/>
    <cellStyle name="Normal 4 4 6 3" xfId="27888"/>
    <cellStyle name="Normal 4 4 7" xfId="27889"/>
    <cellStyle name="Normal 4 4 7 2" xfId="27890"/>
    <cellStyle name="Normal 4 4 7 2 2" xfId="27891"/>
    <cellStyle name="Normal 4 4 7 3" xfId="27892"/>
    <cellStyle name="Normal 4 4 8" xfId="27893"/>
    <cellStyle name="Normal 4 4 8 2" xfId="27894"/>
    <cellStyle name="Normal 4 4 9" xfId="27895"/>
    <cellStyle name="Normal 4 5" xfId="27896"/>
    <cellStyle name="Normal 4 5 2" xfId="27897"/>
    <cellStyle name="Normal 40" xfId="44584"/>
    <cellStyle name="Normal 40 2" xfId="61327"/>
    <cellStyle name="Normal 41" xfId="44585"/>
    <cellStyle name="Normal 42" xfId="44586"/>
    <cellStyle name="Normal 43" xfId="44587"/>
    <cellStyle name="Normal 44" xfId="44588"/>
    <cellStyle name="Normal 45" xfId="44589"/>
    <cellStyle name="Normal 46" xfId="44590"/>
    <cellStyle name="Normal 47" xfId="44591"/>
    <cellStyle name="Normal 48" xfId="44592"/>
    <cellStyle name="Normal 49" xfId="44593"/>
    <cellStyle name="Normal 5" xfId="27898"/>
    <cellStyle name="Normal 5 10" xfId="27899"/>
    <cellStyle name="Normal 5 10 2" xfId="27900"/>
    <cellStyle name="Normal 5 10 2 2" xfId="27901"/>
    <cellStyle name="Normal 5 10 2 2 2" xfId="27902"/>
    <cellStyle name="Normal 5 10 2 3" xfId="27903"/>
    <cellStyle name="Normal 5 10 2 4" xfId="27904"/>
    <cellStyle name="Normal 5 10 3" xfId="27905"/>
    <cellStyle name="Normal 5 10 3 2" xfId="27906"/>
    <cellStyle name="Normal 5 10 3 2 2" xfId="27907"/>
    <cellStyle name="Normal 5 10 3 3" xfId="27908"/>
    <cellStyle name="Normal 5 10 4" xfId="27909"/>
    <cellStyle name="Normal 5 10 4 2" xfId="27910"/>
    <cellStyle name="Normal 5 10 4 2 2" xfId="27911"/>
    <cellStyle name="Normal 5 10 4 3" xfId="27912"/>
    <cellStyle name="Normal 5 10 5" xfId="27913"/>
    <cellStyle name="Normal 5 10 5 2" xfId="27914"/>
    <cellStyle name="Normal 5 10 6" xfId="27915"/>
    <cellStyle name="Normal 5 10 7" xfId="27916"/>
    <cellStyle name="Normal 5 11" xfId="27917"/>
    <cellStyle name="Normal 5 11 2" xfId="27918"/>
    <cellStyle name="Normal 5 11 2 2" xfId="27919"/>
    <cellStyle name="Normal 5 11 2 2 2" xfId="27920"/>
    <cellStyle name="Normal 5 11 2 3" xfId="27921"/>
    <cellStyle name="Normal 5 11 2 4" xfId="27922"/>
    <cellStyle name="Normal 5 11 3" xfId="27923"/>
    <cellStyle name="Normal 5 11 3 2" xfId="27924"/>
    <cellStyle name="Normal 5 11 3 2 2" xfId="27925"/>
    <cellStyle name="Normal 5 11 3 3" xfId="27926"/>
    <cellStyle name="Normal 5 11 4" xfId="27927"/>
    <cellStyle name="Normal 5 11 4 2" xfId="27928"/>
    <cellStyle name="Normal 5 11 4 2 2" xfId="27929"/>
    <cellStyle name="Normal 5 11 4 3" xfId="27930"/>
    <cellStyle name="Normal 5 11 5" xfId="27931"/>
    <cellStyle name="Normal 5 11 5 2" xfId="27932"/>
    <cellStyle name="Normal 5 11 6" xfId="27933"/>
    <cellStyle name="Normal 5 11 7" xfId="27934"/>
    <cellStyle name="Normal 5 12" xfId="27935"/>
    <cellStyle name="Normal 5 12 2" xfId="27936"/>
    <cellStyle name="Normal 5 12 2 2" xfId="27937"/>
    <cellStyle name="Normal 5 12 2 2 2" xfId="27938"/>
    <cellStyle name="Normal 5 12 2 3" xfId="27939"/>
    <cellStyle name="Normal 5 12 2 4" xfId="27940"/>
    <cellStyle name="Normal 5 12 3" xfId="27941"/>
    <cellStyle name="Normal 5 12 3 2" xfId="27942"/>
    <cellStyle name="Normal 5 12 3 2 2" xfId="27943"/>
    <cellStyle name="Normal 5 12 3 3" xfId="27944"/>
    <cellStyle name="Normal 5 12 4" xfId="27945"/>
    <cellStyle name="Normal 5 12 4 2" xfId="27946"/>
    <cellStyle name="Normal 5 12 4 2 2" xfId="27947"/>
    <cellStyle name="Normal 5 12 4 3" xfId="27948"/>
    <cellStyle name="Normal 5 12 5" xfId="27949"/>
    <cellStyle name="Normal 5 12 5 2" xfId="27950"/>
    <cellStyle name="Normal 5 12 6" xfId="27951"/>
    <cellStyle name="Normal 5 12 7" xfId="27952"/>
    <cellStyle name="Normal 5 13" xfId="27953"/>
    <cellStyle name="Normal 5 13 2" xfId="27954"/>
    <cellStyle name="Normal 5 13 2 2" xfId="27955"/>
    <cellStyle name="Normal 5 13 2 2 2" xfId="27956"/>
    <cellStyle name="Normal 5 13 2 3" xfId="27957"/>
    <cellStyle name="Normal 5 13 2 4" xfId="27958"/>
    <cellStyle name="Normal 5 13 3" xfId="27959"/>
    <cellStyle name="Normal 5 13 3 2" xfId="27960"/>
    <cellStyle name="Normal 5 13 3 2 2" xfId="27961"/>
    <cellStyle name="Normal 5 13 3 3" xfId="27962"/>
    <cellStyle name="Normal 5 13 4" xfId="27963"/>
    <cellStyle name="Normal 5 13 4 2" xfId="27964"/>
    <cellStyle name="Normal 5 13 4 2 2" xfId="27965"/>
    <cellStyle name="Normal 5 13 4 3" xfId="27966"/>
    <cellStyle name="Normal 5 13 5" xfId="27967"/>
    <cellStyle name="Normal 5 13 5 2" xfId="27968"/>
    <cellStyle name="Normal 5 13 6" xfId="27969"/>
    <cellStyle name="Normal 5 13 7" xfId="27970"/>
    <cellStyle name="Normal 5 14" xfId="27971"/>
    <cellStyle name="Normal 5 14 2" xfId="27972"/>
    <cellStyle name="Normal 5 14 2 2" xfId="27973"/>
    <cellStyle name="Normal 5 14 2 2 2" xfId="27974"/>
    <cellStyle name="Normal 5 14 2 3" xfId="27975"/>
    <cellStyle name="Normal 5 14 2 4" xfId="27976"/>
    <cellStyle name="Normal 5 14 3" xfId="27977"/>
    <cellStyle name="Normal 5 14 3 2" xfId="27978"/>
    <cellStyle name="Normal 5 14 3 2 2" xfId="27979"/>
    <cellStyle name="Normal 5 14 3 3" xfId="27980"/>
    <cellStyle name="Normal 5 14 4" xfId="27981"/>
    <cellStyle name="Normal 5 14 4 2" xfId="27982"/>
    <cellStyle name="Normal 5 14 4 2 2" xfId="27983"/>
    <cellStyle name="Normal 5 14 4 3" xfId="27984"/>
    <cellStyle name="Normal 5 14 5" xfId="27985"/>
    <cellStyle name="Normal 5 14 5 2" xfId="27986"/>
    <cellStyle name="Normal 5 14 6" xfId="27987"/>
    <cellStyle name="Normal 5 14 7" xfId="27988"/>
    <cellStyle name="Normal 5 15" xfId="27989"/>
    <cellStyle name="Normal 5 15 2" xfId="27990"/>
    <cellStyle name="Normal 5 15 2 2" xfId="27991"/>
    <cellStyle name="Normal 5 15 2 2 2" xfId="27992"/>
    <cellStyle name="Normal 5 15 2 3" xfId="27993"/>
    <cellStyle name="Normal 5 15 2 4" xfId="27994"/>
    <cellStyle name="Normal 5 15 3" xfId="27995"/>
    <cellStyle name="Normal 5 15 3 2" xfId="27996"/>
    <cellStyle name="Normal 5 15 3 2 2" xfId="27997"/>
    <cellStyle name="Normal 5 15 3 3" xfId="27998"/>
    <cellStyle name="Normal 5 15 4" xfId="27999"/>
    <cellStyle name="Normal 5 15 4 2" xfId="28000"/>
    <cellStyle name="Normal 5 15 4 2 2" xfId="28001"/>
    <cellStyle name="Normal 5 15 4 3" xfId="28002"/>
    <cellStyle name="Normal 5 15 5" xfId="28003"/>
    <cellStyle name="Normal 5 15 5 2" xfId="28004"/>
    <cellStyle name="Normal 5 15 6" xfId="28005"/>
    <cellStyle name="Normal 5 15 7" xfId="28006"/>
    <cellStyle name="Normal 5 16" xfId="28007"/>
    <cellStyle name="Normal 5 16 2" xfId="28008"/>
    <cellStyle name="Normal 5 16 2 2" xfId="28009"/>
    <cellStyle name="Normal 5 16 3" xfId="28010"/>
    <cellStyle name="Normal 5 16 4" xfId="28011"/>
    <cellStyle name="Normal 5 17" xfId="28012"/>
    <cellStyle name="Normal 5 17 2" xfId="28013"/>
    <cellStyle name="Normal 5 17 2 2" xfId="28014"/>
    <cellStyle name="Normal 5 17 3" xfId="28015"/>
    <cellStyle name="Normal 5 18" xfId="28016"/>
    <cellStyle name="Normal 5 18 2" xfId="28017"/>
    <cellStyle name="Normal 5 18 2 2" xfId="28018"/>
    <cellStyle name="Normal 5 18 3" xfId="28019"/>
    <cellStyle name="Normal 5 19" xfId="28020"/>
    <cellStyle name="Normal 5 19 2" xfId="28021"/>
    <cellStyle name="Normal 5 2" xfId="28022"/>
    <cellStyle name="Normal 5 2 2" xfId="28023"/>
    <cellStyle name="Normal 5 2 2 2" xfId="28024"/>
    <cellStyle name="Normal 5 2 3" xfId="28025"/>
    <cellStyle name="Normal 5 2 4" xfId="28026"/>
    <cellStyle name="Normal 5 20" xfId="28027"/>
    <cellStyle name="Normal 5 21" xfId="28028"/>
    <cellStyle name="Normal 5 3" xfId="28029"/>
    <cellStyle name="Normal 5 3 10" xfId="28030"/>
    <cellStyle name="Normal 5 3 10 2" xfId="28031"/>
    <cellStyle name="Normal 5 3 11" xfId="28032"/>
    <cellStyle name="Normal 5 3 12" xfId="28033"/>
    <cellStyle name="Normal 5 3 13" xfId="28034"/>
    <cellStyle name="Normal 5 3 14" xfId="28035"/>
    <cellStyle name="Normal 5 3 15" xfId="28036"/>
    <cellStyle name="Normal 5 3 2" xfId="28037"/>
    <cellStyle name="Normal 5 3 2 10" xfId="28038"/>
    <cellStyle name="Normal 5 3 2 11" xfId="28039"/>
    <cellStyle name="Normal 5 3 2 12" xfId="28040"/>
    <cellStyle name="Normal 5 3 2 13" xfId="28041"/>
    <cellStyle name="Normal 5 3 2 13 2" xfId="28042"/>
    <cellStyle name="Normal 5 3 2 14" xfId="28043"/>
    <cellStyle name="Normal 5 3 2 14 2" xfId="28044"/>
    <cellStyle name="Normal 5 3 2 2" xfId="28045"/>
    <cellStyle name="Normal 5 3 2 2 10" xfId="28046"/>
    <cellStyle name="Normal 5 3 2 2 2" xfId="28047"/>
    <cellStyle name="Normal 5 3 2 2 2 2" xfId="28048"/>
    <cellStyle name="Normal 5 3 2 2 2 2 2" xfId="28049"/>
    <cellStyle name="Normal 5 3 2 2 2 3" xfId="28050"/>
    <cellStyle name="Normal 5 3 2 2 2 4" xfId="28051"/>
    <cellStyle name="Normal 5 3 2 2 3" xfId="28052"/>
    <cellStyle name="Normal 5 3 2 2 3 2" xfId="28053"/>
    <cellStyle name="Normal 5 3 2 2 3 2 2" xfId="28054"/>
    <cellStyle name="Normal 5 3 2 2 3 3" xfId="28055"/>
    <cellStyle name="Normal 5 3 2 2 4" xfId="28056"/>
    <cellStyle name="Normal 5 3 2 2 4 2" xfId="28057"/>
    <cellStyle name="Normal 5 3 2 2 4 2 2" xfId="28058"/>
    <cellStyle name="Normal 5 3 2 2 4 3" xfId="28059"/>
    <cellStyle name="Normal 5 3 2 2 5" xfId="28060"/>
    <cellStyle name="Normal 5 3 2 2 5 2" xfId="28061"/>
    <cellStyle name="Normal 5 3 2 2 5 2 2" xfId="28062"/>
    <cellStyle name="Normal 5 3 2 2 5 3" xfId="28063"/>
    <cellStyle name="Normal 5 3 2 2 6" xfId="28064"/>
    <cellStyle name="Normal 5 3 2 2 6 2" xfId="28065"/>
    <cellStyle name="Normal 5 3 2 2 6 2 2" xfId="28066"/>
    <cellStyle name="Normal 5 3 2 2 6 3" xfId="28067"/>
    <cellStyle name="Normal 5 3 2 2 7" xfId="28068"/>
    <cellStyle name="Normal 5 3 2 2 7 2" xfId="28069"/>
    <cellStyle name="Normal 5 3 2 2 7 2 2" xfId="28070"/>
    <cellStyle name="Normal 5 3 2 2 7 3" xfId="28071"/>
    <cellStyle name="Normal 5 3 2 2 8" xfId="28072"/>
    <cellStyle name="Normal 5 3 2 2 8 2" xfId="28073"/>
    <cellStyle name="Normal 5 3 2 2 9" xfId="28074"/>
    <cellStyle name="Normal 5 3 2 3" xfId="28075"/>
    <cellStyle name="Normal 5 3 2 3 2" xfId="28076"/>
    <cellStyle name="Normal 5 3 2 3 2 2" xfId="28077"/>
    <cellStyle name="Normal 5 3 2 3 3" xfId="28078"/>
    <cellStyle name="Normal 5 3 2 3 4" xfId="28079"/>
    <cellStyle name="Normal 5 3 2 4" xfId="28080"/>
    <cellStyle name="Normal 5 3 2 4 2" xfId="28081"/>
    <cellStyle name="Normal 5 3 2 4 2 2" xfId="28082"/>
    <cellStyle name="Normal 5 3 2 4 3" xfId="28083"/>
    <cellStyle name="Normal 5 3 2 5" xfId="28084"/>
    <cellStyle name="Normal 5 3 2 5 2" xfId="28085"/>
    <cellStyle name="Normal 5 3 2 5 2 2" xfId="28086"/>
    <cellStyle name="Normal 5 3 2 5 3" xfId="28087"/>
    <cellStyle name="Normal 5 3 2 6" xfId="28088"/>
    <cellStyle name="Normal 5 3 2 6 2" xfId="28089"/>
    <cellStyle name="Normal 5 3 2 6 2 2" xfId="28090"/>
    <cellStyle name="Normal 5 3 2 6 3" xfId="28091"/>
    <cellStyle name="Normal 5 3 2 7" xfId="28092"/>
    <cellStyle name="Normal 5 3 2 7 2" xfId="28093"/>
    <cellStyle name="Normal 5 3 2 7 2 2" xfId="28094"/>
    <cellStyle name="Normal 5 3 2 7 3" xfId="28095"/>
    <cellStyle name="Normal 5 3 2 8" xfId="28096"/>
    <cellStyle name="Normal 5 3 2 8 2" xfId="28097"/>
    <cellStyle name="Normal 5 3 2 8 2 2" xfId="28098"/>
    <cellStyle name="Normal 5 3 2 8 3" xfId="28099"/>
    <cellStyle name="Normal 5 3 2 9" xfId="28100"/>
    <cellStyle name="Normal 5 3 2 9 2" xfId="28101"/>
    <cellStyle name="Normal 5 3 3" xfId="28102"/>
    <cellStyle name="Normal 5 3 3 10" xfId="28103"/>
    <cellStyle name="Normal 5 3 3 2" xfId="28104"/>
    <cellStyle name="Normal 5 3 3 2 2" xfId="28105"/>
    <cellStyle name="Normal 5 3 3 2 2 2" xfId="28106"/>
    <cellStyle name="Normal 5 3 3 2 3" xfId="28107"/>
    <cellStyle name="Normal 5 3 3 2 4" xfId="28108"/>
    <cellStyle name="Normal 5 3 3 3" xfId="28109"/>
    <cellStyle name="Normal 5 3 3 3 2" xfId="28110"/>
    <cellStyle name="Normal 5 3 3 3 2 2" xfId="28111"/>
    <cellStyle name="Normal 5 3 3 3 3" xfId="28112"/>
    <cellStyle name="Normal 5 3 3 4" xfId="28113"/>
    <cellStyle name="Normal 5 3 3 4 2" xfId="28114"/>
    <cellStyle name="Normal 5 3 3 4 2 2" xfId="28115"/>
    <cellStyle name="Normal 5 3 3 4 3" xfId="28116"/>
    <cellStyle name="Normal 5 3 3 5" xfId="28117"/>
    <cellStyle name="Normal 5 3 3 5 2" xfId="28118"/>
    <cellStyle name="Normal 5 3 3 5 2 2" xfId="28119"/>
    <cellStyle name="Normal 5 3 3 5 3" xfId="28120"/>
    <cellStyle name="Normal 5 3 3 6" xfId="28121"/>
    <cellStyle name="Normal 5 3 3 6 2" xfId="28122"/>
    <cellStyle name="Normal 5 3 3 6 2 2" xfId="28123"/>
    <cellStyle name="Normal 5 3 3 6 3" xfId="28124"/>
    <cellStyle name="Normal 5 3 3 7" xfId="28125"/>
    <cellStyle name="Normal 5 3 3 7 2" xfId="28126"/>
    <cellStyle name="Normal 5 3 3 7 2 2" xfId="28127"/>
    <cellStyle name="Normal 5 3 3 7 3" xfId="28128"/>
    <cellStyle name="Normal 5 3 3 8" xfId="28129"/>
    <cellStyle name="Normal 5 3 3 8 2" xfId="28130"/>
    <cellStyle name="Normal 5 3 3 9" xfId="28131"/>
    <cellStyle name="Normal 5 3 4" xfId="28132"/>
    <cellStyle name="Normal 5 3 4 2" xfId="28133"/>
    <cellStyle name="Normal 5 3 4 2 2" xfId="28134"/>
    <cellStyle name="Normal 5 3 4 3" xfId="28135"/>
    <cellStyle name="Normal 5 3 4 4" xfId="28136"/>
    <cellStyle name="Normal 5 3 5" xfId="28137"/>
    <cellStyle name="Normal 5 3 5 2" xfId="28138"/>
    <cellStyle name="Normal 5 3 5 2 2" xfId="28139"/>
    <cellStyle name="Normal 5 3 5 3" xfId="28140"/>
    <cellStyle name="Normal 5 3 6" xfId="28141"/>
    <cellStyle name="Normal 5 3 6 2" xfId="28142"/>
    <cellStyle name="Normal 5 3 6 2 2" xfId="28143"/>
    <cellStyle name="Normal 5 3 6 3" xfId="28144"/>
    <cellStyle name="Normal 5 3 7" xfId="28145"/>
    <cellStyle name="Normal 5 3 7 2" xfId="28146"/>
    <cellStyle name="Normal 5 3 7 2 2" xfId="28147"/>
    <cellStyle name="Normal 5 3 7 3" xfId="28148"/>
    <cellStyle name="Normal 5 3 8" xfId="28149"/>
    <cellStyle name="Normal 5 3 8 2" xfId="28150"/>
    <cellStyle name="Normal 5 3 8 2 2" xfId="28151"/>
    <cellStyle name="Normal 5 3 8 3" xfId="28152"/>
    <cellStyle name="Normal 5 3 9" xfId="28153"/>
    <cellStyle name="Normal 5 3 9 2" xfId="28154"/>
    <cellStyle name="Normal 5 3 9 2 2" xfId="28155"/>
    <cellStyle name="Normal 5 3 9 3" xfId="28156"/>
    <cellStyle name="Normal 5 4" xfId="28157"/>
    <cellStyle name="Normal 5 4 10" xfId="28158"/>
    <cellStyle name="Normal 5 4 11" xfId="28159"/>
    <cellStyle name="Normal 5 4 12" xfId="28160"/>
    <cellStyle name="Normal 5 4 13" xfId="28161"/>
    <cellStyle name="Normal 5 4 2" xfId="28162"/>
    <cellStyle name="Normal 5 4 2 2" xfId="28163"/>
    <cellStyle name="Normal 5 4 2 2 2" xfId="28164"/>
    <cellStyle name="Normal 5 4 2 3" xfId="28165"/>
    <cellStyle name="Normal 5 4 2 4" xfId="28166"/>
    <cellStyle name="Normal 5 4 3" xfId="28167"/>
    <cellStyle name="Normal 5 4 3 2" xfId="28168"/>
    <cellStyle name="Normal 5 4 3 2 2" xfId="28169"/>
    <cellStyle name="Normal 5 4 3 3" xfId="28170"/>
    <cellStyle name="Normal 5 4 4" xfId="28171"/>
    <cellStyle name="Normal 5 4 4 2" xfId="28172"/>
    <cellStyle name="Normal 5 4 4 2 2" xfId="28173"/>
    <cellStyle name="Normal 5 4 4 3" xfId="28174"/>
    <cellStyle name="Normal 5 4 5" xfId="28175"/>
    <cellStyle name="Normal 5 4 5 2" xfId="28176"/>
    <cellStyle name="Normal 5 4 5 2 2" xfId="28177"/>
    <cellStyle name="Normal 5 4 5 3" xfId="28178"/>
    <cellStyle name="Normal 5 4 6" xfId="28179"/>
    <cellStyle name="Normal 5 4 6 2" xfId="28180"/>
    <cellStyle name="Normal 5 4 6 2 2" xfId="28181"/>
    <cellStyle name="Normal 5 4 6 3" xfId="28182"/>
    <cellStyle name="Normal 5 4 7" xfId="28183"/>
    <cellStyle name="Normal 5 4 7 2" xfId="28184"/>
    <cellStyle name="Normal 5 4 7 2 2" xfId="28185"/>
    <cellStyle name="Normal 5 4 7 3" xfId="28186"/>
    <cellStyle name="Normal 5 4 8" xfId="28187"/>
    <cellStyle name="Normal 5 4 8 2" xfId="28188"/>
    <cellStyle name="Normal 5 4 9" xfId="28189"/>
    <cellStyle name="Normal 5 5" xfId="28190"/>
    <cellStyle name="Normal 5 5 10" xfId="28191"/>
    <cellStyle name="Normal 5 5 11" xfId="28192"/>
    <cellStyle name="Normal 5 5 12" xfId="28193"/>
    <cellStyle name="Normal 5 5 13" xfId="28194"/>
    <cellStyle name="Normal 5 5 13 2" xfId="28195"/>
    <cellStyle name="Normal 5 5 13 2 2" xfId="28196"/>
    <cellStyle name="Normal 5 5 13 2 2 2" xfId="28197"/>
    <cellStyle name="Normal 5 5 13 2 3" xfId="28198"/>
    <cellStyle name="Normal 5 5 13 2 4" xfId="28199"/>
    <cellStyle name="Normal 5 5 13 3" xfId="28200"/>
    <cellStyle name="Normal 5 5 13 3 2" xfId="28201"/>
    <cellStyle name="Normal 5 5 13 3 2 2" xfId="28202"/>
    <cellStyle name="Normal 5 5 13 3 3" xfId="28203"/>
    <cellStyle name="Normal 5 5 13 4" xfId="28204"/>
    <cellStyle name="Normal 5 5 13 4 2" xfId="28205"/>
    <cellStyle name="Normal 5 5 13 4 2 2" xfId="28206"/>
    <cellStyle name="Normal 5 5 13 4 3" xfId="28207"/>
    <cellStyle name="Normal 5 5 13 5" xfId="28208"/>
    <cellStyle name="Normal 5 5 13 5 2" xfId="28209"/>
    <cellStyle name="Normal 5 5 13 6" xfId="28210"/>
    <cellStyle name="Normal 5 5 13 7" xfId="28211"/>
    <cellStyle name="Normal 5 5 2" xfId="28212"/>
    <cellStyle name="Normal 5 5 3" xfId="28213"/>
    <cellStyle name="Normal 5 5 4" xfId="28214"/>
    <cellStyle name="Normal 5 5 5" xfId="28215"/>
    <cellStyle name="Normal 5 5 6" xfId="28216"/>
    <cellStyle name="Normal 5 5 7" xfId="28217"/>
    <cellStyle name="Normal 5 5 8" xfId="28218"/>
    <cellStyle name="Normal 5 5 9" xfId="28219"/>
    <cellStyle name="Normal 5 6" xfId="28220"/>
    <cellStyle name="Normal 5 6 10" xfId="28221"/>
    <cellStyle name="Normal 5 6 2" xfId="28222"/>
    <cellStyle name="Normal 5 6 2 2" xfId="28223"/>
    <cellStyle name="Normal 5 6 2 2 2" xfId="28224"/>
    <cellStyle name="Normal 5 6 2 3" xfId="28225"/>
    <cellStyle name="Normal 5 6 2 4" xfId="28226"/>
    <cellStyle name="Normal 5 6 3" xfId="28227"/>
    <cellStyle name="Normal 5 6 3 2" xfId="28228"/>
    <cellStyle name="Normal 5 6 3 2 2" xfId="28229"/>
    <cellStyle name="Normal 5 6 3 3" xfId="28230"/>
    <cellStyle name="Normal 5 6 4" xfId="28231"/>
    <cellStyle name="Normal 5 6 4 2" xfId="28232"/>
    <cellStyle name="Normal 5 6 4 2 2" xfId="28233"/>
    <cellStyle name="Normal 5 6 4 3" xfId="28234"/>
    <cellStyle name="Normal 5 6 5" xfId="28235"/>
    <cellStyle name="Normal 5 6 5 2" xfId="28236"/>
    <cellStyle name="Normal 5 6 6" xfId="28237"/>
    <cellStyle name="Normal 5 6 7" xfId="28238"/>
    <cellStyle name="Normal 5 6 8" xfId="28239"/>
    <cellStyle name="Normal 5 6 9" xfId="28240"/>
    <cellStyle name="Normal 5 7" xfId="28241"/>
    <cellStyle name="Normal 5 7 2" xfId="28242"/>
    <cellStyle name="Normal 5 7 2 2" xfId="28243"/>
    <cellStyle name="Normal 5 7 2 2 2" xfId="28244"/>
    <cellStyle name="Normal 5 7 2 3" xfId="28245"/>
    <cellStyle name="Normal 5 7 2 4" xfId="28246"/>
    <cellStyle name="Normal 5 7 3" xfId="28247"/>
    <cellStyle name="Normal 5 7 3 2" xfId="28248"/>
    <cellStyle name="Normal 5 7 3 2 2" xfId="28249"/>
    <cellStyle name="Normal 5 7 3 3" xfId="28250"/>
    <cellStyle name="Normal 5 7 4" xfId="28251"/>
    <cellStyle name="Normal 5 7 4 2" xfId="28252"/>
    <cellStyle name="Normal 5 7 4 2 2" xfId="28253"/>
    <cellStyle name="Normal 5 7 4 3" xfId="28254"/>
    <cellStyle name="Normal 5 7 5" xfId="28255"/>
    <cellStyle name="Normal 5 7 5 2" xfId="28256"/>
    <cellStyle name="Normal 5 7 6" xfId="28257"/>
    <cellStyle name="Normal 5 7 7" xfId="28258"/>
    <cellStyle name="Normal 5 8" xfId="28259"/>
    <cellStyle name="Normal 5 8 2" xfId="28260"/>
    <cellStyle name="Normal 5 8 2 2" xfId="28261"/>
    <cellStyle name="Normal 5 8 2 2 2" xfId="28262"/>
    <cellStyle name="Normal 5 8 2 3" xfId="28263"/>
    <cellStyle name="Normal 5 8 2 4" xfId="28264"/>
    <cellStyle name="Normal 5 8 3" xfId="28265"/>
    <cellStyle name="Normal 5 8 3 2" xfId="28266"/>
    <cellStyle name="Normal 5 8 3 2 2" xfId="28267"/>
    <cellStyle name="Normal 5 8 3 3" xfId="28268"/>
    <cellStyle name="Normal 5 8 4" xfId="28269"/>
    <cellStyle name="Normal 5 8 4 2" xfId="28270"/>
    <cellStyle name="Normal 5 8 4 2 2" xfId="28271"/>
    <cellStyle name="Normal 5 8 4 3" xfId="28272"/>
    <cellStyle name="Normal 5 8 5" xfId="28273"/>
    <cellStyle name="Normal 5 8 5 2" xfId="28274"/>
    <cellStyle name="Normal 5 8 6" xfId="28275"/>
    <cellStyle name="Normal 5 8 7" xfId="28276"/>
    <cellStyle name="Normal 5 9" xfId="28277"/>
    <cellStyle name="Normal 5 9 2" xfId="28278"/>
    <cellStyle name="Normal 5 9 2 2" xfId="28279"/>
    <cellStyle name="Normal 5 9 2 2 2" xfId="28280"/>
    <cellStyle name="Normal 5 9 2 3" xfId="28281"/>
    <cellStyle name="Normal 5 9 2 4" xfId="28282"/>
    <cellStyle name="Normal 5 9 3" xfId="28283"/>
    <cellStyle name="Normal 5 9 3 2" xfId="28284"/>
    <cellStyle name="Normal 5 9 3 2 2" xfId="28285"/>
    <cellStyle name="Normal 5 9 3 3" xfId="28286"/>
    <cellStyle name="Normal 5 9 4" xfId="28287"/>
    <cellStyle name="Normal 5 9 4 2" xfId="28288"/>
    <cellStyle name="Normal 5 9 4 2 2" xfId="28289"/>
    <cellStyle name="Normal 5 9 4 3" xfId="28290"/>
    <cellStyle name="Normal 5 9 5" xfId="28291"/>
    <cellStyle name="Normal 5 9 5 2" xfId="28292"/>
    <cellStyle name="Normal 5 9 6" xfId="28293"/>
    <cellStyle name="Normal 5 9 7" xfId="28294"/>
    <cellStyle name="Normal 50" xfId="44594"/>
    <cellStyle name="Normal 51" xfId="44595"/>
    <cellStyle name="Normal 52" xfId="44596"/>
    <cellStyle name="Normal 53" xfId="44597"/>
    <cellStyle name="Normal 54" xfId="44598"/>
    <cellStyle name="Normal 55" xfId="44599"/>
    <cellStyle name="Normal 56" xfId="44600"/>
    <cellStyle name="Normal 57" xfId="44601"/>
    <cellStyle name="Normal 58" xfId="44602"/>
    <cellStyle name="Normal 59" xfId="44603"/>
    <cellStyle name="Normal 6" xfId="28295"/>
    <cellStyle name="Normal 6 2" xfId="28296"/>
    <cellStyle name="Normal 6 2 2" xfId="28297"/>
    <cellStyle name="Normal 6 3" xfId="28298"/>
    <cellStyle name="Normal 6 3 2" xfId="28299"/>
    <cellStyle name="Normal 60" xfId="44604"/>
    <cellStyle name="Normal 61" xfId="44605"/>
    <cellStyle name="Normal 62" xfId="44606"/>
    <cellStyle name="Normal 63" xfId="44607"/>
    <cellStyle name="Normal 64" xfId="44608"/>
    <cellStyle name="Normal 65" xfId="44609"/>
    <cellStyle name="Normal 66" xfId="44610"/>
    <cellStyle name="Normal 67" xfId="44611"/>
    <cellStyle name="Normal 68" xfId="44612"/>
    <cellStyle name="Normal 69" xfId="44613"/>
    <cellStyle name="Normal 7" xfId="28300"/>
    <cellStyle name="Normal 7 10" xfId="28301"/>
    <cellStyle name="Normal 7 11" xfId="28302"/>
    <cellStyle name="Normal 7 12" xfId="28303"/>
    <cellStyle name="Normal 7 13" xfId="28304"/>
    <cellStyle name="Normal 7 14" xfId="28305"/>
    <cellStyle name="Normal 7 15" xfId="28306"/>
    <cellStyle name="Normal 7 16" xfId="28307"/>
    <cellStyle name="Normal 7 17" xfId="28308"/>
    <cellStyle name="Normal 7 18" xfId="28309"/>
    <cellStyle name="Normal 7 18 2" xfId="28310"/>
    <cellStyle name="Normal 7 19" xfId="28311"/>
    <cellStyle name="Normal 7 19 2" xfId="28312"/>
    <cellStyle name="Normal 7 2" xfId="28313"/>
    <cellStyle name="Normal 7 2 10" xfId="28314"/>
    <cellStyle name="Normal 7 2 11" xfId="28315"/>
    <cellStyle name="Normal 7 2 12" xfId="28316"/>
    <cellStyle name="Normal 7 2 13" xfId="28317"/>
    <cellStyle name="Normal 7 2 14" xfId="28318"/>
    <cellStyle name="Normal 7 2 15" xfId="28319"/>
    <cellStyle name="Normal 7 2 16" xfId="28320"/>
    <cellStyle name="Normal 7 2 17" xfId="28321"/>
    <cellStyle name="Normal 7 2 17 2" xfId="28322"/>
    <cellStyle name="Normal 7 2 18" xfId="28323"/>
    <cellStyle name="Normal 7 2 18 2" xfId="28324"/>
    <cellStyle name="Normal 7 2 19" xfId="28325"/>
    <cellStyle name="Normal 7 2 2" xfId="28326"/>
    <cellStyle name="Normal 7 2 2 2" xfId="28327"/>
    <cellStyle name="Normal 7 2 2 3" xfId="28328"/>
    <cellStyle name="Normal 7 2 2 3 2" xfId="28329"/>
    <cellStyle name="Normal 7 2 2 4" xfId="28330"/>
    <cellStyle name="Normal 7 2 2 4 2" xfId="28331"/>
    <cellStyle name="Normal 7 2 2 5" xfId="28332"/>
    <cellStyle name="Normal 7 2 20" xfId="28333"/>
    <cellStyle name="Normal 7 2 21" xfId="28334"/>
    <cellStyle name="Normal 7 2 22" xfId="61328"/>
    <cellStyle name="Normal 7 2 23" xfId="61329"/>
    <cellStyle name="Normal 7 2 3" xfId="28335"/>
    <cellStyle name="Normal 7 2 3 2" xfId="28336"/>
    <cellStyle name="Normal 7 2 3 2 2" xfId="28337"/>
    <cellStyle name="Normal 7 2 3 2 2 2" xfId="28338"/>
    <cellStyle name="Normal 7 2 3 2 2 2 2" xfId="28339"/>
    <cellStyle name="Normal 7 2 3 2 2 3" xfId="28340"/>
    <cellStyle name="Normal 7 2 3 2 3" xfId="28341"/>
    <cellStyle name="Normal 7 2 3 2 3 2" xfId="28342"/>
    <cellStyle name="Normal 7 2 3 2 4" xfId="28343"/>
    <cellStyle name="Normal 7 2 3 2 4 2" xfId="28344"/>
    <cellStyle name="Normal 7 2 3 2 5" xfId="28345"/>
    <cellStyle name="Normal 7 2 3 2 6" xfId="28346"/>
    <cellStyle name="Normal 7 2 3 3" xfId="28347"/>
    <cellStyle name="Normal 7 2 3 3 2" xfId="28348"/>
    <cellStyle name="Normal 7 2 3 3 2 2" xfId="28349"/>
    <cellStyle name="Normal 7 2 3 3 2 2 2" xfId="28350"/>
    <cellStyle name="Normal 7 2 3 3 2 3" xfId="28351"/>
    <cellStyle name="Normal 7 2 3 3 3" xfId="28352"/>
    <cellStyle name="Normal 7 2 3 3 3 2" xfId="28353"/>
    <cellStyle name="Normal 7 2 3 3 4" xfId="28354"/>
    <cellStyle name="Normal 7 2 3 3 4 2" xfId="28355"/>
    <cellStyle name="Normal 7 2 3 3 5" xfId="28356"/>
    <cellStyle name="Normal 7 2 3 4" xfId="28357"/>
    <cellStyle name="Normal 7 2 3 4 2" xfId="28358"/>
    <cellStyle name="Normal 7 2 3 4 2 2" xfId="28359"/>
    <cellStyle name="Normal 7 2 3 4 3" xfId="28360"/>
    <cellStyle name="Normal 7 2 3 5" xfId="28361"/>
    <cellStyle name="Normal 7 2 3 5 2" xfId="28362"/>
    <cellStyle name="Normal 7 2 3 5 2 2" xfId="28363"/>
    <cellStyle name="Normal 7 2 3 5 3" xfId="28364"/>
    <cellStyle name="Normal 7 2 3 6" xfId="28365"/>
    <cellStyle name="Normal 7 2 3 6 2" xfId="28366"/>
    <cellStyle name="Normal 7 2 3 7" xfId="28367"/>
    <cellStyle name="Normal 7 2 3 7 2" xfId="28368"/>
    <cellStyle name="Normal 7 2 3 8" xfId="28369"/>
    <cellStyle name="Normal 7 2 3 9" xfId="28370"/>
    <cellStyle name="Normal 7 2 4" xfId="28371"/>
    <cellStyle name="Normal 7 2 5" xfId="28372"/>
    <cellStyle name="Normal 7 2 6" xfId="28373"/>
    <cellStyle name="Normal 7 2 7" xfId="28374"/>
    <cellStyle name="Normal 7 2 8" xfId="28375"/>
    <cellStyle name="Normal 7 2 9" xfId="28376"/>
    <cellStyle name="Normal 7 20" xfId="28377"/>
    <cellStyle name="Normal 7 21" xfId="28378"/>
    <cellStyle name="Normal 7 22" xfId="61330"/>
    <cellStyle name="Normal 7 23" xfId="61331"/>
    <cellStyle name="Normal 7 3" xfId="28379"/>
    <cellStyle name="Normal 7 3 2" xfId="28380"/>
    <cellStyle name="Normal 7 3 2 2" xfId="28381"/>
    <cellStyle name="Normal 7 3 2 3" xfId="28382"/>
    <cellStyle name="Normal 7 3 3" xfId="28383"/>
    <cellStyle name="Normal 7 3 4" xfId="28384"/>
    <cellStyle name="Normal 7 3 5" xfId="28385"/>
    <cellStyle name="Normal 7 3 6" xfId="28386"/>
    <cellStyle name="Normal 7 4" xfId="28387"/>
    <cellStyle name="Normal 7 4 10" xfId="28388"/>
    <cellStyle name="Normal 7 4 10 2" xfId="28389"/>
    <cellStyle name="Normal 7 4 11" xfId="28390"/>
    <cellStyle name="Normal 7 4 12" xfId="28391"/>
    <cellStyle name="Normal 7 4 2" xfId="28392"/>
    <cellStyle name="Normal 7 4 2 10" xfId="28393"/>
    <cellStyle name="Normal 7 4 2 2" xfId="28394"/>
    <cellStyle name="Normal 7 4 2 2 2" xfId="28395"/>
    <cellStyle name="Normal 7 4 2 2 2 2" xfId="28396"/>
    <cellStyle name="Normal 7 4 2 2 3" xfId="28397"/>
    <cellStyle name="Normal 7 4 2 2 4" xfId="28398"/>
    <cellStyle name="Normal 7 4 2 3" xfId="28399"/>
    <cellStyle name="Normal 7 4 2 3 2" xfId="28400"/>
    <cellStyle name="Normal 7 4 2 3 2 2" xfId="28401"/>
    <cellStyle name="Normal 7 4 2 3 3" xfId="28402"/>
    <cellStyle name="Normal 7 4 2 4" xfId="28403"/>
    <cellStyle name="Normal 7 4 2 4 2" xfId="28404"/>
    <cellStyle name="Normal 7 4 2 4 2 2" xfId="28405"/>
    <cellStyle name="Normal 7 4 2 4 3" xfId="28406"/>
    <cellStyle name="Normal 7 4 2 5" xfId="28407"/>
    <cellStyle name="Normal 7 4 2 5 2" xfId="28408"/>
    <cellStyle name="Normal 7 4 2 5 2 2" xfId="28409"/>
    <cellStyle name="Normal 7 4 2 5 3" xfId="28410"/>
    <cellStyle name="Normal 7 4 2 6" xfId="28411"/>
    <cellStyle name="Normal 7 4 2 6 2" xfId="28412"/>
    <cellStyle name="Normal 7 4 2 6 2 2" xfId="28413"/>
    <cellStyle name="Normal 7 4 2 6 3" xfId="28414"/>
    <cellStyle name="Normal 7 4 2 7" xfId="28415"/>
    <cellStyle name="Normal 7 4 2 7 2" xfId="28416"/>
    <cellStyle name="Normal 7 4 2 7 2 2" xfId="28417"/>
    <cellStyle name="Normal 7 4 2 7 3" xfId="28418"/>
    <cellStyle name="Normal 7 4 2 8" xfId="28419"/>
    <cellStyle name="Normal 7 4 2 8 2" xfId="28420"/>
    <cellStyle name="Normal 7 4 2 9" xfId="28421"/>
    <cellStyle name="Normal 7 4 3" xfId="28422"/>
    <cellStyle name="Normal 7 4 3 10" xfId="28423"/>
    <cellStyle name="Normal 7 4 3 2" xfId="28424"/>
    <cellStyle name="Normal 7 4 3 2 2" xfId="28425"/>
    <cellStyle name="Normal 7 4 3 2 2 2" xfId="28426"/>
    <cellStyle name="Normal 7 4 3 2 3" xfId="28427"/>
    <cellStyle name="Normal 7 4 3 2 4" xfId="28428"/>
    <cellStyle name="Normal 7 4 3 3" xfId="28429"/>
    <cellStyle name="Normal 7 4 3 3 2" xfId="28430"/>
    <cellStyle name="Normal 7 4 3 3 2 2" xfId="28431"/>
    <cellStyle name="Normal 7 4 3 3 3" xfId="28432"/>
    <cellStyle name="Normal 7 4 3 4" xfId="28433"/>
    <cellStyle name="Normal 7 4 3 4 2" xfId="28434"/>
    <cellStyle name="Normal 7 4 3 4 2 2" xfId="28435"/>
    <cellStyle name="Normal 7 4 3 4 3" xfId="28436"/>
    <cellStyle name="Normal 7 4 3 5" xfId="28437"/>
    <cellStyle name="Normal 7 4 3 5 2" xfId="28438"/>
    <cellStyle name="Normal 7 4 3 5 2 2" xfId="28439"/>
    <cellStyle name="Normal 7 4 3 5 3" xfId="28440"/>
    <cellStyle name="Normal 7 4 3 6" xfId="28441"/>
    <cellStyle name="Normal 7 4 3 6 2" xfId="28442"/>
    <cellStyle name="Normal 7 4 3 6 2 2" xfId="28443"/>
    <cellStyle name="Normal 7 4 3 6 3" xfId="28444"/>
    <cellStyle name="Normal 7 4 3 7" xfId="28445"/>
    <cellStyle name="Normal 7 4 3 7 2" xfId="28446"/>
    <cellStyle name="Normal 7 4 3 7 2 2" xfId="28447"/>
    <cellStyle name="Normal 7 4 3 7 3" xfId="28448"/>
    <cellStyle name="Normal 7 4 3 8" xfId="28449"/>
    <cellStyle name="Normal 7 4 3 8 2" xfId="28450"/>
    <cellStyle name="Normal 7 4 3 9" xfId="28451"/>
    <cellStyle name="Normal 7 4 4" xfId="28452"/>
    <cellStyle name="Normal 7 4 4 2" xfId="28453"/>
    <cellStyle name="Normal 7 4 4 2 2" xfId="28454"/>
    <cellStyle name="Normal 7 4 4 3" xfId="28455"/>
    <cellStyle name="Normal 7 4 4 4" xfId="28456"/>
    <cellStyle name="Normal 7 4 5" xfId="28457"/>
    <cellStyle name="Normal 7 4 5 2" xfId="28458"/>
    <cellStyle name="Normal 7 4 5 2 2" xfId="28459"/>
    <cellStyle name="Normal 7 4 5 3" xfId="28460"/>
    <cellStyle name="Normal 7 4 6" xfId="28461"/>
    <cellStyle name="Normal 7 4 6 2" xfId="28462"/>
    <cellStyle name="Normal 7 4 6 2 2" xfId="28463"/>
    <cellStyle name="Normal 7 4 6 3" xfId="28464"/>
    <cellStyle name="Normal 7 4 7" xfId="28465"/>
    <cellStyle name="Normal 7 4 7 2" xfId="28466"/>
    <cellStyle name="Normal 7 4 7 2 2" xfId="28467"/>
    <cellStyle name="Normal 7 4 7 3" xfId="28468"/>
    <cellStyle name="Normal 7 4 8" xfId="28469"/>
    <cellStyle name="Normal 7 4 8 2" xfId="28470"/>
    <cellStyle name="Normal 7 4 8 2 2" xfId="28471"/>
    <cellStyle name="Normal 7 4 8 3" xfId="28472"/>
    <cellStyle name="Normal 7 4 9" xfId="28473"/>
    <cellStyle name="Normal 7 4 9 2" xfId="28474"/>
    <cellStyle name="Normal 7 4 9 2 2" xfId="28475"/>
    <cellStyle name="Normal 7 4 9 3" xfId="28476"/>
    <cellStyle name="Normal 7 5" xfId="28477"/>
    <cellStyle name="Normal 7 5 10" xfId="28478"/>
    <cellStyle name="Normal 7 5 2" xfId="28479"/>
    <cellStyle name="Normal 7 5 2 2" xfId="28480"/>
    <cellStyle name="Normal 7 5 2 2 2" xfId="28481"/>
    <cellStyle name="Normal 7 5 2 3" xfId="28482"/>
    <cellStyle name="Normal 7 5 2 4" xfId="28483"/>
    <cellStyle name="Normal 7 5 3" xfId="28484"/>
    <cellStyle name="Normal 7 5 3 2" xfId="28485"/>
    <cellStyle name="Normal 7 5 3 2 2" xfId="28486"/>
    <cellStyle name="Normal 7 5 3 3" xfId="28487"/>
    <cellStyle name="Normal 7 5 4" xfId="28488"/>
    <cellStyle name="Normal 7 5 4 2" xfId="28489"/>
    <cellStyle name="Normal 7 5 4 2 2" xfId="28490"/>
    <cellStyle name="Normal 7 5 4 3" xfId="28491"/>
    <cellStyle name="Normal 7 5 5" xfId="28492"/>
    <cellStyle name="Normal 7 5 5 2" xfId="28493"/>
    <cellStyle name="Normal 7 5 5 2 2" xfId="28494"/>
    <cellStyle name="Normal 7 5 5 3" xfId="28495"/>
    <cellStyle name="Normal 7 5 6" xfId="28496"/>
    <cellStyle name="Normal 7 5 6 2" xfId="28497"/>
    <cellStyle name="Normal 7 5 6 2 2" xfId="28498"/>
    <cellStyle name="Normal 7 5 6 3" xfId="28499"/>
    <cellStyle name="Normal 7 5 7" xfId="28500"/>
    <cellStyle name="Normal 7 5 7 2" xfId="28501"/>
    <cellStyle name="Normal 7 5 7 2 2" xfId="28502"/>
    <cellStyle name="Normal 7 5 7 3" xfId="28503"/>
    <cellStyle name="Normal 7 5 8" xfId="28504"/>
    <cellStyle name="Normal 7 5 8 2" xfId="28505"/>
    <cellStyle name="Normal 7 5 9" xfId="28506"/>
    <cellStyle name="Normal 7 6" xfId="28507"/>
    <cellStyle name="Normal 7 6 2" xfId="28508"/>
    <cellStyle name="Normal 7 7" xfId="28509"/>
    <cellStyle name="Normal 7 7 2" xfId="28510"/>
    <cellStyle name="Normal 7 7 2 2" xfId="28511"/>
    <cellStyle name="Normal 7 7 2 2 2" xfId="28512"/>
    <cellStyle name="Normal 7 7 2 2 2 2" xfId="28513"/>
    <cellStyle name="Normal 7 7 2 2 3" xfId="28514"/>
    <cellStyle name="Normal 7 7 2 3" xfId="28515"/>
    <cellStyle name="Normal 7 7 2 3 2" xfId="28516"/>
    <cellStyle name="Normal 7 7 2 4" xfId="28517"/>
    <cellStyle name="Normal 7 7 2 4 2" xfId="28518"/>
    <cellStyle name="Normal 7 7 2 5" xfId="28519"/>
    <cellStyle name="Normal 7 7 2 6" xfId="28520"/>
    <cellStyle name="Normal 7 7 3" xfId="28521"/>
    <cellStyle name="Normal 7 7 3 2" xfId="28522"/>
    <cellStyle name="Normal 7 7 3 2 2" xfId="28523"/>
    <cellStyle name="Normal 7 7 3 2 2 2" xfId="28524"/>
    <cellStyle name="Normal 7 7 3 2 3" xfId="28525"/>
    <cellStyle name="Normal 7 7 3 3" xfId="28526"/>
    <cellStyle name="Normal 7 7 3 3 2" xfId="28527"/>
    <cellStyle name="Normal 7 7 3 4" xfId="28528"/>
    <cellStyle name="Normal 7 7 3 4 2" xfId="28529"/>
    <cellStyle name="Normal 7 7 3 5" xfId="28530"/>
    <cellStyle name="Normal 7 7 4" xfId="28531"/>
    <cellStyle name="Normal 7 7 4 2" xfId="28532"/>
    <cellStyle name="Normal 7 7 4 2 2" xfId="28533"/>
    <cellStyle name="Normal 7 7 4 3" xfId="28534"/>
    <cellStyle name="Normal 7 7 5" xfId="28535"/>
    <cellStyle name="Normal 7 7 5 2" xfId="28536"/>
    <cellStyle name="Normal 7 7 5 2 2" xfId="28537"/>
    <cellStyle name="Normal 7 7 5 3" xfId="28538"/>
    <cellStyle name="Normal 7 7 6" xfId="28539"/>
    <cellStyle name="Normal 7 7 6 2" xfId="28540"/>
    <cellStyle name="Normal 7 7 7" xfId="28541"/>
    <cellStyle name="Normal 7 7 7 2" xfId="28542"/>
    <cellStyle name="Normal 7 7 8" xfId="28543"/>
    <cellStyle name="Normal 7 7 9" xfId="28544"/>
    <cellStyle name="Normal 7 8" xfId="28545"/>
    <cellStyle name="Normal 7 8 2" xfId="28546"/>
    <cellStyle name="Normal 7 8 3" xfId="28547"/>
    <cellStyle name="Normal 7 8 3 2" xfId="28548"/>
    <cellStyle name="Normal 7 8 3 3" xfId="28549"/>
    <cellStyle name="Normal 7 8 3 4" xfId="28550"/>
    <cellStyle name="Normal 7 8 3 5" xfId="28551"/>
    <cellStyle name="Normal 7 8 3 5 2" xfId="61332"/>
    <cellStyle name="Normal 7 9" xfId="28552"/>
    <cellStyle name="Normal 70" xfId="44614"/>
    <cellStyle name="Normal 71" xfId="44615"/>
    <cellStyle name="Normal 72" xfId="44616"/>
    <cellStyle name="Normal 73" xfId="44617"/>
    <cellStyle name="Normal 74" xfId="44618"/>
    <cellStyle name="Normal 75" xfId="44619"/>
    <cellStyle name="Normal 76" xfId="44620"/>
    <cellStyle name="Normal 77" xfId="44621"/>
    <cellStyle name="Normal 78" xfId="44622"/>
    <cellStyle name="Normal 79" xfId="44623"/>
    <cellStyle name="Normal 8" xfId="28553"/>
    <cellStyle name="Normal 8 2" xfId="28554"/>
    <cellStyle name="Normal 8 2 2" xfId="28555"/>
    <cellStyle name="Normal 8 2 3" xfId="28556"/>
    <cellStyle name="Normal 8 3" xfId="28557"/>
    <cellStyle name="Normal 8 3 2" xfId="28558"/>
    <cellStyle name="Normal 8 4" xfId="61333"/>
    <cellStyle name="Normal 80" xfId="44624"/>
    <cellStyle name="Normal 81" xfId="44625"/>
    <cellStyle name="Normal 82" xfId="44626"/>
    <cellStyle name="Normal 83" xfId="44627"/>
    <cellStyle name="Normal 84" xfId="44628"/>
    <cellStyle name="Normal 85" xfId="44629"/>
    <cellStyle name="Normal 86" xfId="44630"/>
    <cellStyle name="Normal 87" xfId="44631"/>
    <cellStyle name="Normal 88" xfId="44632"/>
    <cellStyle name="Normal 89" xfId="44633"/>
    <cellStyle name="Normal 9" xfId="28559"/>
    <cellStyle name="Normal 9 2" xfId="28560"/>
    <cellStyle name="Normal 9 2 2" xfId="28561"/>
    <cellStyle name="Normal 9 3" xfId="28562"/>
    <cellStyle name="Normal 9 4" xfId="28563"/>
    <cellStyle name="Normal 90" xfId="44634"/>
    <cellStyle name="Normal 91" xfId="44635"/>
    <cellStyle name="Normal 92" xfId="44636"/>
    <cellStyle name="Normal 93" xfId="44637"/>
    <cellStyle name="Normal 94" xfId="44638"/>
    <cellStyle name="Normal 95" xfId="44639"/>
    <cellStyle name="Normal 96" xfId="44640"/>
    <cellStyle name="Normal 97" xfId="44641"/>
    <cellStyle name="Normal 98" xfId="44642"/>
    <cellStyle name="Normal 99" xfId="44643"/>
    <cellStyle name="Note 2" xfId="28564"/>
    <cellStyle name="Note 2 10" xfId="28565"/>
    <cellStyle name="Note 2 10 2" xfId="28566"/>
    <cellStyle name="Note 2 10 2 2" xfId="28567"/>
    <cellStyle name="Note 2 10 2 3" xfId="28568"/>
    <cellStyle name="Note 2 10 2 4" xfId="28569"/>
    <cellStyle name="Note 2 10 2 5" xfId="28570"/>
    <cellStyle name="Note 2 10 2 6" xfId="28571"/>
    <cellStyle name="Note 2 10 3" xfId="28572"/>
    <cellStyle name="Note 2 10 3 2" xfId="61334"/>
    <cellStyle name="Note 2 10 3 3" xfId="61335"/>
    <cellStyle name="Note 2 10 4" xfId="28573"/>
    <cellStyle name="Note 2 10 4 2" xfId="61336"/>
    <cellStyle name="Note 2 10 4 3" xfId="61337"/>
    <cellStyle name="Note 2 10 5" xfId="28574"/>
    <cellStyle name="Note 2 10 5 2" xfId="61338"/>
    <cellStyle name="Note 2 10 5 3" xfId="61339"/>
    <cellStyle name="Note 2 10 6" xfId="28575"/>
    <cellStyle name="Note 2 10 6 2" xfId="61340"/>
    <cellStyle name="Note 2 10 6 3" xfId="61341"/>
    <cellStyle name="Note 2 10 7" xfId="28576"/>
    <cellStyle name="Note 2 10 8" xfId="61342"/>
    <cellStyle name="Note 2 11" xfId="28577"/>
    <cellStyle name="Note 2 11 2" xfId="28578"/>
    <cellStyle name="Note 2 11 2 2" xfId="28579"/>
    <cellStyle name="Note 2 11 2 3" xfId="28580"/>
    <cellStyle name="Note 2 11 2 4" xfId="28581"/>
    <cellStyle name="Note 2 11 2 5" xfId="28582"/>
    <cellStyle name="Note 2 11 2 6" xfId="28583"/>
    <cellStyle name="Note 2 11 3" xfId="28584"/>
    <cellStyle name="Note 2 11 3 2" xfId="61343"/>
    <cellStyle name="Note 2 11 3 3" xfId="61344"/>
    <cellStyle name="Note 2 11 4" xfId="28585"/>
    <cellStyle name="Note 2 11 4 2" xfId="61345"/>
    <cellStyle name="Note 2 11 4 3" xfId="61346"/>
    <cellStyle name="Note 2 11 5" xfId="28586"/>
    <cellStyle name="Note 2 11 5 2" xfId="61347"/>
    <cellStyle name="Note 2 11 5 3" xfId="61348"/>
    <cellStyle name="Note 2 11 6" xfId="28587"/>
    <cellStyle name="Note 2 11 6 2" xfId="61349"/>
    <cellStyle name="Note 2 11 6 3" xfId="61350"/>
    <cellStyle name="Note 2 11 7" xfId="28588"/>
    <cellStyle name="Note 2 11 8" xfId="61351"/>
    <cellStyle name="Note 2 12" xfId="28589"/>
    <cellStyle name="Note 2 12 2" xfId="28590"/>
    <cellStyle name="Note 2 12 2 2" xfId="28591"/>
    <cellStyle name="Note 2 12 2 3" xfId="28592"/>
    <cellStyle name="Note 2 12 2 4" xfId="28593"/>
    <cellStyle name="Note 2 12 2 5" xfId="28594"/>
    <cellStyle name="Note 2 12 2 6" xfId="28595"/>
    <cellStyle name="Note 2 12 3" xfId="28596"/>
    <cellStyle name="Note 2 12 3 2" xfId="61352"/>
    <cellStyle name="Note 2 12 3 3" xfId="61353"/>
    <cellStyle name="Note 2 12 4" xfId="28597"/>
    <cellStyle name="Note 2 12 4 2" xfId="61354"/>
    <cellStyle name="Note 2 12 4 3" xfId="61355"/>
    <cellStyle name="Note 2 12 5" xfId="28598"/>
    <cellStyle name="Note 2 12 5 2" xfId="61356"/>
    <cellStyle name="Note 2 12 5 3" xfId="61357"/>
    <cellStyle name="Note 2 12 6" xfId="28599"/>
    <cellStyle name="Note 2 12 6 2" xfId="61358"/>
    <cellStyle name="Note 2 12 6 3" xfId="61359"/>
    <cellStyle name="Note 2 12 7" xfId="28600"/>
    <cellStyle name="Note 2 12 8" xfId="61360"/>
    <cellStyle name="Note 2 13" xfId="28601"/>
    <cellStyle name="Note 2 13 2" xfId="28602"/>
    <cellStyle name="Note 2 13 2 2" xfId="28603"/>
    <cellStyle name="Note 2 13 2 3" xfId="28604"/>
    <cellStyle name="Note 2 13 2 4" xfId="28605"/>
    <cellStyle name="Note 2 13 2 5" xfId="28606"/>
    <cellStyle name="Note 2 13 2 6" xfId="28607"/>
    <cellStyle name="Note 2 13 3" xfId="28608"/>
    <cellStyle name="Note 2 13 3 2" xfId="61361"/>
    <cellStyle name="Note 2 13 3 3" xfId="61362"/>
    <cellStyle name="Note 2 13 4" xfId="28609"/>
    <cellStyle name="Note 2 13 4 2" xfId="61363"/>
    <cellStyle name="Note 2 13 4 3" xfId="61364"/>
    <cellStyle name="Note 2 13 5" xfId="28610"/>
    <cellStyle name="Note 2 13 5 2" xfId="61365"/>
    <cellStyle name="Note 2 13 5 3" xfId="61366"/>
    <cellStyle name="Note 2 13 6" xfId="28611"/>
    <cellStyle name="Note 2 13 6 2" xfId="61367"/>
    <cellStyle name="Note 2 13 6 3" xfId="61368"/>
    <cellStyle name="Note 2 13 7" xfId="28612"/>
    <cellStyle name="Note 2 13 8" xfId="61369"/>
    <cellStyle name="Note 2 14" xfId="28613"/>
    <cellStyle name="Note 2 14 2" xfId="28614"/>
    <cellStyle name="Note 2 14 2 2" xfId="28615"/>
    <cellStyle name="Note 2 14 2 3" xfId="28616"/>
    <cellStyle name="Note 2 14 2 4" xfId="28617"/>
    <cellStyle name="Note 2 14 2 5" xfId="28618"/>
    <cellStyle name="Note 2 14 2 6" xfId="28619"/>
    <cellStyle name="Note 2 14 3" xfId="28620"/>
    <cellStyle name="Note 2 14 3 2" xfId="61370"/>
    <cellStyle name="Note 2 14 3 3" xfId="61371"/>
    <cellStyle name="Note 2 14 4" xfId="28621"/>
    <cellStyle name="Note 2 14 4 2" xfId="61372"/>
    <cellStyle name="Note 2 14 4 3" xfId="61373"/>
    <cellStyle name="Note 2 14 5" xfId="28622"/>
    <cellStyle name="Note 2 14 5 2" xfId="61374"/>
    <cellStyle name="Note 2 14 5 3" xfId="61375"/>
    <cellStyle name="Note 2 14 6" xfId="28623"/>
    <cellStyle name="Note 2 14 6 2" xfId="61376"/>
    <cellStyle name="Note 2 14 6 3" xfId="61377"/>
    <cellStyle name="Note 2 14 7" xfId="28624"/>
    <cellStyle name="Note 2 14 8" xfId="61378"/>
    <cellStyle name="Note 2 15" xfId="28625"/>
    <cellStyle name="Note 2 15 2" xfId="28626"/>
    <cellStyle name="Note 2 15 2 2" xfId="28627"/>
    <cellStyle name="Note 2 15 2 3" xfId="28628"/>
    <cellStyle name="Note 2 15 2 4" xfId="28629"/>
    <cellStyle name="Note 2 15 2 5" xfId="28630"/>
    <cellStyle name="Note 2 15 2 6" xfId="28631"/>
    <cellStyle name="Note 2 15 3" xfId="28632"/>
    <cellStyle name="Note 2 15 3 2" xfId="61379"/>
    <cellStyle name="Note 2 15 3 3" xfId="61380"/>
    <cellStyle name="Note 2 15 4" xfId="28633"/>
    <cellStyle name="Note 2 15 4 2" xfId="61381"/>
    <cellStyle name="Note 2 15 4 3" xfId="61382"/>
    <cellStyle name="Note 2 15 5" xfId="28634"/>
    <cellStyle name="Note 2 15 5 2" xfId="61383"/>
    <cellStyle name="Note 2 15 5 3" xfId="61384"/>
    <cellStyle name="Note 2 15 6" xfId="28635"/>
    <cellStyle name="Note 2 15 6 2" xfId="61385"/>
    <cellStyle name="Note 2 15 6 3" xfId="61386"/>
    <cellStyle name="Note 2 15 7" xfId="28636"/>
    <cellStyle name="Note 2 15 8" xfId="61387"/>
    <cellStyle name="Note 2 16" xfId="28637"/>
    <cellStyle name="Note 2 16 2" xfId="28638"/>
    <cellStyle name="Note 2 16 2 2" xfId="28639"/>
    <cellStyle name="Note 2 16 2 3" xfId="28640"/>
    <cellStyle name="Note 2 16 2 4" xfId="28641"/>
    <cellStyle name="Note 2 16 2 5" xfId="28642"/>
    <cellStyle name="Note 2 16 2 6" xfId="28643"/>
    <cellStyle name="Note 2 16 3" xfId="28644"/>
    <cellStyle name="Note 2 16 3 2" xfId="61388"/>
    <cellStyle name="Note 2 16 3 3" xfId="61389"/>
    <cellStyle name="Note 2 16 4" xfId="28645"/>
    <cellStyle name="Note 2 16 4 2" xfId="61390"/>
    <cellStyle name="Note 2 16 4 3" xfId="61391"/>
    <cellStyle name="Note 2 16 5" xfId="28646"/>
    <cellStyle name="Note 2 16 5 2" xfId="61392"/>
    <cellStyle name="Note 2 16 5 3" xfId="61393"/>
    <cellStyle name="Note 2 16 6" xfId="28647"/>
    <cellStyle name="Note 2 16 6 2" xfId="61394"/>
    <cellStyle name="Note 2 16 6 3" xfId="61395"/>
    <cellStyle name="Note 2 16 7" xfId="28648"/>
    <cellStyle name="Note 2 16 8" xfId="61396"/>
    <cellStyle name="Note 2 17" xfId="28649"/>
    <cellStyle name="Note 2 17 2" xfId="28650"/>
    <cellStyle name="Note 2 17 2 2" xfId="28651"/>
    <cellStyle name="Note 2 17 2 3" xfId="28652"/>
    <cellStyle name="Note 2 17 2 4" xfId="28653"/>
    <cellStyle name="Note 2 17 2 5" xfId="28654"/>
    <cellStyle name="Note 2 17 2 6" xfId="28655"/>
    <cellStyle name="Note 2 17 3" xfId="28656"/>
    <cellStyle name="Note 2 17 3 2" xfId="61397"/>
    <cellStyle name="Note 2 17 3 3" xfId="61398"/>
    <cellStyle name="Note 2 17 4" xfId="28657"/>
    <cellStyle name="Note 2 17 4 2" xfId="61399"/>
    <cellStyle name="Note 2 17 4 3" xfId="61400"/>
    <cellStyle name="Note 2 17 5" xfId="28658"/>
    <cellStyle name="Note 2 17 5 2" xfId="61401"/>
    <cellStyle name="Note 2 17 5 3" xfId="61402"/>
    <cellStyle name="Note 2 17 6" xfId="28659"/>
    <cellStyle name="Note 2 17 6 2" xfId="61403"/>
    <cellStyle name="Note 2 17 6 3" xfId="61404"/>
    <cellStyle name="Note 2 17 7" xfId="28660"/>
    <cellStyle name="Note 2 17 8" xfId="61405"/>
    <cellStyle name="Note 2 18" xfId="28661"/>
    <cellStyle name="Note 2 18 2" xfId="28662"/>
    <cellStyle name="Note 2 18 2 2" xfId="28663"/>
    <cellStyle name="Note 2 18 2 3" xfId="28664"/>
    <cellStyle name="Note 2 18 2 4" xfId="28665"/>
    <cellStyle name="Note 2 18 2 5" xfId="28666"/>
    <cellStyle name="Note 2 18 2 6" xfId="28667"/>
    <cellStyle name="Note 2 18 3" xfId="28668"/>
    <cellStyle name="Note 2 18 3 2" xfId="61406"/>
    <cellStyle name="Note 2 18 3 3" xfId="61407"/>
    <cellStyle name="Note 2 18 4" xfId="28669"/>
    <cellStyle name="Note 2 18 4 2" xfId="61408"/>
    <cellStyle name="Note 2 18 4 3" xfId="61409"/>
    <cellStyle name="Note 2 18 5" xfId="28670"/>
    <cellStyle name="Note 2 18 5 2" xfId="61410"/>
    <cellStyle name="Note 2 18 5 3" xfId="61411"/>
    <cellStyle name="Note 2 18 6" xfId="28671"/>
    <cellStyle name="Note 2 18 6 2" xfId="61412"/>
    <cellStyle name="Note 2 18 6 3" xfId="61413"/>
    <cellStyle name="Note 2 18 7" xfId="28672"/>
    <cellStyle name="Note 2 18 8" xfId="61414"/>
    <cellStyle name="Note 2 19" xfId="28673"/>
    <cellStyle name="Note 2 19 2" xfId="28674"/>
    <cellStyle name="Note 2 19 2 2" xfId="28675"/>
    <cellStyle name="Note 2 19 2 3" xfId="28676"/>
    <cellStyle name="Note 2 19 2 4" xfId="28677"/>
    <cellStyle name="Note 2 19 2 5" xfId="28678"/>
    <cellStyle name="Note 2 19 2 6" xfId="28679"/>
    <cellStyle name="Note 2 19 3" xfId="28680"/>
    <cellStyle name="Note 2 19 3 2" xfId="61415"/>
    <cellStyle name="Note 2 19 3 3" xfId="61416"/>
    <cellStyle name="Note 2 19 4" xfId="28681"/>
    <cellStyle name="Note 2 19 4 2" xfId="61417"/>
    <cellStyle name="Note 2 19 4 3" xfId="61418"/>
    <cellStyle name="Note 2 19 5" xfId="28682"/>
    <cellStyle name="Note 2 19 5 2" xfId="61419"/>
    <cellStyle name="Note 2 19 5 3" xfId="61420"/>
    <cellStyle name="Note 2 19 6" xfId="28683"/>
    <cellStyle name="Note 2 19 6 2" xfId="61421"/>
    <cellStyle name="Note 2 19 6 3" xfId="61422"/>
    <cellStyle name="Note 2 19 7" xfId="28684"/>
    <cellStyle name="Note 2 19 8" xfId="61423"/>
    <cellStyle name="Note 2 2" xfId="28685"/>
    <cellStyle name="Note 2 2 10" xfId="28686"/>
    <cellStyle name="Note 2 2 10 2" xfId="28687"/>
    <cellStyle name="Note 2 2 10 2 2" xfId="28688"/>
    <cellStyle name="Note 2 2 10 2 3" xfId="28689"/>
    <cellStyle name="Note 2 2 10 2 4" xfId="28690"/>
    <cellStyle name="Note 2 2 10 2 5" xfId="28691"/>
    <cellStyle name="Note 2 2 10 2 6" xfId="28692"/>
    <cellStyle name="Note 2 2 10 3" xfId="28693"/>
    <cellStyle name="Note 2 2 10 3 2" xfId="61424"/>
    <cellStyle name="Note 2 2 10 3 3" xfId="61425"/>
    <cellStyle name="Note 2 2 10 4" xfId="28694"/>
    <cellStyle name="Note 2 2 10 4 2" xfId="61426"/>
    <cellStyle name="Note 2 2 10 4 3" xfId="61427"/>
    <cellStyle name="Note 2 2 10 5" xfId="28695"/>
    <cellStyle name="Note 2 2 10 5 2" xfId="61428"/>
    <cellStyle name="Note 2 2 10 5 3" xfId="61429"/>
    <cellStyle name="Note 2 2 10 6" xfId="28696"/>
    <cellStyle name="Note 2 2 10 6 2" xfId="61430"/>
    <cellStyle name="Note 2 2 10 6 3" xfId="61431"/>
    <cellStyle name="Note 2 2 10 7" xfId="28697"/>
    <cellStyle name="Note 2 2 10 8" xfId="61432"/>
    <cellStyle name="Note 2 2 11" xfId="28698"/>
    <cellStyle name="Note 2 2 11 2" xfId="28699"/>
    <cellStyle name="Note 2 2 11 2 2" xfId="28700"/>
    <cellStyle name="Note 2 2 11 2 3" xfId="28701"/>
    <cellStyle name="Note 2 2 11 2 4" xfId="28702"/>
    <cellStyle name="Note 2 2 11 2 5" xfId="28703"/>
    <cellStyle name="Note 2 2 11 2 6" xfId="28704"/>
    <cellStyle name="Note 2 2 11 3" xfId="28705"/>
    <cellStyle name="Note 2 2 11 3 2" xfId="61433"/>
    <cellStyle name="Note 2 2 11 3 3" xfId="61434"/>
    <cellStyle name="Note 2 2 11 4" xfId="28706"/>
    <cellStyle name="Note 2 2 11 4 2" xfId="61435"/>
    <cellStyle name="Note 2 2 11 4 3" xfId="61436"/>
    <cellStyle name="Note 2 2 11 5" xfId="28707"/>
    <cellStyle name="Note 2 2 11 5 2" xfId="61437"/>
    <cellStyle name="Note 2 2 11 5 3" xfId="61438"/>
    <cellStyle name="Note 2 2 11 6" xfId="28708"/>
    <cellStyle name="Note 2 2 11 6 2" xfId="61439"/>
    <cellStyle name="Note 2 2 11 6 3" xfId="61440"/>
    <cellStyle name="Note 2 2 11 7" xfId="28709"/>
    <cellStyle name="Note 2 2 11 8" xfId="61441"/>
    <cellStyle name="Note 2 2 12" xfId="28710"/>
    <cellStyle name="Note 2 2 12 2" xfId="28711"/>
    <cellStyle name="Note 2 2 12 2 2" xfId="28712"/>
    <cellStyle name="Note 2 2 12 2 3" xfId="28713"/>
    <cellStyle name="Note 2 2 12 2 4" xfId="28714"/>
    <cellStyle name="Note 2 2 12 2 5" xfId="28715"/>
    <cellStyle name="Note 2 2 12 2 6" xfId="28716"/>
    <cellStyle name="Note 2 2 12 3" xfId="28717"/>
    <cellStyle name="Note 2 2 12 3 2" xfId="61442"/>
    <cellStyle name="Note 2 2 12 3 3" xfId="61443"/>
    <cellStyle name="Note 2 2 12 4" xfId="28718"/>
    <cellStyle name="Note 2 2 12 4 2" xfId="61444"/>
    <cellStyle name="Note 2 2 12 4 3" xfId="61445"/>
    <cellStyle name="Note 2 2 12 5" xfId="28719"/>
    <cellStyle name="Note 2 2 12 5 2" xfId="61446"/>
    <cellStyle name="Note 2 2 12 5 3" xfId="61447"/>
    <cellStyle name="Note 2 2 12 6" xfId="28720"/>
    <cellStyle name="Note 2 2 12 6 2" xfId="61448"/>
    <cellStyle name="Note 2 2 12 6 3" xfId="61449"/>
    <cellStyle name="Note 2 2 12 7" xfId="28721"/>
    <cellStyle name="Note 2 2 12 8" xfId="61450"/>
    <cellStyle name="Note 2 2 13" xfId="28722"/>
    <cellStyle name="Note 2 2 13 2" xfId="28723"/>
    <cellStyle name="Note 2 2 13 2 2" xfId="28724"/>
    <cellStyle name="Note 2 2 13 2 3" xfId="28725"/>
    <cellStyle name="Note 2 2 13 2 4" xfId="28726"/>
    <cellStyle name="Note 2 2 13 2 5" xfId="28727"/>
    <cellStyle name="Note 2 2 13 2 6" xfId="28728"/>
    <cellStyle name="Note 2 2 13 3" xfId="28729"/>
    <cellStyle name="Note 2 2 13 3 2" xfId="61451"/>
    <cellStyle name="Note 2 2 13 3 3" xfId="61452"/>
    <cellStyle name="Note 2 2 13 4" xfId="28730"/>
    <cellStyle name="Note 2 2 13 4 2" xfId="61453"/>
    <cellStyle name="Note 2 2 13 4 3" xfId="61454"/>
    <cellStyle name="Note 2 2 13 5" xfId="28731"/>
    <cellStyle name="Note 2 2 13 5 2" xfId="61455"/>
    <cellStyle name="Note 2 2 13 5 3" xfId="61456"/>
    <cellStyle name="Note 2 2 13 6" xfId="28732"/>
    <cellStyle name="Note 2 2 13 6 2" xfId="61457"/>
    <cellStyle name="Note 2 2 13 6 3" xfId="61458"/>
    <cellStyle name="Note 2 2 13 7" xfId="28733"/>
    <cellStyle name="Note 2 2 13 8" xfId="61459"/>
    <cellStyle name="Note 2 2 14" xfId="28734"/>
    <cellStyle name="Note 2 2 14 2" xfId="28735"/>
    <cellStyle name="Note 2 2 14 2 2" xfId="28736"/>
    <cellStyle name="Note 2 2 14 2 3" xfId="28737"/>
    <cellStyle name="Note 2 2 14 2 4" xfId="28738"/>
    <cellStyle name="Note 2 2 14 2 5" xfId="28739"/>
    <cellStyle name="Note 2 2 14 2 6" xfId="28740"/>
    <cellStyle name="Note 2 2 14 3" xfId="28741"/>
    <cellStyle name="Note 2 2 14 3 2" xfId="61460"/>
    <cellStyle name="Note 2 2 14 3 3" xfId="61461"/>
    <cellStyle name="Note 2 2 14 4" xfId="28742"/>
    <cellStyle name="Note 2 2 14 4 2" xfId="61462"/>
    <cellStyle name="Note 2 2 14 4 3" xfId="61463"/>
    <cellStyle name="Note 2 2 14 5" xfId="28743"/>
    <cellStyle name="Note 2 2 14 5 2" xfId="61464"/>
    <cellStyle name="Note 2 2 14 5 3" xfId="61465"/>
    <cellStyle name="Note 2 2 14 6" xfId="28744"/>
    <cellStyle name="Note 2 2 14 6 2" xfId="61466"/>
    <cellStyle name="Note 2 2 14 6 3" xfId="61467"/>
    <cellStyle name="Note 2 2 14 7" xfId="28745"/>
    <cellStyle name="Note 2 2 14 8" xfId="61468"/>
    <cellStyle name="Note 2 2 15" xfId="28746"/>
    <cellStyle name="Note 2 2 15 2" xfId="28747"/>
    <cellStyle name="Note 2 2 15 2 2" xfId="28748"/>
    <cellStyle name="Note 2 2 15 2 3" xfId="28749"/>
    <cellStyle name="Note 2 2 15 2 4" xfId="28750"/>
    <cellStyle name="Note 2 2 15 2 5" xfId="28751"/>
    <cellStyle name="Note 2 2 15 2 6" xfId="28752"/>
    <cellStyle name="Note 2 2 15 3" xfId="28753"/>
    <cellStyle name="Note 2 2 15 3 2" xfId="61469"/>
    <cellStyle name="Note 2 2 15 3 3" xfId="61470"/>
    <cellStyle name="Note 2 2 15 4" xfId="28754"/>
    <cellStyle name="Note 2 2 15 4 2" xfId="61471"/>
    <cellStyle name="Note 2 2 15 4 3" xfId="61472"/>
    <cellStyle name="Note 2 2 15 5" xfId="28755"/>
    <cellStyle name="Note 2 2 15 5 2" xfId="61473"/>
    <cellStyle name="Note 2 2 15 5 3" xfId="61474"/>
    <cellStyle name="Note 2 2 15 6" xfId="28756"/>
    <cellStyle name="Note 2 2 15 6 2" xfId="61475"/>
    <cellStyle name="Note 2 2 15 6 3" xfId="61476"/>
    <cellStyle name="Note 2 2 15 7" xfId="28757"/>
    <cellStyle name="Note 2 2 15 8" xfId="61477"/>
    <cellStyle name="Note 2 2 16" xfId="28758"/>
    <cellStyle name="Note 2 2 16 2" xfId="28759"/>
    <cellStyle name="Note 2 2 16 2 2" xfId="28760"/>
    <cellStyle name="Note 2 2 16 2 3" xfId="28761"/>
    <cellStyle name="Note 2 2 16 2 4" xfId="28762"/>
    <cellStyle name="Note 2 2 16 2 5" xfId="28763"/>
    <cellStyle name="Note 2 2 16 2 6" xfId="28764"/>
    <cellStyle name="Note 2 2 16 3" xfId="28765"/>
    <cellStyle name="Note 2 2 16 3 2" xfId="61478"/>
    <cellStyle name="Note 2 2 16 3 3" xfId="61479"/>
    <cellStyle name="Note 2 2 16 4" xfId="28766"/>
    <cellStyle name="Note 2 2 16 4 2" xfId="61480"/>
    <cellStyle name="Note 2 2 16 4 3" xfId="61481"/>
    <cellStyle name="Note 2 2 16 5" xfId="28767"/>
    <cellStyle name="Note 2 2 16 5 2" xfId="61482"/>
    <cellStyle name="Note 2 2 16 5 3" xfId="61483"/>
    <cellStyle name="Note 2 2 16 6" xfId="28768"/>
    <cellStyle name="Note 2 2 16 6 2" xfId="61484"/>
    <cellStyle name="Note 2 2 16 6 3" xfId="61485"/>
    <cellStyle name="Note 2 2 16 7" xfId="28769"/>
    <cellStyle name="Note 2 2 16 8" xfId="61486"/>
    <cellStyle name="Note 2 2 17" xfId="28770"/>
    <cellStyle name="Note 2 2 17 2" xfId="28771"/>
    <cellStyle name="Note 2 2 17 2 2" xfId="28772"/>
    <cellStyle name="Note 2 2 17 2 3" xfId="28773"/>
    <cellStyle name="Note 2 2 17 2 4" xfId="28774"/>
    <cellStyle name="Note 2 2 17 2 5" xfId="28775"/>
    <cellStyle name="Note 2 2 17 2 6" xfId="28776"/>
    <cellStyle name="Note 2 2 17 3" xfId="28777"/>
    <cellStyle name="Note 2 2 17 3 2" xfId="61487"/>
    <cellStyle name="Note 2 2 17 3 3" xfId="61488"/>
    <cellStyle name="Note 2 2 17 4" xfId="28778"/>
    <cellStyle name="Note 2 2 17 4 2" xfId="61489"/>
    <cellStyle name="Note 2 2 17 4 3" xfId="61490"/>
    <cellStyle name="Note 2 2 17 5" xfId="28779"/>
    <cellStyle name="Note 2 2 17 5 2" xfId="61491"/>
    <cellStyle name="Note 2 2 17 5 3" xfId="61492"/>
    <cellStyle name="Note 2 2 17 6" xfId="28780"/>
    <cellStyle name="Note 2 2 17 6 2" xfId="61493"/>
    <cellStyle name="Note 2 2 17 6 3" xfId="61494"/>
    <cellStyle name="Note 2 2 17 7" xfId="28781"/>
    <cellStyle name="Note 2 2 17 8" xfId="61495"/>
    <cellStyle name="Note 2 2 18" xfId="28782"/>
    <cellStyle name="Note 2 2 18 2" xfId="28783"/>
    <cellStyle name="Note 2 2 18 2 2" xfId="28784"/>
    <cellStyle name="Note 2 2 18 2 3" xfId="28785"/>
    <cellStyle name="Note 2 2 18 2 4" xfId="28786"/>
    <cellStyle name="Note 2 2 18 2 5" xfId="28787"/>
    <cellStyle name="Note 2 2 18 2 6" xfId="28788"/>
    <cellStyle name="Note 2 2 18 3" xfId="28789"/>
    <cellStyle name="Note 2 2 18 3 2" xfId="61496"/>
    <cellStyle name="Note 2 2 18 3 3" xfId="61497"/>
    <cellStyle name="Note 2 2 18 4" xfId="28790"/>
    <cellStyle name="Note 2 2 18 4 2" xfId="61498"/>
    <cellStyle name="Note 2 2 18 4 3" xfId="61499"/>
    <cellStyle name="Note 2 2 18 5" xfId="28791"/>
    <cellStyle name="Note 2 2 18 5 2" xfId="61500"/>
    <cellStyle name="Note 2 2 18 5 3" xfId="61501"/>
    <cellStyle name="Note 2 2 18 6" xfId="28792"/>
    <cellStyle name="Note 2 2 18 6 2" xfId="61502"/>
    <cellStyle name="Note 2 2 18 6 3" xfId="61503"/>
    <cellStyle name="Note 2 2 18 7" xfId="28793"/>
    <cellStyle name="Note 2 2 18 8" xfId="61504"/>
    <cellStyle name="Note 2 2 19" xfId="28794"/>
    <cellStyle name="Note 2 2 19 2" xfId="28795"/>
    <cellStyle name="Note 2 2 19 2 2" xfId="28796"/>
    <cellStyle name="Note 2 2 19 2 3" xfId="28797"/>
    <cellStyle name="Note 2 2 19 2 4" xfId="28798"/>
    <cellStyle name="Note 2 2 19 2 5" xfId="28799"/>
    <cellStyle name="Note 2 2 19 2 6" xfId="28800"/>
    <cellStyle name="Note 2 2 19 3" xfId="28801"/>
    <cellStyle name="Note 2 2 19 3 2" xfId="61505"/>
    <cellStyle name="Note 2 2 19 3 3" xfId="61506"/>
    <cellStyle name="Note 2 2 19 4" xfId="28802"/>
    <cellStyle name="Note 2 2 19 4 2" xfId="61507"/>
    <cellStyle name="Note 2 2 19 4 3" xfId="61508"/>
    <cellStyle name="Note 2 2 19 5" xfId="28803"/>
    <cellStyle name="Note 2 2 19 5 2" xfId="61509"/>
    <cellStyle name="Note 2 2 19 5 3" xfId="61510"/>
    <cellStyle name="Note 2 2 19 6" xfId="28804"/>
    <cellStyle name="Note 2 2 19 6 2" xfId="61511"/>
    <cellStyle name="Note 2 2 19 6 3" xfId="61512"/>
    <cellStyle name="Note 2 2 19 7" xfId="28805"/>
    <cellStyle name="Note 2 2 19 8" xfId="61513"/>
    <cellStyle name="Note 2 2 2" xfId="28806"/>
    <cellStyle name="Note 2 2 2 10" xfId="28807"/>
    <cellStyle name="Note 2 2 2 10 2" xfId="28808"/>
    <cellStyle name="Note 2 2 2 10 2 2" xfId="28809"/>
    <cellStyle name="Note 2 2 2 10 2 3" xfId="28810"/>
    <cellStyle name="Note 2 2 2 10 2 4" xfId="28811"/>
    <cellStyle name="Note 2 2 2 10 2 5" xfId="28812"/>
    <cellStyle name="Note 2 2 2 10 2 6" xfId="28813"/>
    <cellStyle name="Note 2 2 2 10 3" xfId="28814"/>
    <cellStyle name="Note 2 2 2 10 3 2" xfId="61514"/>
    <cellStyle name="Note 2 2 2 10 3 3" xfId="61515"/>
    <cellStyle name="Note 2 2 2 10 4" xfId="28815"/>
    <cellStyle name="Note 2 2 2 10 4 2" xfId="61516"/>
    <cellStyle name="Note 2 2 2 10 4 3" xfId="61517"/>
    <cellStyle name="Note 2 2 2 10 5" xfId="28816"/>
    <cellStyle name="Note 2 2 2 10 5 2" xfId="61518"/>
    <cellStyle name="Note 2 2 2 10 5 3" xfId="61519"/>
    <cellStyle name="Note 2 2 2 10 6" xfId="28817"/>
    <cellStyle name="Note 2 2 2 10 6 2" xfId="61520"/>
    <cellStyle name="Note 2 2 2 10 6 3" xfId="61521"/>
    <cellStyle name="Note 2 2 2 10 7" xfId="28818"/>
    <cellStyle name="Note 2 2 2 10 8" xfId="61522"/>
    <cellStyle name="Note 2 2 2 11" xfId="28819"/>
    <cellStyle name="Note 2 2 2 11 2" xfId="28820"/>
    <cellStyle name="Note 2 2 2 11 2 2" xfId="28821"/>
    <cellStyle name="Note 2 2 2 11 2 3" xfId="28822"/>
    <cellStyle name="Note 2 2 2 11 2 4" xfId="28823"/>
    <cellStyle name="Note 2 2 2 11 2 5" xfId="28824"/>
    <cellStyle name="Note 2 2 2 11 2 6" xfId="28825"/>
    <cellStyle name="Note 2 2 2 11 3" xfId="28826"/>
    <cellStyle name="Note 2 2 2 11 3 2" xfId="61523"/>
    <cellStyle name="Note 2 2 2 11 3 3" xfId="61524"/>
    <cellStyle name="Note 2 2 2 11 4" xfId="28827"/>
    <cellStyle name="Note 2 2 2 11 4 2" xfId="61525"/>
    <cellStyle name="Note 2 2 2 11 4 3" xfId="61526"/>
    <cellStyle name="Note 2 2 2 11 5" xfId="28828"/>
    <cellStyle name="Note 2 2 2 11 5 2" xfId="61527"/>
    <cellStyle name="Note 2 2 2 11 5 3" xfId="61528"/>
    <cellStyle name="Note 2 2 2 11 6" xfId="28829"/>
    <cellStyle name="Note 2 2 2 11 6 2" xfId="61529"/>
    <cellStyle name="Note 2 2 2 11 6 3" xfId="61530"/>
    <cellStyle name="Note 2 2 2 11 7" xfId="28830"/>
    <cellStyle name="Note 2 2 2 11 8" xfId="61531"/>
    <cellStyle name="Note 2 2 2 12" xfId="28831"/>
    <cellStyle name="Note 2 2 2 12 2" xfId="28832"/>
    <cellStyle name="Note 2 2 2 12 2 2" xfId="28833"/>
    <cellStyle name="Note 2 2 2 12 2 3" xfId="28834"/>
    <cellStyle name="Note 2 2 2 12 2 4" xfId="28835"/>
    <cellStyle name="Note 2 2 2 12 2 5" xfId="28836"/>
    <cellStyle name="Note 2 2 2 12 2 6" xfId="28837"/>
    <cellStyle name="Note 2 2 2 12 3" xfId="28838"/>
    <cellStyle name="Note 2 2 2 12 3 2" xfId="61532"/>
    <cellStyle name="Note 2 2 2 12 3 3" xfId="61533"/>
    <cellStyle name="Note 2 2 2 12 4" xfId="28839"/>
    <cellStyle name="Note 2 2 2 12 4 2" xfId="61534"/>
    <cellStyle name="Note 2 2 2 12 4 3" xfId="61535"/>
    <cellStyle name="Note 2 2 2 12 5" xfId="28840"/>
    <cellStyle name="Note 2 2 2 12 5 2" xfId="61536"/>
    <cellStyle name="Note 2 2 2 12 5 3" xfId="61537"/>
    <cellStyle name="Note 2 2 2 12 6" xfId="28841"/>
    <cellStyle name="Note 2 2 2 12 6 2" xfId="61538"/>
    <cellStyle name="Note 2 2 2 12 6 3" xfId="61539"/>
    <cellStyle name="Note 2 2 2 12 7" xfId="28842"/>
    <cellStyle name="Note 2 2 2 12 8" xfId="61540"/>
    <cellStyle name="Note 2 2 2 13" xfId="28843"/>
    <cellStyle name="Note 2 2 2 13 2" xfId="28844"/>
    <cellStyle name="Note 2 2 2 13 2 2" xfId="28845"/>
    <cellStyle name="Note 2 2 2 13 2 3" xfId="28846"/>
    <cellStyle name="Note 2 2 2 13 2 4" xfId="28847"/>
    <cellStyle name="Note 2 2 2 13 2 5" xfId="28848"/>
    <cellStyle name="Note 2 2 2 13 2 6" xfId="28849"/>
    <cellStyle name="Note 2 2 2 13 3" xfId="28850"/>
    <cellStyle name="Note 2 2 2 13 3 2" xfId="61541"/>
    <cellStyle name="Note 2 2 2 13 3 3" xfId="61542"/>
    <cellStyle name="Note 2 2 2 13 4" xfId="28851"/>
    <cellStyle name="Note 2 2 2 13 4 2" xfId="61543"/>
    <cellStyle name="Note 2 2 2 13 4 3" xfId="61544"/>
    <cellStyle name="Note 2 2 2 13 5" xfId="28852"/>
    <cellStyle name="Note 2 2 2 13 5 2" xfId="61545"/>
    <cellStyle name="Note 2 2 2 13 5 3" xfId="61546"/>
    <cellStyle name="Note 2 2 2 13 6" xfId="28853"/>
    <cellStyle name="Note 2 2 2 13 6 2" xfId="61547"/>
    <cellStyle name="Note 2 2 2 13 6 3" xfId="61548"/>
    <cellStyle name="Note 2 2 2 13 7" xfId="28854"/>
    <cellStyle name="Note 2 2 2 13 8" xfId="61549"/>
    <cellStyle name="Note 2 2 2 14" xfId="28855"/>
    <cellStyle name="Note 2 2 2 14 2" xfId="28856"/>
    <cellStyle name="Note 2 2 2 14 2 2" xfId="28857"/>
    <cellStyle name="Note 2 2 2 14 2 3" xfId="28858"/>
    <cellStyle name="Note 2 2 2 14 2 4" xfId="28859"/>
    <cellStyle name="Note 2 2 2 14 2 5" xfId="28860"/>
    <cellStyle name="Note 2 2 2 14 2 6" xfId="28861"/>
    <cellStyle name="Note 2 2 2 14 3" xfId="28862"/>
    <cellStyle name="Note 2 2 2 14 3 2" xfId="61550"/>
    <cellStyle name="Note 2 2 2 14 3 3" xfId="61551"/>
    <cellStyle name="Note 2 2 2 14 4" xfId="28863"/>
    <cellStyle name="Note 2 2 2 14 4 2" xfId="61552"/>
    <cellStyle name="Note 2 2 2 14 4 3" xfId="61553"/>
    <cellStyle name="Note 2 2 2 14 5" xfId="28864"/>
    <cellStyle name="Note 2 2 2 14 5 2" xfId="61554"/>
    <cellStyle name="Note 2 2 2 14 5 3" xfId="61555"/>
    <cellStyle name="Note 2 2 2 14 6" xfId="28865"/>
    <cellStyle name="Note 2 2 2 14 6 2" xfId="61556"/>
    <cellStyle name="Note 2 2 2 14 6 3" xfId="61557"/>
    <cellStyle name="Note 2 2 2 14 7" xfId="28866"/>
    <cellStyle name="Note 2 2 2 14 8" xfId="61558"/>
    <cellStyle name="Note 2 2 2 15" xfId="28867"/>
    <cellStyle name="Note 2 2 2 15 2" xfId="28868"/>
    <cellStyle name="Note 2 2 2 15 2 2" xfId="28869"/>
    <cellStyle name="Note 2 2 2 15 2 3" xfId="28870"/>
    <cellStyle name="Note 2 2 2 15 2 4" xfId="28871"/>
    <cellStyle name="Note 2 2 2 15 2 5" xfId="28872"/>
    <cellStyle name="Note 2 2 2 15 2 6" xfId="28873"/>
    <cellStyle name="Note 2 2 2 15 3" xfId="28874"/>
    <cellStyle name="Note 2 2 2 15 3 2" xfId="61559"/>
    <cellStyle name="Note 2 2 2 15 3 3" xfId="61560"/>
    <cellStyle name="Note 2 2 2 15 4" xfId="28875"/>
    <cellStyle name="Note 2 2 2 15 4 2" xfId="61561"/>
    <cellStyle name="Note 2 2 2 15 4 3" xfId="61562"/>
    <cellStyle name="Note 2 2 2 15 5" xfId="28876"/>
    <cellStyle name="Note 2 2 2 15 5 2" xfId="61563"/>
    <cellStyle name="Note 2 2 2 15 5 3" xfId="61564"/>
    <cellStyle name="Note 2 2 2 15 6" xfId="28877"/>
    <cellStyle name="Note 2 2 2 15 6 2" xfId="61565"/>
    <cellStyle name="Note 2 2 2 15 6 3" xfId="61566"/>
    <cellStyle name="Note 2 2 2 15 7" xfId="28878"/>
    <cellStyle name="Note 2 2 2 15 8" xfId="61567"/>
    <cellStyle name="Note 2 2 2 16" xfId="28879"/>
    <cellStyle name="Note 2 2 2 16 2" xfId="28880"/>
    <cellStyle name="Note 2 2 2 16 2 2" xfId="28881"/>
    <cellStyle name="Note 2 2 2 16 2 3" xfId="28882"/>
    <cellStyle name="Note 2 2 2 16 2 4" xfId="28883"/>
    <cellStyle name="Note 2 2 2 16 2 5" xfId="28884"/>
    <cellStyle name="Note 2 2 2 16 2 6" xfId="28885"/>
    <cellStyle name="Note 2 2 2 16 3" xfId="28886"/>
    <cellStyle name="Note 2 2 2 16 3 2" xfId="61568"/>
    <cellStyle name="Note 2 2 2 16 3 3" xfId="61569"/>
    <cellStyle name="Note 2 2 2 16 4" xfId="28887"/>
    <cellStyle name="Note 2 2 2 16 4 2" xfId="61570"/>
    <cellStyle name="Note 2 2 2 16 4 3" xfId="61571"/>
    <cellStyle name="Note 2 2 2 16 5" xfId="28888"/>
    <cellStyle name="Note 2 2 2 16 5 2" xfId="61572"/>
    <cellStyle name="Note 2 2 2 16 5 3" xfId="61573"/>
    <cellStyle name="Note 2 2 2 16 6" xfId="28889"/>
    <cellStyle name="Note 2 2 2 16 6 2" xfId="61574"/>
    <cellStyle name="Note 2 2 2 16 6 3" xfId="61575"/>
    <cellStyle name="Note 2 2 2 16 7" xfId="28890"/>
    <cellStyle name="Note 2 2 2 16 8" xfId="61576"/>
    <cellStyle name="Note 2 2 2 17" xfId="28891"/>
    <cellStyle name="Note 2 2 2 17 2" xfId="28892"/>
    <cellStyle name="Note 2 2 2 17 2 2" xfId="28893"/>
    <cellStyle name="Note 2 2 2 17 2 3" xfId="28894"/>
    <cellStyle name="Note 2 2 2 17 2 4" xfId="28895"/>
    <cellStyle name="Note 2 2 2 17 2 5" xfId="28896"/>
    <cellStyle name="Note 2 2 2 17 2 6" xfId="28897"/>
    <cellStyle name="Note 2 2 2 17 3" xfId="28898"/>
    <cellStyle name="Note 2 2 2 17 3 2" xfId="61577"/>
    <cellStyle name="Note 2 2 2 17 3 3" xfId="61578"/>
    <cellStyle name="Note 2 2 2 17 4" xfId="28899"/>
    <cellStyle name="Note 2 2 2 17 4 2" xfId="61579"/>
    <cellStyle name="Note 2 2 2 17 4 3" xfId="61580"/>
    <cellStyle name="Note 2 2 2 17 5" xfId="28900"/>
    <cellStyle name="Note 2 2 2 17 5 2" xfId="61581"/>
    <cellStyle name="Note 2 2 2 17 5 3" xfId="61582"/>
    <cellStyle name="Note 2 2 2 17 6" xfId="28901"/>
    <cellStyle name="Note 2 2 2 17 6 2" xfId="61583"/>
    <cellStyle name="Note 2 2 2 17 6 3" xfId="61584"/>
    <cellStyle name="Note 2 2 2 17 7" xfId="28902"/>
    <cellStyle name="Note 2 2 2 17 8" xfId="61585"/>
    <cellStyle name="Note 2 2 2 18" xfId="28903"/>
    <cellStyle name="Note 2 2 2 18 2" xfId="28904"/>
    <cellStyle name="Note 2 2 2 18 2 2" xfId="28905"/>
    <cellStyle name="Note 2 2 2 18 2 3" xfId="28906"/>
    <cellStyle name="Note 2 2 2 18 2 4" xfId="28907"/>
    <cellStyle name="Note 2 2 2 18 2 5" xfId="28908"/>
    <cellStyle name="Note 2 2 2 18 2 6" xfId="28909"/>
    <cellStyle name="Note 2 2 2 18 3" xfId="28910"/>
    <cellStyle name="Note 2 2 2 18 3 2" xfId="61586"/>
    <cellStyle name="Note 2 2 2 18 3 3" xfId="61587"/>
    <cellStyle name="Note 2 2 2 18 4" xfId="28911"/>
    <cellStyle name="Note 2 2 2 18 4 2" xfId="61588"/>
    <cellStyle name="Note 2 2 2 18 4 3" xfId="61589"/>
    <cellStyle name="Note 2 2 2 18 5" xfId="28912"/>
    <cellStyle name="Note 2 2 2 18 5 2" xfId="61590"/>
    <cellStyle name="Note 2 2 2 18 5 3" xfId="61591"/>
    <cellStyle name="Note 2 2 2 18 6" xfId="28913"/>
    <cellStyle name="Note 2 2 2 18 6 2" xfId="61592"/>
    <cellStyle name="Note 2 2 2 18 6 3" xfId="61593"/>
    <cellStyle name="Note 2 2 2 18 7" xfId="28914"/>
    <cellStyle name="Note 2 2 2 18 8" xfId="61594"/>
    <cellStyle name="Note 2 2 2 19" xfId="28915"/>
    <cellStyle name="Note 2 2 2 19 2" xfId="28916"/>
    <cellStyle name="Note 2 2 2 19 2 2" xfId="28917"/>
    <cellStyle name="Note 2 2 2 19 2 3" xfId="28918"/>
    <cellStyle name="Note 2 2 2 19 2 4" xfId="28919"/>
    <cellStyle name="Note 2 2 2 19 2 5" xfId="28920"/>
    <cellStyle name="Note 2 2 2 19 2 6" xfId="28921"/>
    <cellStyle name="Note 2 2 2 19 3" xfId="28922"/>
    <cellStyle name="Note 2 2 2 19 3 2" xfId="61595"/>
    <cellStyle name="Note 2 2 2 19 3 3" xfId="61596"/>
    <cellStyle name="Note 2 2 2 19 4" xfId="28923"/>
    <cellStyle name="Note 2 2 2 19 4 2" xfId="61597"/>
    <cellStyle name="Note 2 2 2 19 4 3" xfId="61598"/>
    <cellStyle name="Note 2 2 2 19 5" xfId="28924"/>
    <cellStyle name="Note 2 2 2 19 5 2" xfId="61599"/>
    <cellStyle name="Note 2 2 2 19 5 3" xfId="61600"/>
    <cellStyle name="Note 2 2 2 19 6" xfId="28925"/>
    <cellStyle name="Note 2 2 2 19 6 2" xfId="61601"/>
    <cellStyle name="Note 2 2 2 19 6 3" xfId="61602"/>
    <cellStyle name="Note 2 2 2 19 7" xfId="28926"/>
    <cellStyle name="Note 2 2 2 19 8" xfId="61603"/>
    <cellStyle name="Note 2 2 2 2" xfId="28927"/>
    <cellStyle name="Note 2 2 2 2 2" xfId="28928"/>
    <cellStyle name="Note 2 2 2 2 2 2" xfId="28929"/>
    <cellStyle name="Note 2 2 2 2 2 3" xfId="28930"/>
    <cellStyle name="Note 2 2 2 2 2 4" xfId="28931"/>
    <cellStyle name="Note 2 2 2 2 2 5" xfId="28932"/>
    <cellStyle name="Note 2 2 2 2 2 6" xfId="28933"/>
    <cellStyle name="Note 2 2 2 2 3" xfId="28934"/>
    <cellStyle name="Note 2 2 2 2 3 2" xfId="61604"/>
    <cellStyle name="Note 2 2 2 2 3 3" xfId="61605"/>
    <cellStyle name="Note 2 2 2 2 4" xfId="28935"/>
    <cellStyle name="Note 2 2 2 2 4 2" xfId="61606"/>
    <cellStyle name="Note 2 2 2 2 4 3" xfId="61607"/>
    <cellStyle name="Note 2 2 2 2 5" xfId="28936"/>
    <cellStyle name="Note 2 2 2 2 5 2" xfId="61608"/>
    <cellStyle name="Note 2 2 2 2 5 3" xfId="61609"/>
    <cellStyle name="Note 2 2 2 2 6" xfId="28937"/>
    <cellStyle name="Note 2 2 2 2 6 2" xfId="61610"/>
    <cellStyle name="Note 2 2 2 2 6 3" xfId="61611"/>
    <cellStyle name="Note 2 2 2 2 7" xfId="28938"/>
    <cellStyle name="Note 2 2 2 2 8" xfId="61612"/>
    <cellStyle name="Note 2 2 2 20" xfId="28939"/>
    <cellStyle name="Note 2 2 2 20 2" xfId="28940"/>
    <cellStyle name="Note 2 2 2 20 2 2" xfId="28941"/>
    <cellStyle name="Note 2 2 2 20 2 3" xfId="28942"/>
    <cellStyle name="Note 2 2 2 20 2 4" xfId="28943"/>
    <cellStyle name="Note 2 2 2 20 2 5" xfId="28944"/>
    <cellStyle name="Note 2 2 2 20 2 6" xfId="28945"/>
    <cellStyle name="Note 2 2 2 20 3" xfId="28946"/>
    <cellStyle name="Note 2 2 2 20 3 2" xfId="61613"/>
    <cellStyle name="Note 2 2 2 20 3 3" xfId="61614"/>
    <cellStyle name="Note 2 2 2 20 4" xfId="28947"/>
    <cellStyle name="Note 2 2 2 20 4 2" xfId="61615"/>
    <cellStyle name="Note 2 2 2 20 4 3" xfId="61616"/>
    <cellStyle name="Note 2 2 2 20 5" xfId="28948"/>
    <cellStyle name="Note 2 2 2 20 5 2" xfId="61617"/>
    <cellStyle name="Note 2 2 2 20 5 3" xfId="61618"/>
    <cellStyle name="Note 2 2 2 20 6" xfId="28949"/>
    <cellStyle name="Note 2 2 2 20 6 2" xfId="61619"/>
    <cellStyle name="Note 2 2 2 20 6 3" xfId="61620"/>
    <cellStyle name="Note 2 2 2 20 7" xfId="28950"/>
    <cellStyle name="Note 2 2 2 20 8" xfId="61621"/>
    <cellStyle name="Note 2 2 2 21" xfId="28951"/>
    <cellStyle name="Note 2 2 2 21 2" xfId="28952"/>
    <cellStyle name="Note 2 2 2 21 2 2" xfId="28953"/>
    <cellStyle name="Note 2 2 2 21 2 3" xfId="28954"/>
    <cellStyle name="Note 2 2 2 21 2 4" xfId="28955"/>
    <cellStyle name="Note 2 2 2 21 2 5" xfId="28956"/>
    <cellStyle name="Note 2 2 2 21 2 6" xfId="28957"/>
    <cellStyle name="Note 2 2 2 21 3" xfId="28958"/>
    <cellStyle name="Note 2 2 2 21 3 2" xfId="61622"/>
    <cellStyle name="Note 2 2 2 21 3 3" xfId="61623"/>
    <cellStyle name="Note 2 2 2 21 4" xfId="28959"/>
    <cellStyle name="Note 2 2 2 21 4 2" xfId="61624"/>
    <cellStyle name="Note 2 2 2 21 4 3" xfId="61625"/>
    <cellStyle name="Note 2 2 2 21 5" xfId="28960"/>
    <cellStyle name="Note 2 2 2 21 5 2" xfId="61626"/>
    <cellStyle name="Note 2 2 2 21 5 3" xfId="61627"/>
    <cellStyle name="Note 2 2 2 21 6" xfId="28961"/>
    <cellStyle name="Note 2 2 2 21 6 2" xfId="61628"/>
    <cellStyle name="Note 2 2 2 21 6 3" xfId="61629"/>
    <cellStyle name="Note 2 2 2 21 7" xfId="28962"/>
    <cellStyle name="Note 2 2 2 21 8" xfId="61630"/>
    <cellStyle name="Note 2 2 2 22" xfId="28963"/>
    <cellStyle name="Note 2 2 2 22 2" xfId="28964"/>
    <cellStyle name="Note 2 2 2 22 2 2" xfId="28965"/>
    <cellStyle name="Note 2 2 2 22 2 3" xfId="28966"/>
    <cellStyle name="Note 2 2 2 22 2 4" xfId="28967"/>
    <cellStyle name="Note 2 2 2 22 2 5" xfId="28968"/>
    <cellStyle name="Note 2 2 2 22 2 6" xfId="28969"/>
    <cellStyle name="Note 2 2 2 22 3" xfId="28970"/>
    <cellStyle name="Note 2 2 2 22 3 2" xfId="61631"/>
    <cellStyle name="Note 2 2 2 22 3 3" xfId="61632"/>
    <cellStyle name="Note 2 2 2 22 4" xfId="28971"/>
    <cellStyle name="Note 2 2 2 22 4 2" xfId="61633"/>
    <cellStyle name="Note 2 2 2 22 4 3" xfId="61634"/>
    <cellStyle name="Note 2 2 2 22 5" xfId="28972"/>
    <cellStyle name="Note 2 2 2 22 5 2" xfId="61635"/>
    <cellStyle name="Note 2 2 2 22 5 3" xfId="61636"/>
    <cellStyle name="Note 2 2 2 22 6" xfId="28973"/>
    <cellStyle name="Note 2 2 2 22 6 2" xfId="61637"/>
    <cellStyle name="Note 2 2 2 22 6 3" xfId="61638"/>
    <cellStyle name="Note 2 2 2 22 7" xfId="28974"/>
    <cellStyle name="Note 2 2 2 22 8" xfId="61639"/>
    <cellStyle name="Note 2 2 2 23" xfId="28975"/>
    <cellStyle name="Note 2 2 2 23 2" xfId="28976"/>
    <cellStyle name="Note 2 2 2 23 2 2" xfId="28977"/>
    <cellStyle name="Note 2 2 2 23 2 3" xfId="28978"/>
    <cellStyle name="Note 2 2 2 23 2 4" xfId="28979"/>
    <cellStyle name="Note 2 2 2 23 2 5" xfId="28980"/>
    <cellStyle name="Note 2 2 2 23 2 6" xfId="28981"/>
    <cellStyle name="Note 2 2 2 23 3" xfId="28982"/>
    <cellStyle name="Note 2 2 2 23 3 2" xfId="61640"/>
    <cellStyle name="Note 2 2 2 23 3 3" xfId="61641"/>
    <cellStyle name="Note 2 2 2 23 4" xfId="28983"/>
    <cellStyle name="Note 2 2 2 23 4 2" xfId="61642"/>
    <cellStyle name="Note 2 2 2 23 4 3" xfId="61643"/>
    <cellStyle name="Note 2 2 2 23 5" xfId="28984"/>
    <cellStyle name="Note 2 2 2 23 5 2" xfId="61644"/>
    <cellStyle name="Note 2 2 2 23 5 3" xfId="61645"/>
    <cellStyle name="Note 2 2 2 23 6" xfId="28985"/>
    <cellStyle name="Note 2 2 2 23 6 2" xfId="61646"/>
    <cellStyle name="Note 2 2 2 23 6 3" xfId="61647"/>
    <cellStyle name="Note 2 2 2 23 7" xfId="28986"/>
    <cellStyle name="Note 2 2 2 23 8" xfId="61648"/>
    <cellStyle name="Note 2 2 2 24" xfId="28987"/>
    <cellStyle name="Note 2 2 2 24 2" xfId="28988"/>
    <cellStyle name="Note 2 2 2 24 2 2" xfId="28989"/>
    <cellStyle name="Note 2 2 2 24 2 3" xfId="28990"/>
    <cellStyle name="Note 2 2 2 24 2 4" xfId="28991"/>
    <cellStyle name="Note 2 2 2 24 2 5" xfId="28992"/>
    <cellStyle name="Note 2 2 2 24 2 6" xfId="28993"/>
    <cellStyle name="Note 2 2 2 24 3" xfId="28994"/>
    <cellStyle name="Note 2 2 2 24 3 2" xfId="61649"/>
    <cellStyle name="Note 2 2 2 24 3 3" xfId="61650"/>
    <cellStyle name="Note 2 2 2 24 4" xfId="28995"/>
    <cellStyle name="Note 2 2 2 24 4 2" xfId="61651"/>
    <cellStyle name="Note 2 2 2 24 4 3" xfId="61652"/>
    <cellStyle name="Note 2 2 2 24 5" xfId="28996"/>
    <cellStyle name="Note 2 2 2 24 5 2" xfId="61653"/>
    <cellStyle name="Note 2 2 2 24 5 3" xfId="61654"/>
    <cellStyle name="Note 2 2 2 24 6" xfId="28997"/>
    <cellStyle name="Note 2 2 2 24 6 2" xfId="61655"/>
    <cellStyle name="Note 2 2 2 24 6 3" xfId="61656"/>
    <cellStyle name="Note 2 2 2 24 7" xfId="28998"/>
    <cellStyle name="Note 2 2 2 24 8" xfId="61657"/>
    <cellStyle name="Note 2 2 2 25" xfId="28999"/>
    <cellStyle name="Note 2 2 2 25 2" xfId="29000"/>
    <cellStyle name="Note 2 2 2 25 2 2" xfId="29001"/>
    <cellStyle name="Note 2 2 2 25 2 3" xfId="29002"/>
    <cellStyle name="Note 2 2 2 25 2 4" xfId="29003"/>
    <cellStyle name="Note 2 2 2 25 2 5" xfId="29004"/>
    <cellStyle name="Note 2 2 2 25 2 6" xfId="29005"/>
    <cellStyle name="Note 2 2 2 25 3" xfId="29006"/>
    <cellStyle name="Note 2 2 2 25 3 2" xfId="61658"/>
    <cellStyle name="Note 2 2 2 25 3 3" xfId="61659"/>
    <cellStyle name="Note 2 2 2 25 4" xfId="29007"/>
    <cellStyle name="Note 2 2 2 25 4 2" xfId="61660"/>
    <cellStyle name="Note 2 2 2 25 4 3" xfId="61661"/>
    <cellStyle name="Note 2 2 2 25 5" xfId="29008"/>
    <cellStyle name="Note 2 2 2 25 5 2" xfId="61662"/>
    <cellStyle name="Note 2 2 2 25 5 3" xfId="61663"/>
    <cellStyle name="Note 2 2 2 25 6" xfId="29009"/>
    <cellStyle name="Note 2 2 2 25 6 2" xfId="61664"/>
    <cellStyle name="Note 2 2 2 25 6 3" xfId="61665"/>
    <cellStyle name="Note 2 2 2 25 7" xfId="29010"/>
    <cellStyle name="Note 2 2 2 25 8" xfId="61666"/>
    <cellStyle name="Note 2 2 2 26" xfId="29011"/>
    <cellStyle name="Note 2 2 2 26 2" xfId="29012"/>
    <cellStyle name="Note 2 2 2 26 2 2" xfId="29013"/>
    <cellStyle name="Note 2 2 2 26 2 3" xfId="29014"/>
    <cellStyle name="Note 2 2 2 26 2 4" xfId="29015"/>
    <cellStyle name="Note 2 2 2 26 2 5" xfId="29016"/>
    <cellStyle name="Note 2 2 2 26 2 6" xfId="29017"/>
    <cellStyle name="Note 2 2 2 26 3" xfId="29018"/>
    <cellStyle name="Note 2 2 2 26 3 2" xfId="61667"/>
    <cellStyle name="Note 2 2 2 26 3 3" xfId="61668"/>
    <cellStyle name="Note 2 2 2 26 4" xfId="29019"/>
    <cellStyle name="Note 2 2 2 26 4 2" xfId="61669"/>
    <cellStyle name="Note 2 2 2 26 4 3" xfId="61670"/>
    <cellStyle name="Note 2 2 2 26 5" xfId="29020"/>
    <cellStyle name="Note 2 2 2 26 5 2" xfId="61671"/>
    <cellStyle name="Note 2 2 2 26 5 3" xfId="61672"/>
    <cellStyle name="Note 2 2 2 26 6" xfId="29021"/>
    <cellStyle name="Note 2 2 2 26 6 2" xfId="61673"/>
    <cellStyle name="Note 2 2 2 26 6 3" xfId="61674"/>
    <cellStyle name="Note 2 2 2 26 7" xfId="29022"/>
    <cellStyle name="Note 2 2 2 26 8" xfId="61675"/>
    <cellStyle name="Note 2 2 2 27" xfId="29023"/>
    <cellStyle name="Note 2 2 2 27 2" xfId="29024"/>
    <cellStyle name="Note 2 2 2 27 2 2" xfId="29025"/>
    <cellStyle name="Note 2 2 2 27 2 3" xfId="29026"/>
    <cellStyle name="Note 2 2 2 27 2 4" xfId="29027"/>
    <cellStyle name="Note 2 2 2 27 2 5" xfId="29028"/>
    <cellStyle name="Note 2 2 2 27 2 6" xfId="29029"/>
    <cellStyle name="Note 2 2 2 27 3" xfId="29030"/>
    <cellStyle name="Note 2 2 2 27 3 2" xfId="61676"/>
    <cellStyle name="Note 2 2 2 27 3 3" xfId="61677"/>
    <cellStyle name="Note 2 2 2 27 4" xfId="29031"/>
    <cellStyle name="Note 2 2 2 27 4 2" xfId="61678"/>
    <cellStyle name="Note 2 2 2 27 4 3" xfId="61679"/>
    <cellStyle name="Note 2 2 2 27 5" xfId="29032"/>
    <cellStyle name="Note 2 2 2 27 5 2" xfId="61680"/>
    <cellStyle name="Note 2 2 2 27 5 3" xfId="61681"/>
    <cellStyle name="Note 2 2 2 27 6" xfId="29033"/>
    <cellStyle name="Note 2 2 2 27 6 2" xfId="61682"/>
    <cellStyle name="Note 2 2 2 27 6 3" xfId="61683"/>
    <cellStyle name="Note 2 2 2 27 7" xfId="29034"/>
    <cellStyle name="Note 2 2 2 27 8" xfId="61684"/>
    <cellStyle name="Note 2 2 2 28" xfId="29035"/>
    <cellStyle name="Note 2 2 2 28 2" xfId="29036"/>
    <cellStyle name="Note 2 2 2 28 2 2" xfId="29037"/>
    <cellStyle name="Note 2 2 2 28 2 3" xfId="29038"/>
    <cellStyle name="Note 2 2 2 28 2 4" xfId="29039"/>
    <cellStyle name="Note 2 2 2 28 2 5" xfId="29040"/>
    <cellStyle name="Note 2 2 2 28 2 6" xfId="29041"/>
    <cellStyle name="Note 2 2 2 28 3" xfId="29042"/>
    <cellStyle name="Note 2 2 2 28 3 2" xfId="61685"/>
    <cellStyle name="Note 2 2 2 28 3 3" xfId="61686"/>
    <cellStyle name="Note 2 2 2 28 4" xfId="29043"/>
    <cellStyle name="Note 2 2 2 28 4 2" xfId="61687"/>
    <cellStyle name="Note 2 2 2 28 4 3" xfId="61688"/>
    <cellStyle name="Note 2 2 2 28 5" xfId="29044"/>
    <cellStyle name="Note 2 2 2 28 5 2" xfId="61689"/>
    <cellStyle name="Note 2 2 2 28 5 3" xfId="61690"/>
    <cellStyle name="Note 2 2 2 28 6" xfId="29045"/>
    <cellStyle name="Note 2 2 2 28 6 2" xfId="61691"/>
    <cellStyle name="Note 2 2 2 28 6 3" xfId="61692"/>
    <cellStyle name="Note 2 2 2 28 7" xfId="29046"/>
    <cellStyle name="Note 2 2 2 28 8" xfId="61693"/>
    <cellStyle name="Note 2 2 2 29" xfId="29047"/>
    <cellStyle name="Note 2 2 2 29 2" xfId="29048"/>
    <cellStyle name="Note 2 2 2 29 2 2" xfId="29049"/>
    <cellStyle name="Note 2 2 2 29 2 3" xfId="29050"/>
    <cellStyle name="Note 2 2 2 29 2 4" xfId="29051"/>
    <cellStyle name="Note 2 2 2 29 2 5" xfId="29052"/>
    <cellStyle name="Note 2 2 2 29 2 6" xfId="29053"/>
    <cellStyle name="Note 2 2 2 29 3" xfId="29054"/>
    <cellStyle name="Note 2 2 2 29 3 2" xfId="61694"/>
    <cellStyle name="Note 2 2 2 29 3 3" xfId="61695"/>
    <cellStyle name="Note 2 2 2 29 4" xfId="29055"/>
    <cellStyle name="Note 2 2 2 29 4 2" xfId="61696"/>
    <cellStyle name="Note 2 2 2 29 4 3" xfId="61697"/>
    <cellStyle name="Note 2 2 2 29 5" xfId="29056"/>
    <cellStyle name="Note 2 2 2 29 5 2" xfId="61698"/>
    <cellStyle name="Note 2 2 2 29 5 3" xfId="61699"/>
    <cellStyle name="Note 2 2 2 29 6" xfId="29057"/>
    <cellStyle name="Note 2 2 2 29 6 2" xfId="61700"/>
    <cellStyle name="Note 2 2 2 29 6 3" xfId="61701"/>
    <cellStyle name="Note 2 2 2 29 7" xfId="29058"/>
    <cellStyle name="Note 2 2 2 29 8" xfId="61702"/>
    <cellStyle name="Note 2 2 2 3" xfId="29059"/>
    <cellStyle name="Note 2 2 2 3 2" xfId="29060"/>
    <cellStyle name="Note 2 2 2 3 2 2" xfId="29061"/>
    <cellStyle name="Note 2 2 2 3 2 3" xfId="29062"/>
    <cellStyle name="Note 2 2 2 3 2 4" xfId="29063"/>
    <cellStyle name="Note 2 2 2 3 2 5" xfId="29064"/>
    <cellStyle name="Note 2 2 2 3 2 6" xfId="29065"/>
    <cellStyle name="Note 2 2 2 3 3" xfId="29066"/>
    <cellStyle name="Note 2 2 2 3 3 2" xfId="61703"/>
    <cellStyle name="Note 2 2 2 3 3 3" xfId="61704"/>
    <cellStyle name="Note 2 2 2 3 4" xfId="29067"/>
    <cellStyle name="Note 2 2 2 3 4 2" xfId="61705"/>
    <cellStyle name="Note 2 2 2 3 4 3" xfId="61706"/>
    <cellStyle name="Note 2 2 2 3 5" xfId="29068"/>
    <cellStyle name="Note 2 2 2 3 5 2" xfId="61707"/>
    <cellStyle name="Note 2 2 2 3 5 3" xfId="61708"/>
    <cellStyle name="Note 2 2 2 3 6" xfId="29069"/>
    <cellStyle name="Note 2 2 2 3 6 2" xfId="61709"/>
    <cellStyle name="Note 2 2 2 3 6 3" xfId="61710"/>
    <cellStyle name="Note 2 2 2 3 7" xfId="29070"/>
    <cellStyle name="Note 2 2 2 3 8" xfId="61711"/>
    <cellStyle name="Note 2 2 2 30" xfId="29071"/>
    <cellStyle name="Note 2 2 2 30 2" xfId="29072"/>
    <cellStyle name="Note 2 2 2 30 2 2" xfId="29073"/>
    <cellStyle name="Note 2 2 2 30 2 3" xfId="29074"/>
    <cellStyle name="Note 2 2 2 30 2 4" xfId="29075"/>
    <cellStyle name="Note 2 2 2 30 2 5" xfId="29076"/>
    <cellStyle name="Note 2 2 2 30 2 6" xfId="29077"/>
    <cellStyle name="Note 2 2 2 30 3" xfId="29078"/>
    <cellStyle name="Note 2 2 2 30 3 2" xfId="61712"/>
    <cellStyle name="Note 2 2 2 30 3 3" xfId="61713"/>
    <cellStyle name="Note 2 2 2 30 4" xfId="29079"/>
    <cellStyle name="Note 2 2 2 30 4 2" xfId="61714"/>
    <cellStyle name="Note 2 2 2 30 4 3" xfId="61715"/>
    <cellStyle name="Note 2 2 2 30 5" xfId="29080"/>
    <cellStyle name="Note 2 2 2 30 5 2" xfId="61716"/>
    <cellStyle name="Note 2 2 2 30 5 3" xfId="61717"/>
    <cellStyle name="Note 2 2 2 30 6" xfId="29081"/>
    <cellStyle name="Note 2 2 2 30 6 2" xfId="61718"/>
    <cellStyle name="Note 2 2 2 30 6 3" xfId="61719"/>
    <cellStyle name="Note 2 2 2 30 7" xfId="29082"/>
    <cellStyle name="Note 2 2 2 30 8" xfId="61720"/>
    <cellStyle name="Note 2 2 2 31" xfId="29083"/>
    <cellStyle name="Note 2 2 2 31 2" xfId="29084"/>
    <cellStyle name="Note 2 2 2 31 2 2" xfId="29085"/>
    <cellStyle name="Note 2 2 2 31 2 3" xfId="29086"/>
    <cellStyle name="Note 2 2 2 31 2 4" xfId="29087"/>
    <cellStyle name="Note 2 2 2 31 2 5" xfId="29088"/>
    <cellStyle name="Note 2 2 2 31 2 6" xfId="29089"/>
    <cellStyle name="Note 2 2 2 31 3" xfId="29090"/>
    <cellStyle name="Note 2 2 2 31 3 2" xfId="61721"/>
    <cellStyle name="Note 2 2 2 31 3 3" xfId="61722"/>
    <cellStyle name="Note 2 2 2 31 4" xfId="29091"/>
    <cellStyle name="Note 2 2 2 31 4 2" xfId="61723"/>
    <cellStyle name="Note 2 2 2 31 4 3" xfId="61724"/>
    <cellStyle name="Note 2 2 2 31 5" xfId="29092"/>
    <cellStyle name="Note 2 2 2 31 5 2" xfId="61725"/>
    <cellStyle name="Note 2 2 2 31 5 3" xfId="61726"/>
    <cellStyle name="Note 2 2 2 31 6" xfId="29093"/>
    <cellStyle name="Note 2 2 2 31 6 2" xfId="61727"/>
    <cellStyle name="Note 2 2 2 31 6 3" xfId="61728"/>
    <cellStyle name="Note 2 2 2 31 7" xfId="29094"/>
    <cellStyle name="Note 2 2 2 31 8" xfId="61729"/>
    <cellStyle name="Note 2 2 2 32" xfId="29095"/>
    <cellStyle name="Note 2 2 2 32 2" xfId="29096"/>
    <cellStyle name="Note 2 2 2 32 2 2" xfId="29097"/>
    <cellStyle name="Note 2 2 2 32 2 3" xfId="29098"/>
    <cellStyle name="Note 2 2 2 32 2 4" xfId="29099"/>
    <cellStyle name="Note 2 2 2 32 2 5" xfId="29100"/>
    <cellStyle name="Note 2 2 2 32 2 6" xfId="29101"/>
    <cellStyle name="Note 2 2 2 32 3" xfId="29102"/>
    <cellStyle name="Note 2 2 2 32 3 2" xfId="61730"/>
    <cellStyle name="Note 2 2 2 32 3 3" xfId="61731"/>
    <cellStyle name="Note 2 2 2 32 4" xfId="29103"/>
    <cellStyle name="Note 2 2 2 32 4 2" xfId="61732"/>
    <cellStyle name="Note 2 2 2 32 4 3" xfId="61733"/>
    <cellStyle name="Note 2 2 2 32 5" xfId="29104"/>
    <cellStyle name="Note 2 2 2 32 5 2" xfId="61734"/>
    <cellStyle name="Note 2 2 2 32 5 3" xfId="61735"/>
    <cellStyle name="Note 2 2 2 32 6" xfId="29105"/>
    <cellStyle name="Note 2 2 2 32 6 2" xfId="61736"/>
    <cellStyle name="Note 2 2 2 32 6 3" xfId="61737"/>
    <cellStyle name="Note 2 2 2 32 7" xfId="29106"/>
    <cellStyle name="Note 2 2 2 32 8" xfId="61738"/>
    <cellStyle name="Note 2 2 2 33" xfId="29107"/>
    <cellStyle name="Note 2 2 2 33 2" xfId="29108"/>
    <cellStyle name="Note 2 2 2 33 2 2" xfId="29109"/>
    <cellStyle name="Note 2 2 2 33 2 3" xfId="29110"/>
    <cellStyle name="Note 2 2 2 33 2 4" xfId="29111"/>
    <cellStyle name="Note 2 2 2 33 2 5" xfId="29112"/>
    <cellStyle name="Note 2 2 2 33 2 6" xfId="29113"/>
    <cellStyle name="Note 2 2 2 33 3" xfId="29114"/>
    <cellStyle name="Note 2 2 2 33 3 2" xfId="61739"/>
    <cellStyle name="Note 2 2 2 33 3 3" xfId="61740"/>
    <cellStyle name="Note 2 2 2 33 4" xfId="29115"/>
    <cellStyle name="Note 2 2 2 33 4 2" xfId="61741"/>
    <cellStyle name="Note 2 2 2 33 4 3" xfId="61742"/>
    <cellStyle name="Note 2 2 2 33 5" xfId="29116"/>
    <cellStyle name="Note 2 2 2 33 5 2" xfId="61743"/>
    <cellStyle name="Note 2 2 2 33 5 3" xfId="61744"/>
    <cellStyle name="Note 2 2 2 33 6" xfId="29117"/>
    <cellStyle name="Note 2 2 2 33 6 2" xfId="61745"/>
    <cellStyle name="Note 2 2 2 33 6 3" xfId="61746"/>
    <cellStyle name="Note 2 2 2 33 7" xfId="29118"/>
    <cellStyle name="Note 2 2 2 33 8" xfId="61747"/>
    <cellStyle name="Note 2 2 2 34" xfId="29119"/>
    <cellStyle name="Note 2 2 2 34 2" xfId="29120"/>
    <cellStyle name="Note 2 2 2 34 2 2" xfId="29121"/>
    <cellStyle name="Note 2 2 2 34 2 3" xfId="29122"/>
    <cellStyle name="Note 2 2 2 34 2 4" xfId="29123"/>
    <cellStyle name="Note 2 2 2 34 2 5" xfId="29124"/>
    <cellStyle name="Note 2 2 2 34 2 6" xfId="29125"/>
    <cellStyle name="Note 2 2 2 34 3" xfId="29126"/>
    <cellStyle name="Note 2 2 2 34 3 2" xfId="61748"/>
    <cellStyle name="Note 2 2 2 34 3 3" xfId="61749"/>
    <cellStyle name="Note 2 2 2 34 4" xfId="61750"/>
    <cellStyle name="Note 2 2 2 34 4 2" xfId="61751"/>
    <cellStyle name="Note 2 2 2 34 4 3" xfId="61752"/>
    <cellStyle name="Note 2 2 2 34 5" xfId="61753"/>
    <cellStyle name="Note 2 2 2 34 5 2" xfId="61754"/>
    <cellStyle name="Note 2 2 2 34 5 3" xfId="61755"/>
    <cellStyle name="Note 2 2 2 34 6" xfId="61756"/>
    <cellStyle name="Note 2 2 2 34 6 2" xfId="61757"/>
    <cellStyle name="Note 2 2 2 34 6 3" xfId="61758"/>
    <cellStyle name="Note 2 2 2 34 7" xfId="61759"/>
    <cellStyle name="Note 2 2 2 34 8" xfId="61760"/>
    <cellStyle name="Note 2 2 2 35" xfId="29127"/>
    <cellStyle name="Note 2 2 2 35 2" xfId="29128"/>
    <cellStyle name="Note 2 2 2 35 3" xfId="29129"/>
    <cellStyle name="Note 2 2 2 35 4" xfId="29130"/>
    <cellStyle name="Note 2 2 2 35 5" xfId="29131"/>
    <cellStyle name="Note 2 2 2 35 6" xfId="29132"/>
    <cellStyle name="Note 2 2 2 36" xfId="29133"/>
    <cellStyle name="Note 2 2 2 36 2" xfId="29134"/>
    <cellStyle name="Note 2 2 2 36 3" xfId="29135"/>
    <cellStyle name="Note 2 2 2 36 4" xfId="29136"/>
    <cellStyle name="Note 2 2 2 36 5" xfId="29137"/>
    <cellStyle name="Note 2 2 2 36 6" xfId="29138"/>
    <cellStyle name="Note 2 2 2 37" xfId="29139"/>
    <cellStyle name="Note 2 2 2 37 2" xfId="61761"/>
    <cellStyle name="Note 2 2 2 37 3" xfId="61762"/>
    <cellStyle name="Note 2 2 2 38" xfId="29140"/>
    <cellStyle name="Note 2 2 2 38 2" xfId="61763"/>
    <cellStyle name="Note 2 2 2 38 3" xfId="61764"/>
    <cellStyle name="Note 2 2 2 39" xfId="61765"/>
    <cellStyle name="Note 2 2 2 39 2" xfId="61766"/>
    <cellStyle name="Note 2 2 2 39 3" xfId="61767"/>
    <cellStyle name="Note 2 2 2 4" xfId="29141"/>
    <cellStyle name="Note 2 2 2 4 2" xfId="29142"/>
    <cellStyle name="Note 2 2 2 4 2 2" xfId="29143"/>
    <cellStyle name="Note 2 2 2 4 2 3" xfId="29144"/>
    <cellStyle name="Note 2 2 2 4 2 4" xfId="29145"/>
    <cellStyle name="Note 2 2 2 4 2 5" xfId="29146"/>
    <cellStyle name="Note 2 2 2 4 2 6" xfId="29147"/>
    <cellStyle name="Note 2 2 2 4 3" xfId="29148"/>
    <cellStyle name="Note 2 2 2 4 3 2" xfId="61768"/>
    <cellStyle name="Note 2 2 2 4 3 3" xfId="61769"/>
    <cellStyle name="Note 2 2 2 4 4" xfId="29149"/>
    <cellStyle name="Note 2 2 2 4 4 2" xfId="61770"/>
    <cellStyle name="Note 2 2 2 4 4 3" xfId="61771"/>
    <cellStyle name="Note 2 2 2 4 5" xfId="29150"/>
    <cellStyle name="Note 2 2 2 4 5 2" xfId="61772"/>
    <cellStyle name="Note 2 2 2 4 5 3" xfId="61773"/>
    <cellStyle name="Note 2 2 2 4 6" xfId="29151"/>
    <cellStyle name="Note 2 2 2 4 6 2" xfId="61774"/>
    <cellStyle name="Note 2 2 2 4 6 3" xfId="61775"/>
    <cellStyle name="Note 2 2 2 4 7" xfId="29152"/>
    <cellStyle name="Note 2 2 2 4 8" xfId="61776"/>
    <cellStyle name="Note 2 2 2 40" xfId="61777"/>
    <cellStyle name="Note 2 2 2 41" xfId="61778"/>
    <cellStyle name="Note 2 2 2 42" xfId="61779"/>
    <cellStyle name="Note 2 2 2 5" xfId="29153"/>
    <cellStyle name="Note 2 2 2 5 2" xfId="29154"/>
    <cellStyle name="Note 2 2 2 5 2 2" xfId="29155"/>
    <cellStyle name="Note 2 2 2 5 2 3" xfId="29156"/>
    <cellStyle name="Note 2 2 2 5 2 4" xfId="29157"/>
    <cellStyle name="Note 2 2 2 5 2 5" xfId="29158"/>
    <cellStyle name="Note 2 2 2 5 2 6" xfId="29159"/>
    <cellStyle name="Note 2 2 2 5 3" xfId="29160"/>
    <cellStyle name="Note 2 2 2 5 3 2" xfId="61780"/>
    <cellStyle name="Note 2 2 2 5 3 3" xfId="61781"/>
    <cellStyle name="Note 2 2 2 5 4" xfId="29161"/>
    <cellStyle name="Note 2 2 2 5 4 2" xfId="61782"/>
    <cellStyle name="Note 2 2 2 5 4 3" xfId="61783"/>
    <cellStyle name="Note 2 2 2 5 5" xfId="29162"/>
    <cellStyle name="Note 2 2 2 5 5 2" xfId="61784"/>
    <cellStyle name="Note 2 2 2 5 5 3" xfId="61785"/>
    <cellStyle name="Note 2 2 2 5 6" xfId="29163"/>
    <cellStyle name="Note 2 2 2 5 6 2" xfId="61786"/>
    <cellStyle name="Note 2 2 2 5 6 3" xfId="61787"/>
    <cellStyle name="Note 2 2 2 5 7" xfId="29164"/>
    <cellStyle name="Note 2 2 2 5 8" xfId="61788"/>
    <cellStyle name="Note 2 2 2 6" xfId="29165"/>
    <cellStyle name="Note 2 2 2 6 2" xfId="29166"/>
    <cellStyle name="Note 2 2 2 6 2 2" xfId="29167"/>
    <cellStyle name="Note 2 2 2 6 2 3" xfId="29168"/>
    <cellStyle name="Note 2 2 2 6 2 4" xfId="29169"/>
    <cellStyle name="Note 2 2 2 6 2 5" xfId="29170"/>
    <cellStyle name="Note 2 2 2 6 2 6" xfId="29171"/>
    <cellStyle name="Note 2 2 2 6 3" xfId="29172"/>
    <cellStyle name="Note 2 2 2 6 3 2" xfId="61789"/>
    <cellStyle name="Note 2 2 2 6 3 3" xfId="61790"/>
    <cellStyle name="Note 2 2 2 6 4" xfId="29173"/>
    <cellStyle name="Note 2 2 2 6 4 2" xfId="61791"/>
    <cellStyle name="Note 2 2 2 6 4 3" xfId="61792"/>
    <cellStyle name="Note 2 2 2 6 5" xfId="29174"/>
    <cellStyle name="Note 2 2 2 6 5 2" xfId="61793"/>
    <cellStyle name="Note 2 2 2 6 5 3" xfId="61794"/>
    <cellStyle name="Note 2 2 2 6 6" xfId="29175"/>
    <cellStyle name="Note 2 2 2 6 6 2" xfId="61795"/>
    <cellStyle name="Note 2 2 2 6 6 3" xfId="61796"/>
    <cellStyle name="Note 2 2 2 6 7" xfId="29176"/>
    <cellStyle name="Note 2 2 2 6 8" xfId="61797"/>
    <cellStyle name="Note 2 2 2 7" xfId="29177"/>
    <cellStyle name="Note 2 2 2 7 2" xfId="29178"/>
    <cellStyle name="Note 2 2 2 7 2 2" xfId="29179"/>
    <cellStyle name="Note 2 2 2 7 2 3" xfId="29180"/>
    <cellStyle name="Note 2 2 2 7 2 4" xfId="29181"/>
    <cellStyle name="Note 2 2 2 7 2 5" xfId="29182"/>
    <cellStyle name="Note 2 2 2 7 2 6" xfId="29183"/>
    <cellStyle name="Note 2 2 2 7 3" xfId="29184"/>
    <cellStyle name="Note 2 2 2 7 3 2" xfId="61798"/>
    <cellStyle name="Note 2 2 2 7 3 3" xfId="61799"/>
    <cellStyle name="Note 2 2 2 7 4" xfId="29185"/>
    <cellStyle name="Note 2 2 2 7 4 2" xfId="61800"/>
    <cellStyle name="Note 2 2 2 7 4 3" xfId="61801"/>
    <cellStyle name="Note 2 2 2 7 5" xfId="29186"/>
    <cellStyle name="Note 2 2 2 7 5 2" xfId="61802"/>
    <cellStyle name="Note 2 2 2 7 5 3" xfId="61803"/>
    <cellStyle name="Note 2 2 2 7 6" xfId="29187"/>
    <cellStyle name="Note 2 2 2 7 6 2" xfId="61804"/>
    <cellStyle name="Note 2 2 2 7 6 3" xfId="61805"/>
    <cellStyle name="Note 2 2 2 7 7" xfId="29188"/>
    <cellStyle name="Note 2 2 2 7 8" xfId="61806"/>
    <cellStyle name="Note 2 2 2 8" xfId="29189"/>
    <cellStyle name="Note 2 2 2 8 2" xfId="29190"/>
    <cellStyle name="Note 2 2 2 8 2 2" xfId="29191"/>
    <cellStyle name="Note 2 2 2 8 2 3" xfId="29192"/>
    <cellStyle name="Note 2 2 2 8 2 4" xfId="29193"/>
    <cellStyle name="Note 2 2 2 8 2 5" xfId="29194"/>
    <cellStyle name="Note 2 2 2 8 2 6" xfId="29195"/>
    <cellStyle name="Note 2 2 2 8 3" xfId="29196"/>
    <cellStyle name="Note 2 2 2 8 3 2" xfId="61807"/>
    <cellStyle name="Note 2 2 2 8 3 3" xfId="61808"/>
    <cellStyle name="Note 2 2 2 8 4" xfId="29197"/>
    <cellStyle name="Note 2 2 2 8 4 2" xfId="61809"/>
    <cellStyle name="Note 2 2 2 8 4 3" xfId="61810"/>
    <cellStyle name="Note 2 2 2 8 5" xfId="29198"/>
    <cellStyle name="Note 2 2 2 8 5 2" xfId="61811"/>
    <cellStyle name="Note 2 2 2 8 5 3" xfId="61812"/>
    <cellStyle name="Note 2 2 2 8 6" xfId="29199"/>
    <cellStyle name="Note 2 2 2 8 6 2" xfId="61813"/>
    <cellStyle name="Note 2 2 2 8 6 3" xfId="61814"/>
    <cellStyle name="Note 2 2 2 8 7" xfId="29200"/>
    <cellStyle name="Note 2 2 2 8 8" xfId="61815"/>
    <cellStyle name="Note 2 2 2 9" xfId="29201"/>
    <cellStyle name="Note 2 2 2 9 2" xfId="29202"/>
    <cellStyle name="Note 2 2 2 9 2 2" xfId="29203"/>
    <cellStyle name="Note 2 2 2 9 2 3" xfId="29204"/>
    <cellStyle name="Note 2 2 2 9 2 4" xfId="29205"/>
    <cellStyle name="Note 2 2 2 9 2 5" xfId="29206"/>
    <cellStyle name="Note 2 2 2 9 2 6" xfId="29207"/>
    <cellStyle name="Note 2 2 2 9 3" xfId="29208"/>
    <cellStyle name="Note 2 2 2 9 3 2" xfId="61816"/>
    <cellStyle name="Note 2 2 2 9 3 3" xfId="61817"/>
    <cellStyle name="Note 2 2 2 9 4" xfId="29209"/>
    <cellStyle name="Note 2 2 2 9 4 2" xfId="61818"/>
    <cellStyle name="Note 2 2 2 9 4 3" xfId="61819"/>
    <cellStyle name="Note 2 2 2 9 5" xfId="29210"/>
    <cellStyle name="Note 2 2 2 9 5 2" xfId="61820"/>
    <cellStyle name="Note 2 2 2 9 5 3" xfId="61821"/>
    <cellStyle name="Note 2 2 2 9 6" xfId="29211"/>
    <cellStyle name="Note 2 2 2 9 6 2" xfId="61822"/>
    <cellStyle name="Note 2 2 2 9 6 3" xfId="61823"/>
    <cellStyle name="Note 2 2 2 9 7" xfId="29212"/>
    <cellStyle name="Note 2 2 2 9 8" xfId="61824"/>
    <cellStyle name="Note 2 2 20" xfId="29213"/>
    <cellStyle name="Note 2 2 20 2" xfId="29214"/>
    <cellStyle name="Note 2 2 20 2 2" xfId="29215"/>
    <cellStyle name="Note 2 2 20 2 3" xfId="29216"/>
    <cellStyle name="Note 2 2 20 2 4" xfId="29217"/>
    <cellStyle name="Note 2 2 20 2 5" xfId="29218"/>
    <cellStyle name="Note 2 2 20 2 6" xfId="29219"/>
    <cellStyle name="Note 2 2 20 3" xfId="29220"/>
    <cellStyle name="Note 2 2 20 3 2" xfId="61825"/>
    <cellStyle name="Note 2 2 20 3 3" xfId="61826"/>
    <cellStyle name="Note 2 2 20 4" xfId="29221"/>
    <cellStyle name="Note 2 2 20 4 2" xfId="61827"/>
    <cellStyle name="Note 2 2 20 4 3" xfId="61828"/>
    <cellStyle name="Note 2 2 20 5" xfId="29222"/>
    <cellStyle name="Note 2 2 20 5 2" xfId="61829"/>
    <cellStyle name="Note 2 2 20 5 3" xfId="61830"/>
    <cellStyle name="Note 2 2 20 6" xfId="29223"/>
    <cellStyle name="Note 2 2 20 6 2" xfId="61831"/>
    <cellStyle name="Note 2 2 20 6 3" xfId="61832"/>
    <cellStyle name="Note 2 2 20 7" xfId="29224"/>
    <cellStyle name="Note 2 2 20 8" xfId="61833"/>
    <cellStyle name="Note 2 2 21" xfId="29225"/>
    <cellStyle name="Note 2 2 21 2" xfId="29226"/>
    <cellStyle name="Note 2 2 21 2 2" xfId="29227"/>
    <cellStyle name="Note 2 2 21 2 3" xfId="29228"/>
    <cellStyle name="Note 2 2 21 2 4" xfId="29229"/>
    <cellStyle name="Note 2 2 21 2 5" xfId="29230"/>
    <cellStyle name="Note 2 2 21 2 6" xfId="29231"/>
    <cellStyle name="Note 2 2 21 3" xfId="29232"/>
    <cellStyle name="Note 2 2 21 3 2" xfId="61834"/>
    <cellStyle name="Note 2 2 21 3 3" xfId="61835"/>
    <cellStyle name="Note 2 2 21 4" xfId="29233"/>
    <cellStyle name="Note 2 2 21 4 2" xfId="61836"/>
    <cellStyle name="Note 2 2 21 4 3" xfId="61837"/>
    <cellStyle name="Note 2 2 21 5" xfId="29234"/>
    <cellStyle name="Note 2 2 21 5 2" xfId="61838"/>
    <cellStyle name="Note 2 2 21 5 3" xfId="61839"/>
    <cellStyle name="Note 2 2 21 6" xfId="29235"/>
    <cellStyle name="Note 2 2 21 6 2" xfId="61840"/>
    <cellStyle name="Note 2 2 21 6 3" xfId="61841"/>
    <cellStyle name="Note 2 2 21 7" xfId="29236"/>
    <cellStyle name="Note 2 2 21 8" xfId="61842"/>
    <cellStyle name="Note 2 2 22" xfId="29237"/>
    <cellStyle name="Note 2 2 22 2" xfId="29238"/>
    <cellStyle name="Note 2 2 22 2 2" xfId="29239"/>
    <cellStyle name="Note 2 2 22 2 3" xfId="29240"/>
    <cellStyle name="Note 2 2 22 2 4" xfId="29241"/>
    <cellStyle name="Note 2 2 22 2 5" xfId="29242"/>
    <cellStyle name="Note 2 2 22 2 6" xfId="29243"/>
    <cellStyle name="Note 2 2 22 3" xfId="29244"/>
    <cellStyle name="Note 2 2 22 3 2" xfId="61843"/>
    <cellStyle name="Note 2 2 22 3 3" xfId="61844"/>
    <cellStyle name="Note 2 2 22 4" xfId="29245"/>
    <cellStyle name="Note 2 2 22 4 2" xfId="61845"/>
    <cellStyle name="Note 2 2 22 4 3" xfId="61846"/>
    <cellStyle name="Note 2 2 22 5" xfId="29246"/>
    <cellStyle name="Note 2 2 22 5 2" xfId="61847"/>
    <cellStyle name="Note 2 2 22 5 3" xfId="61848"/>
    <cellStyle name="Note 2 2 22 6" xfId="29247"/>
    <cellStyle name="Note 2 2 22 6 2" xfId="61849"/>
    <cellStyle name="Note 2 2 22 6 3" xfId="61850"/>
    <cellStyle name="Note 2 2 22 7" xfId="29248"/>
    <cellStyle name="Note 2 2 22 8" xfId="61851"/>
    <cellStyle name="Note 2 2 23" xfId="29249"/>
    <cellStyle name="Note 2 2 23 2" xfId="29250"/>
    <cellStyle name="Note 2 2 23 2 2" xfId="29251"/>
    <cellStyle name="Note 2 2 23 2 3" xfId="29252"/>
    <cellStyle name="Note 2 2 23 2 4" xfId="29253"/>
    <cellStyle name="Note 2 2 23 2 5" xfId="29254"/>
    <cellStyle name="Note 2 2 23 2 6" xfId="29255"/>
    <cellStyle name="Note 2 2 23 3" xfId="29256"/>
    <cellStyle name="Note 2 2 23 3 2" xfId="61852"/>
    <cellStyle name="Note 2 2 23 3 3" xfId="61853"/>
    <cellStyle name="Note 2 2 23 4" xfId="29257"/>
    <cellStyle name="Note 2 2 23 4 2" xfId="61854"/>
    <cellStyle name="Note 2 2 23 4 3" xfId="61855"/>
    <cellStyle name="Note 2 2 23 5" xfId="29258"/>
    <cellStyle name="Note 2 2 23 5 2" xfId="61856"/>
    <cellStyle name="Note 2 2 23 5 3" xfId="61857"/>
    <cellStyle name="Note 2 2 23 6" xfId="29259"/>
    <cellStyle name="Note 2 2 23 6 2" xfId="61858"/>
    <cellStyle name="Note 2 2 23 6 3" xfId="61859"/>
    <cellStyle name="Note 2 2 23 7" xfId="29260"/>
    <cellStyle name="Note 2 2 23 8" xfId="61860"/>
    <cellStyle name="Note 2 2 24" xfId="29261"/>
    <cellStyle name="Note 2 2 24 2" xfId="29262"/>
    <cellStyle name="Note 2 2 24 2 2" xfId="29263"/>
    <cellStyle name="Note 2 2 24 2 3" xfId="29264"/>
    <cellStyle name="Note 2 2 24 2 4" xfId="29265"/>
    <cellStyle name="Note 2 2 24 2 5" xfId="29266"/>
    <cellStyle name="Note 2 2 24 2 6" xfId="29267"/>
    <cellStyle name="Note 2 2 24 3" xfId="29268"/>
    <cellStyle name="Note 2 2 24 3 2" xfId="61861"/>
    <cellStyle name="Note 2 2 24 3 3" xfId="61862"/>
    <cellStyle name="Note 2 2 24 4" xfId="29269"/>
    <cellStyle name="Note 2 2 24 4 2" xfId="61863"/>
    <cellStyle name="Note 2 2 24 4 3" xfId="61864"/>
    <cellStyle name="Note 2 2 24 5" xfId="29270"/>
    <cellStyle name="Note 2 2 24 5 2" xfId="61865"/>
    <cellStyle name="Note 2 2 24 5 3" xfId="61866"/>
    <cellStyle name="Note 2 2 24 6" xfId="29271"/>
    <cellStyle name="Note 2 2 24 6 2" xfId="61867"/>
    <cellStyle name="Note 2 2 24 6 3" xfId="61868"/>
    <cellStyle name="Note 2 2 24 7" xfId="29272"/>
    <cellStyle name="Note 2 2 24 8" xfId="61869"/>
    <cellStyle name="Note 2 2 25" xfId="29273"/>
    <cellStyle name="Note 2 2 25 2" xfId="29274"/>
    <cellStyle name="Note 2 2 25 2 2" xfId="29275"/>
    <cellStyle name="Note 2 2 25 2 3" xfId="29276"/>
    <cellStyle name="Note 2 2 25 2 4" xfId="29277"/>
    <cellStyle name="Note 2 2 25 2 5" xfId="29278"/>
    <cellStyle name="Note 2 2 25 2 6" xfId="29279"/>
    <cellStyle name="Note 2 2 25 3" xfId="29280"/>
    <cellStyle name="Note 2 2 25 3 2" xfId="61870"/>
    <cellStyle name="Note 2 2 25 3 3" xfId="61871"/>
    <cellStyle name="Note 2 2 25 4" xfId="29281"/>
    <cellStyle name="Note 2 2 25 4 2" xfId="61872"/>
    <cellStyle name="Note 2 2 25 4 3" xfId="61873"/>
    <cellStyle name="Note 2 2 25 5" xfId="29282"/>
    <cellStyle name="Note 2 2 25 5 2" xfId="61874"/>
    <cellStyle name="Note 2 2 25 5 3" xfId="61875"/>
    <cellStyle name="Note 2 2 25 6" xfId="29283"/>
    <cellStyle name="Note 2 2 25 6 2" xfId="61876"/>
    <cellStyle name="Note 2 2 25 6 3" xfId="61877"/>
    <cellStyle name="Note 2 2 25 7" xfId="29284"/>
    <cellStyle name="Note 2 2 25 8" xfId="61878"/>
    <cellStyle name="Note 2 2 26" xfId="29285"/>
    <cellStyle name="Note 2 2 26 2" xfId="29286"/>
    <cellStyle name="Note 2 2 26 2 2" xfId="29287"/>
    <cellStyle name="Note 2 2 26 2 3" xfId="29288"/>
    <cellStyle name="Note 2 2 26 2 4" xfId="29289"/>
    <cellStyle name="Note 2 2 26 2 5" xfId="29290"/>
    <cellStyle name="Note 2 2 26 2 6" xfId="29291"/>
    <cellStyle name="Note 2 2 26 3" xfId="29292"/>
    <cellStyle name="Note 2 2 26 3 2" xfId="61879"/>
    <cellStyle name="Note 2 2 26 3 3" xfId="61880"/>
    <cellStyle name="Note 2 2 26 4" xfId="29293"/>
    <cellStyle name="Note 2 2 26 4 2" xfId="61881"/>
    <cellStyle name="Note 2 2 26 4 3" xfId="61882"/>
    <cellStyle name="Note 2 2 26 5" xfId="29294"/>
    <cellStyle name="Note 2 2 26 5 2" xfId="61883"/>
    <cellStyle name="Note 2 2 26 5 3" xfId="61884"/>
    <cellStyle name="Note 2 2 26 6" xfId="29295"/>
    <cellStyle name="Note 2 2 26 6 2" xfId="61885"/>
    <cellStyle name="Note 2 2 26 6 3" xfId="61886"/>
    <cellStyle name="Note 2 2 26 7" xfId="29296"/>
    <cellStyle name="Note 2 2 26 8" xfId="61887"/>
    <cellStyle name="Note 2 2 27" xfId="29297"/>
    <cellStyle name="Note 2 2 27 2" xfId="29298"/>
    <cellStyle name="Note 2 2 27 2 2" xfId="29299"/>
    <cellStyle name="Note 2 2 27 2 3" xfId="29300"/>
    <cellStyle name="Note 2 2 27 2 4" xfId="29301"/>
    <cellStyle name="Note 2 2 27 2 5" xfId="29302"/>
    <cellStyle name="Note 2 2 27 2 6" xfId="29303"/>
    <cellStyle name="Note 2 2 27 3" xfId="29304"/>
    <cellStyle name="Note 2 2 27 3 2" xfId="61888"/>
    <cellStyle name="Note 2 2 27 3 3" xfId="61889"/>
    <cellStyle name="Note 2 2 27 4" xfId="29305"/>
    <cellStyle name="Note 2 2 27 4 2" xfId="61890"/>
    <cellStyle name="Note 2 2 27 4 3" xfId="61891"/>
    <cellStyle name="Note 2 2 27 5" xfId="29306"/>
    <cellStyle name="Note 2 2 27 5 2" xfId="61892"/>
    <cellStyle name="Note 2 2 27 5 3" xfId="61893"/>
    <cellStyle name="Note 2 2 27 6" xfId="29307"/>
    <cellStyle name="Note 2 2 27 6 2" xfId="61894"/>
    <cellStyle name="Note 2 2 27 6 3" xfId="61895"/>
    <cellStyle name="Note 2 2 27 7" xfId="29308"/>
    <cellStyle name="Note 2 2 27 8" xfId="61896"/>
    <cellStyle name="Note 2 2 28" xfId="29309"/>
    <cellStyle name="Note 2 2 28 2" xfId="29310"/>
    <cellStyle name="Note 2 2 28 2 2" xfId="29311"/>
    <cellStyle name="Note 2 2 28 2 3" xfId="29312"/>
    <cellStyle name="Note 2 2 28 2 4" xfId="29313"/>
    <cellStyle name="Note 2 2 28 2 5" xfId="29314"/>
    <cellStyle name="Note 2 2 28 2 6" xfId="29315"/>
    <cellStyle name="Note 2 2 28 3" xfId="29316"/>
    <cellStyle name="Note 2 2 28 3 2" xfId="61897"/>
    <cellStyle name="Note 2 2 28 3 3" xfId="61898"/>
    <cellStyle name="Note 2 2 28 4" xfId="29317"/>
    <cellStyle name="Note 2 2 28 4 2" xfId="61899"/>
    <cellStyle name="Note 2 2 28 4 3" xfId="61900"/>
    <cellStyle name="Note 2 2 28 5" xfId="29318"/>
    <cellStyle name="Note 2 2 28 5 2" xfId="61901"/>
    <cellStyle name="Note 2 2 28 5 3" xfId="61902"/>
    <cellStyle name="Note 2 2 28 6" xfId="29319"/>
    <cellStyle name="Note 2 2 28 6 2" xfId="61903"/>
    <cellStyle name="Note 2 2 28 6 3" xfId="61904"/>
    <cellStyle name="Note 2 2 28 7" xfId="29320"/>
    <cellStyle name="Note 2 2 28 8" xfId="61905"/>
    <cellStyle name="Note 2 2 29" xfId="29321"/>
    <cellStyle name="Note 2 2 29 2" xfId="29322"/>
    <cellStyle name="Note 2 2 29 2 2" xfId="29323"/>
    <cellStyle name="Note 2 2 29 2 3" xfId="29324"/>
    <cellStyle name="Note 2 2 29 2 4" xfId="29325"/>
    <cellStyle name="Note 2 2 29 2 5" xfId="29326"/>
    <cellStyle name="Note 2 2 29 2 6" xfId="29327"/>
    <cellStyle name="Note 2 2 29 3" xfId="29328"/>
    <cellStyle name="Note 2 2 29 3 2" xfId="61906"/>
    <cellStyle name="Note 2 2 29 3 3" xfId="61907"/>
    <cellStyle name="Note 2 2 29 4" xfId="29329"/>
    <cellStyle name="Note 2 2 29 4 2" xfId="61908"/>
    <cellStyle name="Note 2 2 29 4 3" xfId="61909"/>
    <cellStyle name="Note 2 2 29 5" xfId="29330"/>
    <cellStyle name="Note 2 2 29 5 2" xfId="61910"/>
    <cellStyle name="Note 2 2 29 5 3" xfId="61911"/>
    <cellStyle name="Note 2 2 29 6" xfId="29331"/>
    <cellStyle name="Note 2 2 29 6 2" xfId="61912"/>
    <cellStyle name="Note 2 2 29 6 3" xfId="61913"/>
    <cellStyle name="Note 2 2 29 7" xfId="29332"/>
    <cellStyle name="Note 2 2 29 8" xfId="61914"/>
    <cellStyle name="Note 2 2 3" xfId="29333"/>
    <cellStyle name="Note 2 2 3 2" xfId="29334"/>
    <cellStyle name="Note 2 2 3 2 2" xfId="29335"/>
    <cellStyle name="Note 2 2 3 2 3" xfId="29336"/>
    <cellStyle name="Note 2 2 3 2 4" xfId="29337"/>
    <cellStyle name="Note 2 2 3 2 5" xfId="29338"/>
    <cellStyle name="Note 2 2 3 2 6" xfId="29339"/>
    <cellStyle name="Note 2 2 3 3" xfId="29340"/>
    <cellStyle name="Note 2 2 3 3 2" xfId="29341"/>
    <cellStyle name="Note 2 2 3 3 3" xfId="29342"/>
    <cellStyle name="Note 2 2 3 3 4" xfId="29343"/>
    <cellStyle name="Note 2 2 3 3 5" xfId="29344"/>
    <cellStyle name="Note 2 2 3 3 6" xfId="29345"/>
    <cellStyle name="Note 2 2 3 4" xfId="29346"/>
    <cellStyle name="Note 2 2 3 4 2" xfId="61915"/>
    <cellStyle name="Note 2 2 3 4 3" xfId="61916"/>
    <cellStyle name="Note 2 2 3 5" xfId="29347"/>
    <cellStyle name="Note 2 2 3 5 2" xfId="61917"/>
    <cellStyle name="Note 2 2 3 5 3" xfId="61918"/>
    <cellStyle name="Note 2 2 3 6" xfId="29348"/>
    <cellStyle name="Note 2 2 3 6 2" xfId="61919"/>
    <cellStyle name="Note 2 2 3 6 3" xfId="61920"/>
    <cellStyle name="Note 2 2 3 7" xfId="29349"/>
    <cellStyle name="Note 2 2 3 8" xfId="29350"/>
    <cellStyle name="Note 2 2 30" xfId="29351"/>
    <cellStyle name="Note 2 2 30 2" xfId="29352"/>
    <cellStyle name="Note 2 2 30 2 2" xfId="29353"/>
    <cellStyle name="Note 2 2 30 2 3" xfId="29354"/>
    <cellStyle name="Note 2 2 30 2 4" xfId="29355"/>
    <cellStyle name="Note 2 2 30 2 5" xfId="29356"/>
    <cellStyle name="Note 2 2 30 2 6" xfId="29357"/>
    <cellStyle name="Note 2 2 30 3" xfId="29358"/>
    <cellStyle name="Note 2 2 30 3 2" xfId="61921"/>
    <cellStyle name="Note 2 2 30 3 3" xfId="61922"/>
    <cellStyle name="Note 2 2 30 4" xfId="29359"/>
    <cellStyle name="Note 2 2 30 4 2" xfId="61923"/>
    <cellStyle name="Note 2 2 30 4 3" xfId="61924"/>
    <cellStyle name="Note 2 2 30 5" xfId="29360"/>
    <cellStyle name="Note 2 2 30 5 2" xfId="61925"/>
    <cellStyle name="Note 2 2 30 5 3" xfId="61926"/>
    <cellStyle name="Note 2 2 30 6" xfId="29361"/>
    <cellStyle name="Note 2 2 30 6 2" xfId="61927"/>
    <cellStyle name="Note 2 2 30 6 3" xfId="61928"/>
    <cellStyle name="Note 2 2 30 7" xfId="29362"/>
    <cellStyle name="Note 2 2 30 8" xfId="61929"/>
    <cellStyle name="Note 2 2 31" xfId="29363"/>
    <cellStyle name="Note 2 2 31 2" xfId="29364"/>
    <cellStyle name="Note 2 2 31 2 2" xfId="29365"/>
    <cellStyle name="Note 2 2 31 2 3" xfId="29366"/>
    <cellStyle name="Note 2 2 31 2 4" xfId="29367"/>
    <cellStyle name="Note 2 2 31 2 5" xfId="29368"/>
    <cellStyle name="Note 2 2 31 2 6" xfId="29369"/>
    <cellStyle name="Note 2 2 31 3" xfId="29370"/>
    <cellStyle name="Note 2 2 31 3 2" xfId="61930"/>
    <cellStyle name="Note 2 2 31 3 3" xfId="61931"/>
    <cellStyle name="Note 2 2 31 4" xfId="29371"/>
    <cellStyle name="Note 2 2 31 4 2" xfId="61932"/>
    <cellStyle name="Note 2 2 31 4 3" xfId="61933"/>
    <cellStyle name="Note 2 2 31 5" xfId="29372"/>
    <cellStyle name="Note 2 2 31 5 2" xfId="61934"/>
    <cellStyle name="Note 2 2 31 5 3" xfId="61935"/>
    <cellStyle name="Note 2 2 31 6" xfId="29373"/>
    <cellStyle name="Note 2 2 31 6 2" xfId="61936"/>
    <cellStyle name="Note 2 2 31 6 3" xfId="61937"/>
    <cellStyle name="Note 2 2 31 7" xfId="29374"/>
    <cellStyle name="Note 2 2 31 8" xfId="61938"/>
    <cellStyle name="Note 2 2 32" xfId="29375"/>
    <cellStyle name="Note 2 2 32 2" xfId="29376"/>
    <cellStyle name="Note 2 2 32 2 2" xfId="29377"/>
    <cellStyle name="Note 2 2 32 2 3" xfId="29378"/>
    <cellStyle name="Note 2 2 32 2 4" xfId="29379"/>
    <cellStyle name="Note 2 2 32 2 5" xfId="29380"/>
    <cellStyle name="Note 2 2 32 2 6" xfId="29381"/>
    <cellStyle name="Note 2 2 32 3" xfId="29382"/>
    <cellStyle name="Note 2 2 32 3 2" xfId="61939"/>
    <cellStyle name="Note 2 2 32 3 3" xfId="61940"/>
    <cellStyle name="Note 2 2 32 4" xfId="29383"/>
    <cellStyle name="Note 2 2 32 4 2" xfId="61941"/>
    <cellStyle name="Note 2 2 32 4 3" xfId="61942"/>
    <cellStyle name="Note 2 2 32 5" xfId="29384"/>
    <cellStyle name="Note 2 2 32 5 2" xfId="61943"/>
    <cellStyle name="Note 2 2 32 5 3" xfId="61944"/>
    <cellStyle name="Note 2 2 32 6" xfId="29385"/>
    <cellStyle name="Note 2 2 32 6 2" xfId="61945"/>
    <cellStyle name="Note 2 2 32 6 3" xfId="61946"/>
    <cellStyle name="Note 2 2 32 7" xfId="29386"/>
    <cellStyle name="Note 2 2 32 8" xfId="61947"/>
    <cellStyle name="Note 2 2 33" xfId="29387"/>
    <cellStyle name="Note 2 2 33 2" xfId="29388"/>
    <cellStyle name="Note 2 2 33 2 2" xfId="29389"/>
    <cellStyle name="Note 2 2 33 2 3" xfId="29390"/>
    <cellStyle name="Note 2 2 33 2 4" xfId="29391"/>
    <cellStyle name="Note 2 2 33 2 5" xfId="29392"/>
    <cellStyle name="Note 2 2 33 2 6" xfId="29393"/>
    <cellStyle name="Note 2 2 33 3" xfId="29394"/>
    <cellStyle name="Note 2 2 33 3 2" xfId="61948"/>
    <cellStyle name="Note 2 2 33 3 3" xfId="61949"/>
    <cellStyle name="Note 2 2 33 4" xfId="29395"/>
    <cellStyle name="Note 2 2 33 4 2" xfId="61950"/>
    <cellStyle name="Note 2 2 33 4 3" xfId="61951"/>
    <cellStyle name="Note 2 2 33 5" xfId="29396"/>
    <cellStyle name="Note 2 2 33 5 2" xfId="61952"/>
    <cellStyle name="Note 2 2 33 5 3" xfId="61953"/>
    <cellStyle name="Note 2 2 33 6" xfId="29397"/>
    <cellStyle name="Note 2 2 33 6 2" xfId="61954"/>
    <cellStyle name="Note 2 2 33 6 3" xfId="61955"/>
    <cellStyle name="Note 2 2 33 7" xfId="29398"/>
    <cellStyle name="Note 2 2 33 8" xfId="61956"/>
    <cellStyle name="Note 2 2 34" xfId="29399"/>
    <cellStyle name="Note 2 2 34 2" xfId="29400"/>
    <cellStyle name="Note 2 2 34 2 2" xfId="29401"/>
    <cellStyle name="Note 2 2 34 2 3" xfId="29402"/>
    <cellStyle name="Note 2 2 34 2 4" xfId="29403"/>
    <cellStyle name="Note 2 2 34 2 5" xfId="29404"/>
    <cellStyle name="Note 2 2 34 2 6" xfId="29405"/>
    <cellStyle name="Note 2 2 34 3" xfId="29406"/>
    <cellStyle name="Note 2 2 34 3 2" xfId="61957"/>
    <cellStyle name="Note 2 2 34 3 3" xfId="61958"/>
    <cellStyle name="Note 2 2 34 4" xfId="29407"/>
    <cellStyle name="Note 2 2 34 4 2" xfId="61959"/>
    <cellStyle name="Note 2 2 34 4 3" xfId="61960"/>
    <cellStyle name="Note 2 2 34 5" xfId="29408"/>
    <cellStyle name="Note 2 2 34 5 2" xfId="61961"/>
    <cellStyle name="Note 2 2 34 5 3" xfId="61962"/>
    <cellStyle name="Note 2 2 34 6" xfId="29409"/>
    <cellStyle name="Note 2 2 34 6 2" xfId="61963"/>
    <cellStyle name="Note 2 2 34 6 3" xfId="61964"/>
    <cellStyle name="Note 2 2 34 7" xfId="29410"/>
    <cellStyle name="Note 2 2 34 8" xfId="61965"/>
    <cellStyle name="Note 2 2 35" xfId="29411"/>
    <cellStyle name="Note 2 2 35 2" xfId="29412"/>
    <cellStyle name="Note 2 2 35 2 2" xfId="29413"/>
    <cellStyle name="Note 2 2 35 2 3" xfId="29414"/>
    <cellStyle name="Note 2 2 35 2 4" xfId="29415"/>
    <cellStyle name="Note 2 2 35 2 5" xfId="29416"/>
    <cellStyle name="Note 2 2 35 2 6" xfId="29417"/>
    <cellStyle name="Note 2 2 35 3" xfId="29418"/>
    <cellStyle name="Note 2 2 35 3 2" xfId="61966"/>
    <cellStyle name="Note 2 2 35 3 3" xfId="61967"/>
    <cellStyle name="Note 2 2 35 4" xfId="29419"/>
    <cellStyle name="Note 2 2 35 4 2" xfId="61968"/>
    <cellStyle name="Note 2 2 35 4 3" xfId="61969"/>
    <cellStyle name="Note 2 2 35 5" xfId="29420"/>
    <cellStyle name="Note 2 2 35 5 2" xfId="61970"/>
    <cellStyle name="Note 2 2 35 5 3" xfId="61971"/>
    <cellStyle name="Note 2 2 35 6" xfId="29421"/>
    <cellStyle name="Note 2 2 35 6 2" xfId="61972"/>
    <cellStyle name="Note 2 2 35 6 3" xfId="61973"/>
    <cellStyle name="Note 2 2 35 7" xfId="61974"/>
    <cellStyle name="Note 2 2 35 8" xfId="61975"/>
    <cellStyle name="Note 2 2 36" xfId="29422"/>
    <cellStyle name="Note 2 2 36 2" xfId="29423"/>
    <cellStyle name="Note 2 2 36 3" xfId="29424"/>
    <cellStyle name="Note 2 2 36 4" xfId="29425"/>
    <cellStyle name="Note 2 2 36 5" xfId="29426"/>
    <cellStyle name="Note 2 2 36 6" xfId="29427"/>
    <cellStyle name="Note 2 2 37" xfId="29428"/>
    <cellStyle name="Note 2 2 37 2" xfId="29429"/>
    <cellStyle name="Note 2 2 37 3" xfId="29430"/>
    <cellStyle name="Note 2 2 37 4" xfId="29431"/>
    <cellStyle name="Note 2 2 37 5" xfId="29432"/>
    <cellStyle name="Note 2 2 37 6" xfId="29433"/>
    <cellStyle name="Note 2 2 38" xfId="29434"/>
    <cellStyle name="Note 2 2 38 2" xfId="61976"/>
    <cellStyle name="Note 2 2 38 3" xfId="61977"/>
    <cellStyle name="Note 2 2 39" xfId="29435"/>
    <cellStyle name="Note 2 2 39 2" xfId="61978"/>
    <cellStyle name="Note 2 2 39 3" xfId="61979"/>
    <cellStyle name="Note 2 2 4" xfId="29436"/>
    <cellStyle name="Note 2 2 4 2" xfId="29437"/>
    <cellStyle name="Note 2 2 4 2 2" xfId="61980"/>
    <cellStyle name="Note 2 2 4 2 3" xfId="61981"/>
    <cellStyle name="Note 2 2 4 3" xfId="29438"/>
    <cellStyle name="Note 2 2 4 3 2" xfId="29439"/>
    <cellStyle name="Note 2 2 4 3 3" xfId="29440"/>
    <cellStyle name="Note 2 2 4 3 4" xfId="29441"/>
    <cellStyle name="Note 2 2 4 3 5" xfId="29442"/>
    <cellStyle name="Note 2 2 4 3 6" xfId="29443"/>
    <cellStyle name="Note 2 2 4 4" xfId="29444"/>
    <cellStyle name="Note 2 2 4 4 2" xfId="61982"/>
    <cellStyle name="Note 2 2 4 4 3" xfId="61983"/>
    <cellStyle name="Note 2 2 4 5" xfId="29445"/>
    <cellStyle name="Note 2 2 4 5 2" xfId="61984"/>
    <cellStyle name="Note 2 2 4 5 3" xfId="61985"/>
    <cellStyle name="Note 2 2 4 6" xfId="29446"/>
    <cellStyle name="Note 2 2 4 6 2" xfId="61986"/>
    <cellStyle name="Note 2 2 4 6 3" xfId="61987"/>
    <cellStyle name="Note 2 2 4 7" xfId="29447"/>
    <cellStyle name="Note 2 2 4 8" xfId="29448"/>
    <cellStyle name="Note 2 2 40" xfId="61988"/>
    <cellStyle name="Note 2 2 40 2" xfId="61989"/>
    <cellStyle name="Note 2 2 40 3" xfId="61990"/>
    <cellStyle name="Note 2 2 41" xfId="61991"/>
    <cellStyle name="Note 2 2 42" xfId="61992"/>
    <cellStyle name="Note 2 2 43" xfId="61993"/>
    <cellStyle name="Note 2 2 5" xfId="29449"/>
    <cellStyle name="Note 2 2 5 2" xfId="29450"/>
    <cellStyle name="Note 2 2 5 2 2" xfId="61994"/>
    <cellStyle name="Note 2 2 5 2 3" xfId="61995"/>
    <cellStyle name="Note 2 2 5 3" xfId="29451"/>
    <cellStyle name="Note 2 2 5 3 2" xfId="29452"/>
    <cellStyle name="Note 2 2 5 3 3" xfId="29453"/>
    <cellStyle name="Note 2 2 5 3 4" xfId="29454"/>
    <cellStyle name="Note 2 2 5 3 5" xfId="29455"/>
    <cellStyle name="Note 2 2 5 3 6" xfId="29456"/>
    <cellStyle name="Note 2 2 5 4" xfId="29457"/>
    <cellStyle name="Note 2 2 5 4 2" xfId="61996"/>
    <cellStyle name="Note 2 2 5 4 3" xfId="61997"/>
    <cellStyle name="Note 2 2 5 5" xfId="29458"/>
    <cellStyle name="Note 2 2 5 5 2" xfId="61998"/>
    <cellStyle name="Note 2 2 5 5 3" xfId="61999"/>
    <cellStyle name="Note 2 2 5 6" xfId="29459"/>
    <cellStyle name="Note 2 2 5 6 2" xfId="62000"/>
    <cellStyle name="Note 2 2 5 6 3" xfId="62001"/>
    <cellStyle name="Note 2 2 5 7" xfId="29460"/>
    <cellStyle name="Note 2 2 5 8" xfId="29461"/>
    <cellStyle name="Note 2 2 6" xfId="29462"/>
    <cellStyle name="Note 2 2 6 2" xfId="29463"/>
    <cellStyle name="Note 2 2 6 2 2" xfId="29464"/>
    <cellStyle name="Note 2 2 6 2 3" xfId="29465"/>
    <cellStyle name="Note 2 2 6 2 4" xfId="29466"/>
    <cellStyle name="Note 2 2 6 2 5" xfId="29467"/>
    <cellStyle name="Note 2 2 6 2 6" xfId="29468"/>
    <cellStyle name="Note 2 2 6 3" xfId="29469"/>
    <cellStyle name="Note 2 2 6 3 2" xfId="62002"/>
    <cellStyle name="Note 2 2 6 3 3" xfId="62003"/>
    <cellStyle name="Note 2 2 6 4" xfId="29470"/>
    <cellStyle name="Note 2 2 6 4 2" xfId="62004"/>
    <cellStyle name="Note 2 2 6 4 3" xfId="62005"/>
    <cellStyle name="Note 2 2 6 5" xfId="29471"/>
    <cellStyle name="Note 2 2 6 5 2" xfId="62006"/>
    <cellStyle name="Note 2 2 6 5 3" xfId="62007"/>
    <cellStyle name="Note 2 2 6 6" xfId="29472"/>
    <cellStyle name="Note 2 2 6 6 2" xfId="62008"/>
    <cellStyle name="Note 2 2 6 6 3" xfId="62009"/>
    <cellStyle name="Note 2 2 6 7" xfId="29473"/>
    <cellStyle name="Note 2 2 6 8" xfId="62010"/>
    <cellStyle name="Note 2 2 7" xfId="29474"/>
    <cellStyle name="Note 2 2 7 2" xfId="29475"/>
    <cellStyle name="Note 2 2 7 2 2" xfId="29476"/>
    <cellStyle name="Note 2 2 7 2 3" xfId="29477"/>
    <cellStyle name="Note 2 2 7 2 4" xfId="29478"/>
    <cellStyle name="Note 2 2 7 2 5" xfId="29479"/>
    <cellStyle name="Note 2 2 7 2 6" xfId="29480"/>
    <cellStyle name="Note 2 2 7 3" xfId="29481"/>
    <cellStyle name="Note 2 2 7 3 2" xfId="62011"/>
    <cellStyle name="Note 2 2 7 3 3" xfId="62012"/>
    <cellStyle name="Note 2 2 7 4" xfId="29482"/>
    <cellStyle name="Note 2 2 7 4 2" xfId="62013"/>
    <cellStyle name="Note 2 2 7 4 3" xfId="62014"/>
    <cellStyle name="Note 2 2 7 5" xfId="29483"/>
    <cellStyle name="Note 2 2 7 5 2" xfId="62015"/>
    <cellStyle name="Note 2 2 7 5 3" xfId="62016"/>
    <cellStyle name="Note 2 2 7 6" xfId="29484"/>
    <cellStyle name="Note 2 2 7 6 2" xfId="62017"/>
    <cellStyle name="Note 2 2 7 6 3" xfId="62018"/>
    <cellStyle name="Note 2 2 7 7" xfId="29485"/>
    <cellStyle name="Note 2 2 7 8" xfId="62019"/>
    <cellStyle name="Note 2 2 8" xfId="29486"/>
    <cellStyle name="Note 2 2 8 2" xfId="29487"/>
    <cellStyle name="Note 2 2 8 2 2" xfId="29488"/>
    <cellStyle name="Note 2 2 8 2 3" xfId="29489"/>
    <cellStyle name="Note 2 2 8 2 4" xfId="29490"/>
    <cellStyle name="Note 2 2 8 2 5" xfId="29491"/>
    <cellStyle name="Note 2 2 8 2 6" xfId="29492"/>
    <cellStyle name="Note 2 2 8 3" xfId="29493"/>
    <cellStyle name="Note 2 2 8 3 2" xfId="62020"/>
    <cellStyle name="Note 2 2 8 3 3" xfId="62021"/>
    <cellStyle name="Note 2 2 8 4" xfId="29494"/>
    <cellStyle name="Note 2 2 8 4 2" xfId="62022"/>
    <cellStyle name="Note 2 2 8 4 3" xfId="62023"/>
    <cellStyle name="Note 2 2 8 5" xfId="29495"/>
    <cellStyle name="Note 2 2 8 5 2" xfId="62024"/>
    <cellStyle name="Note 2 2 8 5 3" xfId="62025"/>
    <cellStyle name="Note 2 2 8 6" xfId="29496"/>
    <cellStyle name="Note 2 2 8 6 2" xfId="62026"/>
    <cellStyle name="Note 2 2 8 6 3" xfId="62027"/>
    <cellStyle name="Note 2 2 8 7" xfId="29497"/>
    <cellStyle name="Note 2 2 8 8" xfId="62028"/>
    <cellStyle name="Note 2 2 9" xfId="29498"/>
    <cellStyle name="Note 2 2 9 2" xfId="29499"/>
    <cellStyle name="Note 2 2 9 2 2" xfId="29500"/>
    <cellStyle name="Note 2 2 9 2 3" xfId="29501"/>
    <cellStyle name="Note 2 2 9 2 4" xfId="29502"/>
    <cellStyle name="Note 2 2 9 2 5" xfId="29503"/>
    <cellStyle name="Note 2 2 9 2 6" xfId="29504"/>
    <cellStyle name="Note 2 2 9 3" xfId="29505"/>
    <cellStyle name="Note 2 2 9 3 2" xfId="62029"/>
    <cellStyle name="Note 2 2 9 3 3" xfId="62030"/>
    <cellStyle name="Note 2 2 9 4" xfId="29506"/>
    <cellStyle name="Note 2 2 9 4 2" xfId="62031"/>
    <cellStyle name="Note 2 2 9 4 3" xfId="62032"/>
    <cellStyle name="Note 2 2 9 5" xfId="29507"/>
    <cellStyle name="Note 2 2 9 5 2" xfId="62033"/>
    <cellStyle name="Note 2 2 9 5 3" xfId="62034"/>
    <cellStyle name="Note 2 2 9 6" xfId="29508"/>
    <cellStyle name="Note 2 2 9 6 2" xfId="62035"/>
    <cellStyle name="Note 2 2 9 6 3" xfId="62036"/>
    <cellStyle name="Note 2 2 9 7" xfId="29509"/>
    <cellStyle name="Note 2 2 9 8" xfId="62037"/>
    <cellStyle name="Note 2 20" xfId="29510"/>
    <cellStyle name="Note 2 20 2" xfId="29511"/>
    <cellStyle name="Note 2 20 2 2" xfId="29512"/>
    <cellStyle name="Note 2 20 2 3" xfId="29513"/>
    <cellStyle name="Note 2 20 2 4" xfId="29514"/>
    <cellStyle name="Note 2 20 2 5" xfId="29515"/>
    <cellStyle name="Note 2 20 2 6" xfId="29516"/>
    <cellStyle name="Note 2 20 3" xfId="29517"/>
    <cellStyle name="Note 2 20 3 2" xfId="62038"/>
    <cellStyle name="Note 2 20 3 3" xfId="62039"/>
    <cellStyle name="Note 2 20 4" xfId="29518"/>
    <cellStyle name="Note 2 20 4 2" xfId="62040"/>
    <cellStyle name="Note 2 20 4 3" xfId="62041"/>
    <cellStyle name="Note 2 20 5" xfId="29519"/>
    <cellStyle name="Note 2 20 5 2" xfId="62042"/>
    <cellStyle name="Note 2 20 5 3" xfId="62043"/>
    <cellStyle name="Note 2 20 6" xfId="29520"/>
    <cellStyle name="Note 2 20 6 2" xfId="62044"/>
    <cellStyle name="Note 2 20 6 3" xfId="62045"/>
    <cellStyle name="Note 2 20 7" xfId="29521"/>
    <cellStyle name="Note 2 20 8" xfId="62046"/>
    <cellStyle name="Note 2 21" xfId="29522"/>
    <cellStyle name="Note 2 21 2" xfId="29523"/>
    <cellStyle name="Note 2 21 2 2" xfId="29524"/>
    <cellStyle name="Note 2 21 2 3" xfId="29525"/>
    <cellStyle name="Note 2 21 2 4" xfId="29526"/>
    <cellStyle name="Note 2 21 2 5" xfId="29527"/>
    <cellStyle name="Note 2 21 2 6" xfId="29528"/>
    <cellStyle name="Note 2 21 3" xfId="29529"/>
    <cellStyle name="Note 2 21 3 2" xfId="62047"/>
    <cellStyle name="Note 2 21 3 3" xfId="62048"/>
    <cellStyle name="Note 2 21 4" xfId="29530"/>
    <cellStyle name="Note 2 21 4 2" xfId="62049"/>
    <cellStyle name="Note 2 21 4 3" xfId="62050"/>
    <cellStyle name="Note 2 21 5" xfId="29531"/>
    <cellStyle name="Note 2 21 5 2" xfId="62051"/>
    <cellStyle name="Note 2 21 5 3" xfId="62052"/>
    <cellStyle name="Note 2 21 6" xfId="29532"/>
    <cellStyle name="Note 2 21 6 2" xfId="62053"/>
    <cellStyle name="Note 2 21 6 3" xfId="62054"/>
    <cellStyle name="Note 2 21 7" xfId="29533"/>
    <cellStyle name="Note 2 21 8" xfId="62055"/>
    <cellStyle name="Note 2 22" xfId="29534"/>
    <cellStyle name="Note 2 22 2" xfId="29535"/>
    <cellStyle name="Note 2 22 2 2" xfId="29536"/>
    <cellStyle name="Note 2 22 2 3" xfId="29537"/>
    <cellStyle name="Note 2 22 2 4" xfId="29538"/>
    <cellStyle name="Note 2 22 2 5" xfId="29539"/>
    <cellStyle name="Note 2 22 2 6" xfId="29540"/>
    <cellStyle name="Note 2 22 3" xfId="29541"/>
    <cellStyle name="Note 2 22 3 2" xfId="62056"/>
    <cellStyle name="Note 2 22 3 3" xfId="62057"/>
    <cellStyle name="Note 2 22 4" xfId="29542"/>
    <cellStyle name="Note 2 22 4 2" xfId="62058"/>
    <cellStyle name="Note 2 22 4 3" xfId="62059"/>
    <cellStyle name="Note 2 22 5" xfId="29543"/>
    <cellStyle name="Note 2 22 5 2" xfId="62060"/>
    <cellStyle name="Note 2 22 5 3" xfId="62061"/>
    <cellStyle name="Note 2 22 6" xfId="29544"/>
    <cellStyle name="Note 2 22 6 2" xfId="62062"/>
    <cellStyle name="Note 2 22 6 3" xfId="62063"/>
    <cellStyle name="Note 2 22 7" xfId="29545"/>
    <cellStyle name="Note 2 22 8" xfId="62064"/>
    <cellStyle name="Note 2 23" xfId="29546"/>
    <cellStyle name="Note 2 23 2" xfId="29547"/>
    <cellStyle name="Note 2 23 2 2" xfId="29548"/>
    <cellStyle name="Note 2 23 2 3" xfId="29549"/>
    <cellStyle name="Note 2 23 2 4" xfId="29550"/>
    <cellStyle name="Note 2 23 2 5" xfId="29551"/>
    <cellStyle name="Note 2 23 2 6" xfId="29552"/>
    <cellStyle name="Note 2 23 3" xfId="29553"/>
    <cellStyle name="Note 2 23 3 2" xfId="62065"/>
    <cellStyle name="Note 2 23 3 3" xfId="62066"/>
    <cellStyle name="Note 2 23 4" xfId="29554"/>
    <cellStyle name="Note 2 23 4 2" xfId="62067"/>
    <cellStyle name="Note 2 23 4 3" xfId="62068"/>
    <cellStyle name="Note 2 23 5" xfId="29555"/>
    <cellStyle name="Note 2 23 5 2" xfId="62069"/>
    <cellStyle name="Note 2 23 5 3" xfId="62070"/>
    <cellStyle name="Note 2 23 6" xfId="29556"/>
    <cellStyle name="Note 2 23 6 2" xfId="62071"/>
    <cellStyle name="Note 2 23 6 3" xfId="62072"/>
    <cellStyle name="Note 2 23 7" xfId="29557"/>
    <cellStyle name="Note 2 23 8" xfId="62073"/>
    <cellStyle name="Note 2 24" xfId="29558"/>
    <cellStyle name="Note 2 24 2" xfId="29559"/>
    <cellStyle name="Note 2 24 2 2" xfId="29560"/>
    <cellStyle name="Note 2 24 2 3" xfId="29561"/>
    <cellStyle name="Note 2 24 2 4" xfId="29562"/>
    <cellStyle name="Note 2 24 2 5" xfId="29563"/>
    <cellStyle name="Note 2 24 2 6" xfId="29564"/>
    <cellStyle name="Note 2 24 3" xfId="29565"/>
    <cellStyle name="Note 2 24 3 2" xfId="62074"/>
    <cellStyle name="Note 2 24 3 3" xfId="62075"/>
    <cellStyle name="Note 2 24 4" xfId="29566"/>
    <cellStyle name="Note 2 24 4 2" xfId="62076"/>
    <cellStyle name="Note 2 24 4 3" xfId="62077"/>
    <cellStyle name="Note 2 24 5" xfId="29567"/>
    <cellStyle name="Note 2 24 5 2" xfId="62078"/>
    <cellStyle name="Note 2 24 5 3" xfId="62079"/>
    <cellStyle name="Note 2 24 6" xfId="29568"/>
    <cellStyle name="Note 2 24 6 2" xfId="62080"/>
    <cellStyle name="Note 2 24 6 3" xfId="62081"/>
    <cellStyle name="Note 2 24 7" xfId="29569"/>
    <cellStyle name="Note 2 24 8" xfId="62082"/>
    <cellStyle name="Note 2 25" xfId="29570"/>
    <cellStyle name="Note 2 25 2" xfId="29571"/>
    <cellStyle name="Note 2 25 2 2" xfId="29572"/>
    <cellStyle name="Note 2 25 2 3" xfId="29573"/>
    <cellStyle name="Note 2 25 2 4" xfId="29574"/>
    <cellStyle name="Note 2 25 2 5" xfId="29575"/>
    <cellStyle name="Note 2 25 2 6" xfId="29576"/>
    <cellStyle name="Note 2 25 3" xfId="29577"/>
    <cellStyle name="Note 2 25 3 2" xfId="62083"/>
    <cellStyle name="Note 2 25 3 3" xfId="62084"/>
    <cellStyle name="Note 2 25 4" xfId="29578"/>
    <cellStyle name="Note 2 25 4 2" xfId="62085"/>
    <cellStyle name="Note 2 25 4 3" xfId="62086"/>
    <cellStyle name="Note 2 25 5" xfId="29579"/>
    <cellStyle name="Note 2 25 5 2" xfId="62087"/>
    <cellStyle name="Note 2 25 5 3" xfId="62088"/>
    <cellStyle name="Note 2 25 6" xfId="29580"/>
    <cellStyle name="Note 2 25 6 2" xfId="62089"/>
    <cellStyle name="Note 2 25 6 3" xfId="62090"/>
    <cellStyle name="Note 2 25 7" xfId="29581"/>
    <cellStyle name="Note 2 25 8" xfId="62091"/>
    <cellStyle name="Note 2 26" xfId="29582"/>
    <cellStyle name="Note 2 26 2" xfId="29583"/>
    <cellStyle name="Note 2 26 2 2" xfId="29584"/>
    <cellStyle name="Note 2 26 2 3" xfId="29585"/>
    <cellStyle name="Note 2 26 2 4" xfId="29586"/>
    <cellStyle name="Note 2 26 2 5" xfId="29587"/>
    <cellStyle name="Note 2 26 2 6" xfId="29588"/>
    <cellStyle name="Note 2 26 3" xfId="29589"/>
    <cellStyle name="Note 2 26 3 2" xfId="62092"/>
    <cellStyle name="Note 2 26 3 3" xfId="62093"/>
    <cellStyle name="Note 2 26 4" xfId="29590"/>
    <cellStyle name="Note 2 26 4 2" xfId="62094"/>
    <cellStyle name="Note 2 26 4 3" xfId="62095"/>
    <cellStyle name="Note 2 26 5" xfId="29591"/>
    <cellStyle name="Note 2 26 5 2" xfId="62096"/>
    <cellStyle name="Note 2 26 5 3" xfId="62097"/>
    <cellStyle name="Note 2 26 6" xfId="29592"/>
    <cellStyle name="Note 2 26 6 2" xfId="62098"/>
    <cellStyle name="Note 2 26 6 3" xfId="62099"/>
    <cellStyle name="Note 2 26 7" xfId="29593"/>
    <cellStyle name="Note 2 26 8" xfId="62100"/>
    <cellStyle name="Note 2 27" xfId="29594"/>
    <cellStyle name="Note 2 27 2" xfId="29595"/>
    <cellStyle name="Note 2 27 2 2" xfId="29596"/>
    <cellStyle name="Note 2 27 2 3" xfId="29597"/>
    <cellStyle name="Note 2 27 2 4" xfId="29598"/>
    <cellStyle name="Note 2 27 2 5" xfId="29599"/>
    <cellStyle name="Note 2 27 2 6" xfId="29600"/>
    <cellStyle name="Note 2 27 3" xfId="29601"/>
    <cellStyle name="Note 2 27 3 2" xfId="62101"/>
    <cellStyle name="Note 2 27 3 3" xfId="62102"/>
    <cellStyle name="Note 2 27 4" xfId="29602"/>
    <cellStyle name="Note 2 27 4 2" xfId="62103"/>
    <cellStyle name="Note 2 27 4 3" xfId="62104"/>
    <cellStyle name="Note 2 27 5" xfId="29603"/>
    <cellStyle name="Note 2 27 5 2" xfId="62105"/>
    <cellStyle name="Note 2 27 5 3" xfId="62106"/>
    <cellStyle name="Note 2 27 6" xfId="29604"/>
    <cellStyle name="Note 2 27 6 2" xfId="62107"/>
    <cellStyle name="Note 2 27 6 3" xfId="62108"/>
    <cellStyle name="Note 2 27 7" xfId="29605"/>
    <cellStyle name="Note 2 27 8" xfId="62109"/>
    <cellStyle name="Note 2 28" xfId="29606"/>
    <cellStyle name="Note 2 28 2" xfId="29607"/>
    <cellStyle name="Note 2 28 2 2" xfId="29608"/>
    <cellStyle name="Note 2 28 2 3" xfId="29609"/>
    <cellStyle name="Note 2 28 2 4" xfId="29610"/>
    <cellStyle name="Note 2 28 2 5" xfId="29611"/>
    <cellStyle name="Note 2 28 2 6" xfId="29612"/>
    <cellStyle name="Note 2 28 3" xfId="29613"/>
    <cellStyle name="Note 2 28 3 2" xfId="62110"/>
    <cellStyle name="Note 2 28 3 3" xfId="62111"/>
    <cellStyle name="Note 2 28 4" xfId="29614"/>
    <cellStyle name="Note 2 28 4 2" xfId="62112"/>
    <cellStyle name="Note 2 28 4 3" xfId="62113"/>
    <cellStyle name="Note 2 28 5" xfId="29615"/>
    <cellStyle name="Note 2 28 5 2" xfId="62114"/>
    <cellStyle name="Note 2 28 5 3" xfId="62115"/>
    <cellStyle name="Note 2 28 6" xfId="29616"/>
    <cellStyle name="Note 2 28 6 2" xfId="62116"/>
    <cellStyle name="Note 2 28 6 3" xfId="62117"/>
    <cellStyle name="Note 2 28 7" xfId="29617"/>
    <cellStyle name="Note 2 28 8" xfId="62118"/>
    <cellStyle name="Note 2 29" xfId="29618"/>
    <cellStyle name="Note 2 29 2" xfId="29619"/>
    <cellStyle name="Note 2 29 2 2" xfId="29620"/>
    <cellStyle name="Note 2 29 2 3" xfId="29621"/>
    <cellStyle name="Note 2 29 2 4" xfId="29622"/>
    <cellStyle name="Note 2 29 2 5" xfId="29623"/>
    <cellStyle name="Note 2 29 2 6" xfId="29624"/>
    <cellStyle name="Note 2 29 3" xfId="29625"/>
    <cellStyle name="Note 2 29 3 2" xfId="62119"/>
    <cellStyle name="Note 2 29 3 3" xfId="62120"/>
    <cellStyle name="Note 2 29 4" xfId="29626"/>
    <cellStyle name="Note 2 29 4 2" xfId="62121"/>
    <cellStyle name="Note 2 29 4 3" xfId="62122"/>
    <cellStyle name="Note 2 29 5" xfId="29627"/>
    <cellStyle name="Note 2 29 5 2" xfId="62123"/>
    <cellStyle name="Note 2 29 5 3" xfId="62124"/>
    <cellStyle name="Note 2 29 6" xfId="29628"/>
    <cellStyle name="Note 2 29 6 2" xfId="62125"/>
    <cellStyle name="Note 2 29 6 3" xfId="62126"/>
    <cellStyle name="Note 2 29 7" xfId="29629"/>
    <cellStyle name="Note 2 29 8" xfId="62127"/>
    <cellStyle name="Note 2 3" xfId="29630"/>
    <cellStyle name="Note 2 3 10" xfId="29631"/>
    <cellStyle name="Note 2 3 10 2" xfId="29632"/>
    <cellStyle name="Note 2 3 10 2 2" xfId="29633"/>
    <cellStyle name="Note 2 3 10 2 3" xfId="29634"/>
    <cellStyle name="Note 2 3 10 2 4" xfId="29635"/>
    <cellStyle name="Note 2 3 10 2 5" xfId="29636"/>
    <cellStyle name="Note 2 3 10 2 6" xfId="29637"/>
    <cellStyle name="Note 2 3 10 3" xfId="29638"/>
    <cellStyle name="Note 2 3 10 3 2" xfId="62128"/>
    <cellStyle name="Note 2 3 10 3 3" xfId="62129"/>
    <cellStyle name="Note 2 3 10 4" xfId="29639"/>
    <cellStyle name="Note 2 3 10 4 2" xfId="62130"/>
    <cellStyle name="Note 2 3 10 4 3" xfId="62131"/>
    <cellStyle name="Note 2 3 10 5" xfId="29640"/>
    <cellStyle name="Note 2 3 10 5 2" xfId="62132"/>
    <cellStyle name="Note 2 3 10 5 3" xfId="62133"/>
    <cellStyle name="Note 2 3 10 6" xfId="29641"/>
    <cellStyle name="Note 2 3 10 6 2" xfId="62134"/>
    <cellStyle name="Note 2 3 10 6 3" xfId="62135"/>
    <cellStyle name="Note 2 3 10 7" xfId="29642"/>
    <cellStyle name="Note 2 3 10 8" xfId="62136"/>
    <cellStyle name="Note 2 3 11" xfId="29643"/>
    <cellStyle name="Note 2 3 11 2" xfId="29644"/>
    <cellStyle name="Note 2 3 11 2 2" xfId="29645"/>
    <cellStyle name="Note 2 3 11 2 3" xfId="29646"/>
    <cellStyle name="Note 2 3 11 2 4" xfId="29647"/>
    <cellStyle name="Note 2 3 11 2 5" xfId="29648"/>
    <cellStyle name="Note 2 3 11 2 6" xfId="29649"/>
    <cellStyle name="Note 2 3 11 3" xfId="29650"/>
    <cellStyle name="Note 2 3 11 3 2" xfId="62137"/>
    <cellStyle name="Note 2 3 11 3 3" xfId="62138"/>
    <cellStyle name="Note 2 3 11 4" xfId="29651"/>
    <cellStyle name="Note 2 3 11 4 2" xfId="62139"/>
    <cellStyle name="Note 2 3 11 4 3" xfId="62140"/>
    <cellStyle name="Note 2 3 11 5" xfId="29652"/>
    <cellStyle name="Note 2 3 11 5 2" xfId="62141"/>
    <cellStyle name="Note 2 3 11 5 3" xfId="62142"/>
    <cellStyle name="Note 2 3 11 6" xfId="29653"/>
    <cellStyle name="Note 2 3 11 6 2" xfId="62143"/>
    <cellStyle name="Note 2 3 11 6 3" xfId="62144"/>
    <cellStyle name="Note 2 3 11 7" xfId="29654"/>
    <cellStyle name="Note 2 3 11 8" xfId="62145"/>
    <cellStyle name="Note 2 3 12" xfId="29655"/>
    <cellStyle name="Note 2 3 12 2" xfId="29656"/>
    <cellStyle name="Note 2 3 12 2 2" xfId="29657"/>
    <cellStyle name="Note 2 3 12 2 3" xfId="29658"/>
    <cellStyle name="Note 2 3 12 2 4" xfId="29659"/>
    <cellStyle name="Note 2 3 12 2 5" xfId="29660"/>
    <cellStyle name="Note 2 3 12 2 6" xfId="29661"/>
    <cellStyle name="Note 2 3 12 3" xfId="29662"/>
    <cellStyle name="Note 2 3 12 3 2" xfId="62146"/>
    <cellStyle name="Note 2 3 12 3 3" xfId="62147"/>
    <cellStyle name="Note 2 3 12 4" xfId="29663"/>
    <cellStyle name="Note 2 3 12 4 2" xfId="62148"/>
    <cellStyle name="Note 2 3 12 4 3" xfId="62149"/>
    <cellStyle name="Note 2 3 12 5" xfId="29664"/>
    <cellStyle name="Note 2 3 12 5 2" xfId="62150"/>
    <cellStyle name="Note 2 3 12 5 3" xfId="62151"/>
    <cellStyle name="Note 2 3 12 6" xfId="29665"/>
    <cellStyle name="Note 2 3 12 6 2" xfId="62152"/>
    <cellStyle name="Note 2 3 12 6 3" xfId="62153"/>
    <cellStyle name="Note 2 3 12 7" xfId="29666"/>
    <cellStyle name="Note 2 3 12 8" xfId="62154"/>
    <cellStyle name="Note 2 3 13" xfId="29667"/>
    <cellStyle name="Note 2 3 13 2" xfId="29668"/>
    <cellStyle name="Note 2 3 13 2 2" xfId="29669"/>
    <cellStyle name="Note 2 3 13 2 3" xfId="29670"/>
    <cellStyle name="Note 2 3 13 2 4" xfId="29671"/>
    <cellStyle name="Note 2 3 13 2 5" xfId="29672"/>
    <cellStyle name="Note 2 3 13 2 6" xfId="29673"/>
    <cellStyle name="Note 2 3 13 3" xfId="29674"/>
    <cellStyle name="Note 2 3 13 3 2" xfId="62155"/>
    <cellStyle name="Note 2 3 13 3 3" xfId="62156"/>
    <cellStyle name="Note 2 3 13 4" xfId="29675"/>
    <cellStyle name="Note 2 3 13 4 2" xfId="62157"/>
    <cellStyle name="Note 2 3 13 4 3" xfId="62158"/>
    <cellStyle name="Note 2 3 13 5" xfId="29676"/>
    <cellStyle name="Note 2 3 13 5 2" xfId="62159"/>
    <cellStyle name="Note 2 3 13 5 3" xfId="62160"/>
    <cellStyle name="Note 2 3 13 6" xfId="29677"/>
    <cellStyle name="Note 2 3 13 6 2" xfId="62161"/>
    <cellStyle name="Note 2 3 13 6 3" xfId="62162"/>
    <cellStyle name="Note 2 3 13 7" xfId="29678"/>
    <cellStyle name="Note 2 3 13 8" xfId="62163"/>
    <cellStyle name="Note 2 3 14" xfId="29679"/>
    <cellStyle name="Note 2 3 14 2" xfId="29680"/>
    <cellStyle name="Note 2 3 14 2 2" xfId="29681"/>
    <cellStyle name="Note 2 3 14 2 3" xfId="29682"/>
    <cellStyle name="Note 2 3 14 2 4" xfId="29683"/>
    <cellStyle name="Note 2 3 14 2 5" xfId="29684"/>
    <cellStyle name="Note 2 3 14 2 6" xfId="29685"/>
    <cellStyle name="Note 2 3 14 3" xfId="29686"/>
    <cellStyle name="Note 2 3 14 3 2" xfId="62164"/>
    <cellStyle name="Note 2 3 14 3 3" xfId="62165"/>
    <cellStyle name="Note 2 3 14 4" xfId="29687"/>
    <cellStyle name="Note 2 3 14 4 2" xfId="62166"/>
    <cellStyle name="Note 2 3 14 4 3" xfId="62167"/>
    <cellStyle name="Note 2 3 14 5" xfId="29688"/>
    <cellStyle name="Note 2 3 14 5 2" xfId="62168"/>
    <cellStyle name="Note 2 3 14 5 3" xfId="62169"/>
    <cellStyle name="Note 2 3 14 6" xfId="29689"/>
    <cellStyle name="Note 2 3 14 6 2" xfId="62170"/>
    <cellStyle name="Note 2 3 14 6 3" xfId="62171"/>
    <cellStyle name="Note 2 3 14 7" xfId="29690"/>
    <cellStyle name="Note 2 3 14 8" xfId="62172"/>
    <cellStyle name="Note 2 3 15" xfId="29691"/>
    <cellStyle name="Note 2 3 15 2" xfId="29692"/>
    <cellStyle name="Note 2 3 15 2 2" xfId="29693"/>
    <cellStyle name="Note 2 3 15 2 3" xfId="29694"/>
    <cellStyle name="Note 2 3 15 2 4" xfId="29695"/>
    <cellStyle name="Note 2 3 15 2 5" xfId="29696"/>
    <cellStyle name="Note 2 3 15 2 6" xfId="29697"/>
    <cellStyle name="Note 2 3 15 3" xfId="29698"/>
    <cellStyle name="Note 2 3 15 3 2" xfId="62173"/>
    <cellStyle name="Note 2 3 15 3 3" xfId="62174"/>
    <cellStyle name="Note 2 3 15 4" xfId="29699"/>
    <cellStyle name="Note 2 3 15 4 2" xfId="62175"/>
    <cellStyle name="Note 2 3 15 4 3" xfId="62176"/>
    <cellStyle name="Note 2 3 15 5" xfId="29700"/>
    <cellStyle name="Note 2 3 15 5 2" xfId="62177"/>
    <cellStyle name="Note 2 3 15 5 3" xfId="62178"/>
    <cellStyle name="Note 2 3 15 6" xfId="29701"/>
    <cellStyle name="Note 2 3 15 6 2" xfId="62179"/>
    <cellStyle name="Note 2 3 15 6 3" xfId="62180"/>
    <cellStyle name="Note 2 3 15 7" xfId="29702"/>
    <cellStyle name="Note 2 3 15 8" xfId="62181"/>
    <cellStyle name="Note 2 3 16" xfId="29703"/>
    <cellStyle name="Note 2 3 16 2" xfId="29704"/>
    <cellStyle name="Note 2 3 16 2 2" xfId="29705"/>
    <cellStyle name="Note 2 3 16 2 3" xfId="29706"/>
    <cellStyle name="Note 2 3 16 2 4" xfId="29707"/>
    <cellStyle name="Note 2 3 16 2 5" xfId="29708"/>
    <cellStyle name="Note 2 3 16 2 6" xfId="29709"/>
    <cellStyle name="Note 2 3 16 3" xfId="29710"/>
    <cellStyle name="Note 2 3 16 3 2" xfId="62182"/>
    <cellStyle name="Note 2 3 16 3 3" xfId="62183"/>
    <cellStyle name="Note 2 3 16 4" xfId="29711"/>
    <cellStyle name="Note 2 3 16 4 2" xfId="62184"/>
    <cellStyle name="Note 2 3 16 4 3" xfId="62185"/>
    <cellStyle name="Note 2 3 16 5" xfId="29712"/>
    <cellStyle name="Note 2 3 16 5 2" xfId="62186"/>
    <cellStyle name="Note 2 3 16 5 3" xfId="62187"/>
    <cellStyle name="Note 2 3 16 6" xfId="29713"/>
    <cellStyle name="Note 2 3 16 6 2" xfId="62188"/>
    <cellStyle name="Note 2 3 16 6 3" xfId="62189"/>
    <cellStyle name="Note 2 3 16 7" xfId="29714"/>
    <cellStyle name="Note 2 3 16 8" xfId="62190"/>
    <cellStyle name="Note 2 3 17" xfId="29715"/>
    <cellStyle name="Note 2 3 17 2" xfId="29716"/>
    <cellStyle name="Note 2 3 17 2 2" xfId="29717"/>
    <cellStyle name="Note 2 3 17 2 3" xfId="29718"/>
    <cellStyle name="Note 2 3 17 2 4" xfId="29719"/>
    <cellStyle name="Note 2 3 17 2 5" xfId="29720"/>
    <cellStyle name="Note 2 3 17 2 6" xfId="29721"/>
    <cellStyle name="Note 2 3 17 3" xfId="29722"/>
    <cellStyle name="Note 2 3 17 3 2" xfId="62191"/>
    <cellStyle name="Note 2 3 17 3 3" xfId="62192"/>
    <cellStyle name="Note 2 3 17 4" xfId="29723"/>
    <cellStyle name="Note 2 3 17 4 2" xfId="62193"/>
    <cellStyle name="Note 2 3 17 4 3" xfId="62194"/>
    <cellStyle name="Note 2 3 17 5" xfId="29724"/>
    <cellStyle name="Note 2 3 17 5 2" xfId="62195"/>
    <cellStyle name="Note 2 3 17 5 3" xfId="62196"/>
    <cellStyle name="Note 2 3 17 6" xfId="29725"/>
    <cellStyle name="Note 2 3 17 6 2" xfId="62197"/>
    <cellStyle name="Note 2 3 17 6 3" xfId="62198"/>
    <cellStyle name="Note 2 3 17 7" xfId="29726"/>
    <cellStyle name="Note 2 3 17 8" xfId="62199"/>
    <cellStyle name="Note 2 3 18" xfId="29727"/>
    <cellStyle name="Note 2 3 18 2" xfId="29728"/>
    <cellStyle name="Note 2 3 18 2 2" xfId="29729"/>
    <cellStyle name="Note 2 3 18 2 3" xfId="29730"/>
    <cellStyle name="Note 2 3 18 2 4" xfId="29731"/>
    <cellStyle name="Note 2 3 18 2 5" xfId="29732"/>
    <cellStyle name="Note 2 3 18 2 6" xfId="29733"/>
    <cellStyle name="Note 2 3 18 3" xfId="29734"/>
    <cellStyle name="Note 2 3 18 3 2" xfId="62200"/>
    <cellStyle name="Note 2 3 18 3 3" xfId="62201"/>
    <cellStyle name="Note 2 3 18 4" xfId="29735"/>
    <cellStyle name="Note 2 3 18 4 2" xfId="62202"/>
    <cellStyle name="Note 2 3 18 4 3" xfId="62203"/>
    <cellStyle name="Note 2 3 18 5" xfId="29736"/>
    <cellStyle name="Note 2 3 18 5 2" xfId="62204"/>
    <cellStyle name="Note 2 3 18 5 3" xfId="62205"/>
    <cellStyle name="Note 2 3 18 6" xfId="29737"/>
    <cellStyle name="Note 2 3 18 6 2" xfId="62206"/>
    <cellStyle name="Note 2 3 18 6 3" xfId="62207"/>
    <cellStyle name="Note 2 3 18 7" xfId="29738"/>
    <cellStyle name="Note 2 3 18 8" xfId="62208"/>
    <cellStyle name="Note 2 3 19" xfId="29739"/>
    <cellStyle name="Note 2 3 19 2" xfId="29740"/>
    <cellStyle name="Note 2 3 19 2 2" xfId="29741"/>
    <cellStyle name="Note 2 3 19 2 3" xfId="29742"/>
    <cellStyle name="Note 2 3 19 2 4" xfId="29743"/>
    <cellStyle name="Note 2 3 19 2 5" xfId="29744"/>
    <cellStyle name="Note 2 3 19 2 6" xfId="29745"/>
    <cellStyle name="Note 2 3 19 3" xfId="29746"/>
    <cellStyle name="Note 2 3 19 3 2" xfId="62209"/>
    <cellStyle name="Note 2 3 19 3 3" xfId="62210"/>
    <cellStyle name="Note 2 3 19 4" xfId="29747"/>
    <cellStyle name="Note 2 3 19 4 2" xfId="62211"/>
    <cellStyle name="Note 2 3 19 4 3" xfId="62212"/>
    <cellStyle name="Note 2 3 19 5" xfId="29748"/>
    <cellStyle name="Note 2 3 19 5 2" xfId="62213"/>
    <cellStyle name="Note 2 3 19 5 3" xfId="62214"/>
    <cellStyle name="Note 2 3 19 6" xfId="29749"/>
    <cellStyle name="Note 2 3 19 6 2" xfId="62215"/>
    <cellStyle name="Note 2 3 19 6 3" xfId="62216"/>
    <cellStyle name="Note 2 3 19 7" xfId="29750"/>
    <cellStyle name="Note 2 3 19 8" xfId="62217"/>
    <cellStyle name="Note 2 3 2" xfId="29751"/>
    <cellStyle name="Note 2 3 2 10" xfId="29752"/>
    <cellStyle name="Note 2 3 2 10 2" xfId="29753"/>
    <cellStyle name="Note 2 3 2 10 2 2" xfId="29754"/>
    <cellStyle name="Note 2 3 2 10 2 3" xfId="29755"/>
    <cellStyle name="Note 2 3 2 10 2 4" xfId="29756"/>
    <cellStyle name="Note 2 3 2 10 2 5" xfId="29757"/>
    <cellStyle name="Note 2 3 2 10 2 6" xfId="29758"/>
    <cellStyle name="Note 2 3 2 10 3" xfId="29759"/>
    <cellStyle name="Note 2 3 2 10 3 2" xfId="62218"/>
    <cellStyle name="Note 2 3 2 10 3 3" xfId="62219"/>
    <cellStyle name="Note 2 3 2 10 4" xfId="29760"/>
    <cellStyle name="Note 2 3 2 10 4 2" xfId="62220"/>
    <cellStyle name="Note 2 3 2 10 4 3" xfId="62221"/>
    <cellStyle name="Note 2 3 2 10 5" xfId="29761"/>
    <cellStyle name="Note 2 3 2 10 5 2" xfId="62222"/>
    <cellStyle name="Note 2 3 2 10 5 3" xfId="62223"/>
    <cellStyle name="Note 2 3 2 10 6" xfId="29762"/>
    <cellStyle name="Note 2 3 2 10 6 2" xfId="62224"/>
    <cellStyle name="Note 2 3 2 10 6 3" xfId="62225"/>
    <cellStyle name="Note 2 3 2 10 7" xfId="29763"/>
    <cellStyle name="Note 2 3 2 10 8" xfId="62226"/>
    <cellStyle name="Note 2 3 2 11" xfId="29764"/>
    <cellStyle name="Note 2 3 2 11 2" xfId="29765"/>
    <cellStyle name="Note 2 3 2 11 2 2" xfId="29766"/>
    <cellStyle name="Note 2 3 2 11 2 3" xfId="29767"/>
    <cellStyle name="Note 2 3 2 11 2 4" xfId="29768"/>
    <cellStyle name="Note 2 3 2 11 2 5" xfId="29769"/>
    <cellStyle name="Note 2 3 2 11 2 6" xfId="29770"/>
    <cellStyle name="Note 2 3 2 11 3" xfId="29771"/>
    <cellStyle name="Note 2 3 2 11 3 2" xfId="62227"/>
    <cellStyle name="Note 2 3 2 11 3 3" xfId="62228"/>
    <cellStyle name="Note 2 3 2 11 4" xfId="29772"/>
    <cellStyle name="Note 2 3 2 11 4 2" xfId="62229"/>
    <cellStyle name="Note 2 3 2 11 4 3" xfId="62230"/>
    <cellStyle name="Note 2 3 2 11 5" xfId="29773"/>
    <cellStyle name="Note 2 3 2 11 5 2" xfId="62231"/>
    <cellStyle name="Note 2 3 2 11 5 3" xfId="62232"/>
    <cellStyle name="Note 2 3 2 11 6" xfId="29774"/>
    <cellStyle name="Note 2 3 2 11 6 2" xfId="62233"/>
    <cellStyle name="Note 2 3 2 11 6 3" xfId="62234"/>
    <cellStyle name="Note 2 3 2 11 7" xfId="29775"/>
    <cellStyle name="Note 2 3 2 11 8" xfId="62235"/>
    <cellStyle name="Note 2 3 2 12" xfId="29776"/>
    <cellStyle name="Note 2 3 2 12 2" xfId="29777"/>
    <cellStyle name="Note 2 3 2 12 2 2" xfId="29778"/>
    <cellStyle name="Note 2 3 2 12 2 3" xfId="29779"/>
    <cellStyle name="Note 2 3 2 12 2 4" xfId="29780"/>
    <cellStyle name="Note 2 3 2 12 2 5" xfId="29781"/>
    <cellStyle name="Note 2 3 2 12 2 6" xfId="29782"/>
    <cellStyle name="Note 2 3 2 12 3" xfId="29783"/>
    <cellStyle name="Note 2 3 2 12 3 2" xfId="62236"/>
    <cellStyle name="Note 2 3 2 12 3 3" xfId="62237"/>
    <cellStyle name="Note 2 3 2 12 4" xfId="29784"/>
    <cellStyle name="Note 2 3 2 12 4 2" xfId="62238"/>
    <cellStyle name="Note 2 3 2 12 4 3" xfId="62239"/>
    <cellStyle name="Note 2 3 2 12 5" xfId="29785"/>
    <cellStyle name="Note 2 3 2 12 5 2" xfId="62240"/>
    <cellStyle name="Note 2 3 2 12 5 3" xfId="62241"/>
    <cellStyle name="Note 2 3 2 12 6" xfId="29786"/>
    <cellStyle name="Note 2 3 2 12 6 2" xfId="62242"/>
    <cellStyle name="Note 2 3 2 12 6 3" xfId="62243"/>
    <cellStyle name="Note 2 3 2 12 7" xfId="29787"/>
    <cellStyle name="Note 2 3 2 12 8" xfId="62244"/>
    <cellStyle name="Note 2 3 2 13" xfId="29788"/>
    <cellStyle name="Note 2 3 2 13 2" xfId="29789"/>
    <cellStyle name="Note 2 3 2 13 2 2" xfId="29790"/>
    <cellStyle name="Note 2 3 2 13 2 3" xfId="29791"/>
    <cellStyle name="Note 2 3 2 13 2 4" xfId="29792"/>
    <cellStyle name="Note 2 3 2 13 2 5" xfId="29793"/>
    <cellStyle name="Note 2 3 2 13 2 6" xfId="29794"/>
    <cellStyle name="Note 2 3 2 13 3" xfId="29795"/>
    <cellStyle name="Note 2 3 2 13 3 2" xfId="62245"/>
    <cellStyle name="Note 2 3 2 13 3 3" xfId="62246"/>
    <cellStyle name="Note 2 3 2 13 4" xfId="29796"/>
    <cellStyle name="Note 2 3 2 13 4 2" xfId="62247"/>
    <cellStyle name="Note 2 3 2 13 4 3" xfId="62248"/>
    <cellStyle name="Note 2 3 2 13 5" xfId="29797"/>
    <cellStyle name="Note 2 3 2 13 5 2" xfId="62249"/>
    <cellStyle name="Note 2 3 2 13 5 3" xfId="62250"/>
    <cellStyle name="Note 2 3 2 13 6" xfId="29798"/>
    <cellStyle name="Note 2 3 2 13 6 2" xfId="62251"/>
    <cellStyle name="Note 2 3 2 13 6 3" xfId="62252"/>
    <cellStyle name="Note 2 3 2 13 7" xfId="29799"/>
    <cellStyle name="Note 2 3 2 13 8" xfId="62253"/>
    <cellStyle name="Note 2 3 2 14" xfId="29800"/>
    <cellStyle name="Note 2 3 2 14 2" xfId="29801"/>
    <cellStyle name="Note 2 3 2 14 2 2" xfId="29802"/>
    <cellStyle name="Note 2 3 2 14 2 3" xfId="29803"/>
    <cellStyle name="Note 2 3 2 14 2 4" xfId="29804"/>
    <cellStyle name="Note 2 3 2 14 2 5" xfId="29805"/>
    <cellStyle name="Note 2 3 2 14 2 6" xfId="29806"/>
    <cellStyle name="Note 2 3 2 14 3" xfId="29807"/>
    <cellStyle name="Note 2 3 2 14 3 2" xfId="62254"/>
    <cellStyle name="Note 2 3 2 14 3 3" xfId="62255"/>
    <cellStyle name="Note 2 3 2 14 4" xfId="29808"/>
    <cellStyle name="Note 2 3 2 14 4 2" xfId="62256"/>
    <cellStyle name="Note 2 3 2 14 4 3" xfId="62257"/>
    <cellStyle name="Note 2 3 2 14 5" xfId="29809"/>
    <cellStyle name="Note 2 3 2 14 5 2" xfId="62258"/>
    <cellStyle name="Note 2 3 2 14 5 3" xfId="62259"/>
    <cellStyle name="Note 2 3 2 14 6" xfId="29810"/>
    <cellStyle name="Note 2 3 2 14 6 2" xfId="62260"/>
    <cellStyle name="Note 2 3 2 14 6 3" xfId="62261"/>
    <cellStyle name="Note 2 3 2 14 7" xfId="29811"/>
    <cellStyle name="Note 2 3 2 14 8" xfId="62262"/>
    <cellStyle name="Note 2 3 2 15" xfId="29812"/>
    <cellStyle name="Note 2 3 2 15 2" xfId="29813"/>
    <cellStyle name="Note 2 3 2 15 2 2" xfId="29814"/>
    <cellStyle name="Note 2 3 2 15 2 3" xfId="29815"/>
    <cellStyle name="Note 2 3 2 15 2 4" xfId="29816"/>
    <cellStyle name="Note 2 3 2 15 2 5" xfId="29817"/>
    <cellStyle name="Note 2 3 2 15 2 6" xfId="29818"/>
    <cellStyle name="Note 2 3 2 15 3" xfId="29819"/>
    <cellStyle name="Note 2 3 2 15 3 2" xfId="62263"/>
    <cellStyle name="Note 2 3 2 15 3 3" xfId="62264"/>
    <cellStyle name="Note 2 3 2 15 4" xfId="29820"/>
    <cellStyle name="Note 2 3 2 15 4 2" xfId="62265"/>
    <cellStyle name="Note 2 3 2 15 4 3" xfId="62266"/>
    <cellStyle name="Note 2 3 2 15 5" xfId="29821"/>
    <cellStyle name="Note 2 3 2 15 5 2" xfId="62267"/>
    <cellStyle name="Note 2 3 2 15 5 3" xfId="62268"/>
    <cellStyle name="Note 2 3 2 15 6" xfId="29822"/>
    <cellStyle name="Note 2 3 2 15 6 2" xfId="62269"/>
    <cellStyle name="Note 2 3 2 15 6 3" xfId="62270"/>
    <cellStyle name="Note 2 3 2 15 7" xfId="29823"/>
    <cellStyle name="Note 2 3 2 15 8" xfId="62271"/>
    <cellStyle name="Note 2 3 2 16" xfId="29824"/>
    <cellStyle name="Note 2 3 2 16 2" xfId="29825"/>
    <cellStyle name="Note 2 3 2 16 2 2" xfId="29826"/>
    <cellStyle name="Note 2 3 2 16 2 3" xfId="29827"/>
    <cellStyle name="Note 2 3 2 16 2 4" xfId="29828"/>
    <cellStyle name="Note 2 3 2 16 2 5" xfId="29829"/>
    <cellStyle name="Note 2 3 2 16 2 6" xfId="29830"/>
    <cellStyle name="Note 2 3 2 16 3" xfId="29831"/>
    <cellStyle name="Note 2 3 2 16 3 2" xfId="62272"/>
    <cellStyle name="Note 2 3 2 16 3 3" xfId="62273"/>
    <cellStyle name="Note 2 3 2 16 4" xfId="29832"/>
    <cellStyle name="Note 2 3 2 16 4 2" xfId="62274"/>
    <cellStyle name="Note 2 3 2 16 4 3" xfId="62275"/>
    <cellStyle name="Note 2 3 2 16 5" xfId="29833"/>
    <cellStyle name="Note 2 3 2 16 5 2" xfId="62276"/>
    <cellStyle name="Note 2 3 2 16 5 3" xfId="62277"/>
    <cellStyle name="Note 2 3 2 16 6" xfId="29834"/>
    <cellStyle name="Note 2 3 2 16 6 2" xfId="62278"/>
    <cellStyle name="Note 2 3 2 16 6 3" xfId="62279"/>
    <cellStyle name="Note 2 3 2 16 7" xfId="29835"/>
    <cellStyle name="Note 2 3 2 16 8" xfId="62280"/>
    <cellStyle name="Note 2 3 2 17" xfId="29836"/>
    <cellStyle name="Note 2 3 2 17 2" xfId="29837"/>
    <cellStyle name="Note 2 3 2 17 2 2" xfId="29838"/>
    <cellStyle name="Note 2 3 2 17 2 3" xfId="29839"/>
    <cellStyle name="Note 2 3 2 17 2 4" xfId="29840"/>
    <cellStyle name="Note 2 3 2 17 2 5" xfId="29841"/>
    <cellStyle name="Note 2 3 2 17 2 6" xfId="29842"/>
    <cellStyle name="Note 2 3 2 17 3" xfId="29843"/>
    <cellStyle name="Note 2 3 2 17 3 2" xfId="62281"/>
    <cellStyle name="Note 2 3 2 17 3 3" xfId="62282"/>
    <cellStyle name="Note 2 3 2 17 4" xfId="29844"/>
    <cellStyle name="Note 2 3 2 17 4 2" xfId="62283"/>
    <cellStyle name="Note 2 3 2 17 4 3" xfId="62284"/>
    <cellStyle name="Note 2 3 2 17 5" xfId="29845"/>
    <cellStyle name="Note 2 3 2 17 5 2" xfId="62285"/>
    <cellStyle name="Note 2 3 2 17 5 3" xfId="62286"/>
    <cellStyle name="Note 2 3 2 17 6" xfId="29846"/>
    <cellStyle name="Note 2 3 2 17 6 2" xfId="62287"/>
    <cellStyle name="Note 2 3 2 17 6 3" xfId="62288"/>
    <cellStyle name="Note 2 3 2 17 7" xfId="29847"/>
    <cellStyle name="Note 2 3 2 17 8" xfId="62289"/>
    <cellStyle name="Note 2 3 2 18" xfId="29848"/>
    <cellStyle name="Note 2 3 2 18 2" xfId="29849"/>
    <cellStyle name="Note 2 3 2 18 2 2" xfId="29850"/>
    <cellStyle name="Note 2 3 2 18 2 3" xfId="29851"/>
    <cellStyle name="Note 2 3 2 18 2 4" xfId="29852"/>
    <cellStyle name="Note 2 3 2 18 2 5" xfId="29853"/>
    <cellStyle name="Note 2 3 2 18 2 6" xfId="29854"/>
    <cellStyle name="Note 2 3 2 18 3" xfId="29855"/>
    <cellStyle name="Note 2 3 2 18 3 2" xfId="62290"/>
    <cellStyle name="Note 2 3 2 18 3 3" xfId="62291"/>
    <cellStyle name="Note 2 3 2 18 4" xfId="29856"/>
    <cellStyle name="Note 2 3 2 18 4 2" xfId="62292"/>
    <cellStyle name="Note 2 3 2 18 4 3" xfId="62293"/>
    <cellStyle name="Note 2 3 2 18 5" xfId="29857"/>
    <cellStyle name="Note 2 3 2 18 5 2" xfId="62294"/>
    <cellStyle name="Note 2 3 2 18 5 3" xfId="62295"/>
    <cellStyle name="Note 2 3 2 18 6" xfId="29858"/>
    <cellStyle name="Note 2 3 2 18 6 2" xfId="62296"/>
    <cellStyle name="Note 2 3 2 18 6 3" xfId="62297"/>
    <cellStyle name="Note 2 3 2 18 7" xfId="29859"/>
    <cellStyle name="Note 2 3 2 18 8" xfId="62298"/>
    <cellStyle name="Note 2 3 2 19" xfId="29860"/>
    <cellStyle name="Note 2 3 2 19 2" xfId="29861"/>
    <cellStyle name="Note 2 3 2 19 2 2" xfId="29862"/>
    <cellStyle name="Note 2 3 2 19 2 3" xfId="29863"/>
    <cellStyle name="Note 2 3 2 19 2 4" xfId="29864"/>
    <cellStyle name="Note 2 3 2 19 2 5" xfId="29865"/>
    <cellStyle name="Note 2 3 2 19 2 6" xfId="29866"/>
    <cellStyle name="Note 2 3 2 19 3" xfId="29867"/>
    <cellStyle name="Note 2 3 2 19 3 2" xfId="62299"/>
    <cellStyle name="Note 2 3 2 19 3 3" xfId="62300"/>
    <cellStyle name="Note 2 3 2 19 4" xfId="29868"/>
    <cellStyle name="Note 2 3 2 19 4 2" xfId="62301"/>
    <cellStyle name="Note 2 3 2 19 4 3" xfId="62302"/>
    <cellStyle name="Note 2 3 2 19 5" xfId="29869"/>
    <cellStyle name="Note 2 3 2 19 5 2" xfId="62303"/>
    <cellStyle name="Note 2 3 2 19 5 3" xfId="62304"/>
    <cellStyle name="Note 2 3 2 19 6" xfId="29870"/>
    <cellStyle name="Note 2 3 2 19 6 2" xfId="62305"/>
    <cellStyle name="Note 2 3 2 19 6 3" xfId="62306"/>
    <cellStyle name="Note 2 3 2 19 7" xfId="29871"/>
    <cellStyle name="Note 2 3 2 19 8" xfId="62307"/>
    <cellStyle name="Note 2 3 2 2" xfId="29872"/>
    <cellStyle name="Note 2 3 2 2 2" xfId="29873"/>
    <cellStyle name="Note 2 3 2 2 2 2" xfId="29874"/>
    <cellStyle name="Note 2 3 2 2 2 3" xfId="29875"/>
    <cellStyle name="Note 2 3 2 2 2 4" xfId="29876"/>
    <cellStyle name="Note 2 3 2 2 2 5" xfId="29877"/>
    <cellStyle name="Note 2 3 2 2 2 6" xfId="29878"/>
    <cellStyle name="Note 2 3 2 2 3" xfId="29879"/>
    <cellStyle name="Note 2 3 2 2 3 2" xfId="62308"/>
    <cellStyle name="Note 2 3 2 2 3 3" xfId="62309"/>
    <cellStyle name="Note 2 3 2 2 4" xfId="29880"/>
    <cellStyle name="Note 2 3 2 2 4 2" xfId="62310"/>
    <cellStyle name="Note 2 3 2 2 4 3" xfId="62311"/>
    <cellStyle name="Note 2 3 2 2 5" xfId="29881"/>
    <cellStyle name="Note 2 3 2 2 5 2" xfId="62312"/>
    <cellStyle name="Note 2 3 2 2 5 3" xfId="62313"/>
    <cellStyle name="Note 2 3 2 2 6" xfId="29882"/>
    <cellStyle name="Note 2 3 2 2 6 2" xfId="62314"/>
    <cellStyle name="Note 2 3 2 2 6 3" xfId="62315"/>
    <cellStyle name="Note 2 3 2 2 7" xfId="29883"/>
    <cellStyle name="Note 2 3 2 2 8" xfId="62316"/>
    <cellStyle name="Note 2 3 2 20" xfId="29884"/>
    <cellStyle name="Note 2 3 2 20 2" xfId="29885"/>
    <cellStyle name="Note 2 3 2 20 2 2" xfId="29886"/>
    <cellStyle name="Note 2 3 2 20 2 3" xfId="29887"/>
    <cellStyle name="Note 2 3 2 20 2 4" xfId="29888"/>
    <cellStyle name="Note 2 3 2 20 2 5" xfId="29889"/>
    <cellStyle name="Note 2 3 2 20 2 6" xfId="29890"/>
    <cellStyle name="Note 2 3 2 20 3" xfId="29891"/>
    <cellStyle name="Note 2 3 2 20 3 2" xfId="62317"/>
    <cellStyle name="Note 2 3 2 20 3 3" xfId="62318"/>
    <cellStyle name="Note 2 3 2 20 4" xfId="29892"/>
    <cellStyle name="Note 2 3 2 20 4 2" xfId="62319"/>
    <cellStyle name="Note 2 3 2 20 4 3" xfId="62320"/>
    <cellStyle name="Note 2 3 2 20 5" xfId="29893"/>
    <cellStyle name="Note 2 3 2 20 5 2" xfId="62321"/>
    <cellStyle name="Note 2 3 2 20 5 3" xfId="62322"/>
    <cellStyle name="Note 2 3 2 20 6" xfId="29894"/>
    <cellStyle name="Note 2 3 2 20 6 2" xfId="62323"/>
    <cellStyle name="Note 2 3 2 20 6 3" xfId="62324"/>
    <cellStyle name="Note 2 3 2 20 7" xfId="29895"/>
    <cellStyle name="Note 2 3 2 20 8" xfId="62325"/>
    <cellStyle name="Note 2 3 2 21" xfId="29896"/>
    <cellStyle name="Note 2 3 2 21 2" xfId="29897"/>
    <cellStyle name="Note 2 3 2 21 2 2" xfId="29898"/>
    <cellStyle name="Note 2 3 2 21 2 3" xfId="29899"/>
    <cellStyle name="Note 2 3 2 21 2 4" xfId="29900"/>
    <cellStyle name="Note 2 3 2 21 2 5" xfId="29901"/>
    <cellStyle name="Note 2 3 2 21 2 6" xfId="29902"/>
    <cellStyle name="Note 2 3 2 21 3" xfId="29903"/>
    <cellStyle name="Note 2 3 2 21 3 2" xfId="62326"/>
    <cellStyle name="Note 2 3 2 21 3 3" xfId="62327"/>
    <cellStyle name="Note 2 3 2 21 4" xfId="29904"/>
    <cellStyle name="Note 2 3 2 21 4 2" xfId="62328"/>
    <cellStyle name="Note 2 3 2 21 4 3" xfId="62329"/>
    <cellStyle name="Note 2 3 2 21 5" xfId="29905"/>
    <cellStyle name="Note 2 3 2 21 5 2" xfId="62330"/>
    <cellStyle name="Note 2 3 2 21 5 3" xfId="62331"/>
    <cellStyle name="Note 2 3 2 21 6" xfId="29906"/>
    <cellStyle name="Note 2 3 2 21 6 2" xfId="62332"/>
    <cellStyle name="Note 2 3 2 21 6 3" xfId="62333"/>
    <cellStyle name="Note 2 3 2 21 7" xfId="29907"/>
    <cellStyle name="Note 2 3 2 21 8" xfId="62334"/>
    <cellStyle name="Note 2 3 2 22" xfId="29908"/>
    <cellStyle name="Note 2 3 2 22 2" xfId="29909"/>
    <cellStyle name="Note 2 3 2 22 2 2" xfId="29910"/>
    <cellStyle name="Note 2 3 2 22 2 3" xfId="29911"/>
    <cellStyle name="Note 2 3 2 22 2 4" xfId="29912"/>
    <cellStyle name="Note 2 3 2 22 2 5" xfId="29913"/>
    <cellStyle name="Note 2 3 2 22 2 6" xfId="29914"/>
    <cellStyle name="Note 2 3 2 22 3" xfId="29915"/>
    <cellStyle name="Note 2 3 2 22 3 2" xfId="62335"/>
    <cellStyle name="Note 2 3 2 22 3 3" xfId="62336"/>
    <cellStyle name="Note 2 3 2 22 4" xfId="29916"/>
    <cellStyle name="Note 2 3 2 22 4 2" xfId="62337"/>
    <cellStyle name="Note 2 3 2 22 4 3" xfId="62338"/>
    <cellStyle name="Note 2 3 2 22 5" xfId="29917"/>
    <cellStyle name="Note 2 3 2 22 5 2" xfId="62339"/>
    <cellStyle name="Note 2 3 2 22 5 3" xfId="62340"/>
    <cellStyle name="Note 2 3 2 22 6" xfId="29918"/>
    <cellStyle name="Note 2 3 2 22 6 2" xfId="62341"/>
    <cellStyle name="Note 2 3 2 22 6 3" xfId="62342"/>
    <cellStyle name="Note 2 3 2 22 7" xfId="29919"/>
    <cellStyle name="Note 2 3 2 22 8" xfId="62343"/>
    <cellStyle name="Note 2 3 2 23" xfId="29920"/>
    <cellStyle name="Note 2 3 2 23 2" xfId="29921"/>
    <cellStyle name="Note 2 3 2 23 2 2" xfId="29922"/>
    <cellStyle name="Note 2 3 2 23 2 3" xfId="29923"/>
    <cellStyle name="Note 2 3 2 23 2 4" xfId="29924"/>
    <cellStyle name="Note 2 3 2 23 2 5" xfId="29925"/>
    <cellStyle name="Note 2 3 2 23 2 6" xfId="29926"/>
    <cellStyle name="Note 2 3 2 23 3" xfId="29927"/>
    <cellStyle name="Note 2 3 2 23 3 2" xfId="62344"/>
    <cellStyle name="Note 2 3 2 23 3 3" xfId="62345"/>
    <cellStyle name="Note 2 3 2 23 4" xfId="29928"/>
    <cellStyle name="Note 2 3 2 23 4 2" xfId="62346"/>
    <cellStyle name="Note 2 3 2 23 4 3" xfId="62347"/>
    <cellStyle name="Note 2 3 2 23 5" xfId="29929"/>
    <cellStyle name="Note 2 3 2 23 5 2" xfId="62348"/>
    <cellStyle name="Note 2 3 2 23 5 3" xfId="62349"/>
    <cellStyle name="Note 2 3 2 23 6" xfId="29930"/>
    <cellStyle name="Note 2 3 2 23 6 2" xfId="62350"/>
    <cellStyle name="Note 2 3 2 23 6 3" xfId="62351"/>
    <cellStyle name="Note 2 3 2 23 7" xfId="29931"/>
    <cellStyle name="Note 2 3 2 23 8" xfId="62352"/>
    <cellStyle name="Note 2 3 2 24" xfId="29932"/>
    <cellStyle name="Note 2 3 2 24 2" xfId="29933"/>
    <cellStyle name="Note 2 3 2 24 2 2" xfId="29934"/>
    <cellStyle name="Note 2 3 2 24 2 3" xfId="29935"/>
    <cellStyle name="Note 2 3 2 24 2 4" xfId="29936"/>
    <cellStyle name="Note 2 3 2 24 2 5" xfId="29937"/>
    <cellStyle name="Note 2 3 2 24 2 6" xfId="29938"/>
    <cellStyle name="Note 2 3 2 24 3" xfId="29939"/>
    <cellStyle name="Note 2 3 2 24 3 2" xfId="62353"/>
    <cellStyle name="Note 2 3 2 24 3 3" xfId="62354"/>
    <cellStyle name="Note 2 3 2 24 4" xfId="29940"/>
    <cellStyle name="Note 2 3 2 24 4 2" xfId="62355"/>
    <cellStyle name="Note 2 3 2 24 4 3" xfId="62356"/>
    <cellStyle name="Note 2 3 2 24 5" xfId="29941"/>
    <cellStyle name="Note 2 3 2 24 5 2" xfId="62357"/>
    <cellStyle name="Note 2 3 2 24 5 3" xfId="62358"/>
    <cellStyle name="Note 2 3 2 24 6" xfId="29942"/>
    <cellStyle name="Note 2 3 2 24 6 2" xfId="62359"/>
    <cellStyle name="Note 2 3 2 24 6 3" xfId="62360"/>
    <cellStyle name="Note 2 3 2 24 7" xfId="29943"/>
    <cellStyle name="Note 2 3 2 24 8" xfId="62361"/>
    <cellStyle name="Note 2 3 2 25" xfId="29944"/>
    <cellStyle name="Note 2 3 2 25 2" xfId="29945"/>
    <cellStyle name="Note 2 3 2 25 2 2" xfId="29946"/>
    <cellStyle name="Note 2 3 2 25 2 3" xfId="29947"/>
    <cellStyle name="Note 2 3 2 25 2 4" xfId="29948"/>
    <cellStyle name="Note 2 3 2 25 2 5" xfId="29949"/>
    <cellStyle name="Note 2 3 2 25 2 6" xfId="29950"/>
    <cellStyle name="Note 2 3 2 25 3" xfId="29951"/>
    <cellStyle name="Note 2 3 2 25 3 2" xfId="62362"/>
    <cellStyle name="Note 2 3 2 25 3 3" xfId="62363"/>
    <cellStyle name="Note 2 3 2 25 4" xfId="29952"/>
    <cellStyle name="Note 2 3 2 25 4 2" xfId="62364"/>
    <cellStyle name="Note 2 3 2 25 4 3" xfId="62365"/>
    <cellStyle name="Note 2 3 2 25 5" xfId="29953"/>
    <cellStyle name="Note 2 3 2 25 5 2" xfId="62366"/>
    <cellStyle name="Note 2 3 2 25 5 3" xfId="62367"/>
    <cellStyle name="Note 2 3 2 25 6" xfId="29954"/>
    <cellStyle name="Note 2 3 2 25 6 2" xfId="62368"/>
    <cellStyle name="Note 2 3 2 25 6 3" xfId="62369"/>
    <cellStyle name="Note 2 3 2 25 7" xfId="29955"/>
    <cellStyle name="Note 2 3 2 25 8" xfId="62370"/>
    <cellStyle name="Note 2 3 2 26" xfId="29956"/>
    <cellStyle name="Note 2 3 2 26 2" xfId="29957"/>
    <cellStyle name="Note 2 3 2 26 2 2" xfId="29958"/>
    <cellStyle name="Note 2 3 2 26 2 3" xfId="29959"/>
    <cellStyle name="Note 2 3 2 26 2 4" xfId="29960"/>
    <cellStyle name="Note 2 3 2 26 2 5" xfId="29961"/>
    <cellStyle name="Note 2 3 2 26 2 6" xfId="29962"/>
    <cellStyle name="Note 2 3 2 26 3" xfId="29963"/>
    <cellStyle name="Note 2 3 2 26 3 2" xfId="62371"/>
    <cellStyle name="Note 2 3 2 26 3 3" xfId="62372"/>
    <cellStyle name="Note 2 3 2 26 4" xfId="29964"/>
    <cellStyle name="Note 2 3 2 26 4 2" xfId="62373"/>
    <cellStyle name="Note 2 3 2 26 4 3" xfId="62374"/>
    <cellStyle name="Note 2 3 2 26 5" xfId="29965"/>
    <cellStyle name="Note 2 3 2 26 5 2" xfId="62375"/>
    <cellStyle name="Note 2 3 2 26 5 3" xfId="62376"/>
    <cellStyle name="Note 2 3 2 26 6" xfId="29966"/>
    <cellStyle name="Note 2 3 2 26 6 2" xfId="62377"/>
    <cellStyle name="Note 2 3 2 26 6 3" xfId="62378"/>
    <cellStyle name="Note 2 3 2 26 7" xfId="29967"/>
    <cellStyle name="Note 2 3 2 26 8" xfId="62379"/>
    <cellStyle name="Note 2 3 2 27" xfId="29968"/>
    <cellStyle name="Note 2 3 2 27 2" xfId="29969"/>
    <cellStyle name="Note 2 3 2 27 2 2" xfId="29970"/>
    <cellStyle name="Note 2 3 2 27 2 3" xfId="29971"/>
    <cellStyle name="Note 2 3 2 27 2 4" xfId="29972"/>
    <cellStyle name="Note 2 3 2 27 2 5" xfId="29973"/>
    <cellStyle name="Note 2 3 2 27 2 6" xfId="29974"/>
    <cellStyle name="Note 2 3 2 27 3" xfId="29975"/>
    <cellStyle name="Note 2 3 2 27 3 2" xfId="62380"/>
    <cellStyle name="Note 2 3 2 27 3 3" xfId="62381"/>
    <cellStyle name="Note 2 3 2 27 4" xfId="29976"/>
    <cellStyle name="Note 2 3 2 27 4 2" xfId="62382"/>
    <cellStyle name="Note 2 3 2 27 4 3" xfId="62383"/>
    <cellStyle name="Note 2 3 2 27 5" xfId="29977"/>
    <cellStyle name="Note 2 3 2 27 5 2" xfId="62384"/>
    <cellStyle name="Note 2 3 2 27 5 3" xfId="62385"/>
    <cellStyle name="Note 2 3 2 27 6" xfId="29978"/>
    <cellStyle name="Note 2 3 2 27 6 2" xfId="62386"/>
    <cellStyle name="Note 2 3 2 27 6 3" xfId="62387"/>
    <cellStyle name="Note 2 3 2 27 7" xfId="29979"/>
    <cellStyle name="Note 2 3 2 27 8" xfId="62388"/>
    <cellStyle name="Note 2 3 2 28" xfId="29980"/>
    <cellStyle name="Note 2 3 2 28 2" xfId="29981"/>
    <cellStyle name="Note 2 3 2 28 2 2" xfId="29982"/>
    <cellStyle name="Note 2 3 2 28 2 3" xfId="29983"/>
    <cellStyle name="Note 2 3 2 28 2 4" xfId="29984"/>
    <cellStyle name="Note 2 3 2 28 2 5" xfId="29985"/>
    <cellStyle name="Note 2 3 2 28 2 6" xfId="29986"/>
    <cellStyle name="Note 2 3 2 28 3" xfId="29987"/>
    <cellStyle name="Note 2 3 2 28 3 2" xfId="62389"/>
    <cellStyle name="Note 2 3 2 28 3 3" xfId="62390"/>
    <cellStyle name="Note 2 3 2 28 4" xfId="29988"/>
    <cellStyle name="Note 2 3 2 28 4 2" xfId="62391"/>
    <cellStyle name="Note 2 3 2 28 4 3" xfId="62392"/>
    <cellStyle name="Note 2 3 2 28 5" xfId="29989"/>
    <cellStyle name="Note 2 3 2 28 5 2" xfId="62393"/>
    <cellStyle name="Note 2 3 2 28 5 3" xfId="62394"/>
    <cellStyle name="Note 2 3 2 28 6" xfId="29990"/>
    <cellStyle name="Note 2 3 2 28 6 2" xfId="62395"/>
    <cellStyle name="Note 2 3 2 28 6 3" xfId="62396"/>
    <cellStyle name="Note 2 3 2 28 7" xfId="29991"/>
    <cellStyle name="Note 2 3 2 28 8" xfId="62397"/>
    <cellStyle name="Note 2 3 2 29" xfId="29992"/>
    <cellStyle name="Note 2 3 2 29 2" xfId="29993"/>
    <cellStyle name="Note 2 3 2 29 2 2" xfId="29994"/>
    <cellStyle name="Note 2 3 2 29 2 3" xfId="29995"/>
    <cellStyle name="Note 2 3 2 29 2 4" xfId="29996"/>
    <cellStyle name="Note 2 3 2 29 2 5" xfId="29997"/>
    <cellStyle name="Note 2 3 2 29 2 6" xfId="29998"/>
    <cellStyle name="Note 2 3 2 29 3" xfId="29999"/>
    <cellStyle name="Note 2 3 2 29 3 2" xfId="62398"/>
    <cellStyle name="Note 2 3 2 29 3 3" xfId="62399"/>
    <cellStyle name="Note 2 3 2 29 4" xfId="30000"/>
    <cellStyle name="Note 2 3 2 29 4 2" xfId="62400"/>
    <cellStyle name="Note 2 3 2 29 4 3" xfId="62401"/>
    <cellStyle name="Note 2 3 2 29 5" xfId="30001"/>
    <cellStyle name="Note 2 3 2 29 5 2" xfId="62402"/>
    <cellStyle name="Note 2 3 2 29 5 3" xfId="62403"/>
    <cellStyle name="Note 2 3 2 29 6" xfId="30002"/>
    <cellStyle name="Note 2 3 2 29 6 2" xfId="62404"/>
    <cellStyle name="Note 2 3 2 29 6 3" xfId="62405"/>
    <cellStyle name="Note 2 3 2 29 7" xfId="30003"/>
    <cellStyle name="Note 2 3 2 29 8" xfId="62406"/>
    <cellStyle name="Note 2 3 2 3" xfId="30004"/>
    <cellStyle name="Note 2 3 2 3 2" xfId="30005"/>
    <cellStyle name="Note 2 3 2 3 2 2" xfId="30006"/>
    <cellStyle name="Note 2 3 2 3 2 3" xfId="30007"/>
    <cellStyle name="Note 2 3 2 3 2 4" xfId="30008"/>
    <cellStyle name="Note 2 3 2 3 2 5" xfId="30009"/>
    <cellStyle name="Note 2 3 2 3 2 6" xfId="30010"/>
    <cellStyle name="Note 2 3 2 3 3" xfId="30011"/>
    <cellStyle name="Note 2 3 2 3 3 2" xfId="62407"/>
    <cellStyle name="Note 2 3 2 3 3 3" xfId="62408"/>
    <cellStyle name="Note 2 3 2 3 4" xfId="30012"/>
    <cellStyle name="Note 2 3 2 3 4 2" xfId="62409"/>
    <cellStyle name="Note 2 3 2 3 4 3" xfId="62410"/>
    <cellStyle name="Note 2 3 2 3 5" xfId="30013"/>
    <cellStyle name="Note 2 3 2 3 5 2" xfId="62411"/>
    <cellStyle name="Note 2 3 2 3 5 3" xfId="62412"/>
    <cellStyle name="Note 2 3 2 3 6" xfId="30014"/>
    <cellStyle name="Note 2 3 2 3 6 2" xfId="62413"/>
    <cellStyle name="Note 2 3 2 3 6 3" xfId="62414"/>
    <cellStyle name="Note 2 3 2 3 7" xfId="30015"/>
    <cellStyle name="Note 2 3 2 3 8" xfId="62415"/>
    <cellStyle name="Note 2 3 2 30" xfId="30016"/>
    <cellStyle name="Note 2 3 2 30 2" xfId="30017"/>
    <cellStyle name="Note 2 3 2 30 2 2" xfId="30018"/>
    <cellStyle name="Note 2 3 2 30 2 3" xfId="30019"/>
    <cellStyle name="Note 2 3 2 30 2 4" xfId="30020"/>
    <cellStyle name="Note 2 3 2 30 2 5" xfId="30021"/>
    <cellStyle name="Note 2 3 2 30 2 6" xfId="30022"/>
    <cellStyle name="Note 2 3 2 30 3" xfId="30023"/>
    <cellStyle name="Note 2 3 2 30 3 2" xfId="62416"/>
    <cellStyle name="Note 2 3 2 30 3 3" xfId="62417"/>
    <cellStyle name="Note 2 3 2 30 4" xfId="30024"/>
    <cellStyle name="Note 2 3 2 30 4 2" xfId="62418"/>
    <cellStyle name="Note 2 3 2 30 4 3" xfId="62419"/>
    <cellStyle name="Note 2 3 2 30 5" xfId="30025"/>
    <cellStyle name="Note 2 3 2 30 5 2" xfId="62420"/>
    <cellStyle name="Note 2 3 2 30 5 3" xfId="62421"/>
    <cellStyle name="Note 2 3 2 30 6" xfId="30026"/>
    <cellStyle name="Note 2 3 2 30 6 2" xfId="62422"/>
    <cellStyle name="Note 2 3 2 30 6 3" xfId="62423"/>
    <cellStyle name="Note 2 3 2 30 7" xfId="30027"/>
    <cellStyle name="Note 2 3 2 30 8" xfId="62424"/>
    <cellStyle name="Note 2 3 2 31" xfId="30028"/>
    <cellStyle name="Note 2 3 2 31 2" xfId="30029"/>
    <cellStyle name="Note 2 3 2 31 2 2" xfId="30030"/>
    <cellStyle name="Note 2 3 2 31 2 3" xfId="30031"/>
    <cellStyle name="Note 2 3 2 31 2 4" xfId="30032"/>
    <cellStyle name="Note 2 3 2 31 2 5" xfId="30033"/>
    <cellStyle name="Note 2 3 2 31 2 6" xfId="30034"/>
    <cellStyle name="Note 2 3 2 31 3" xfId="30035"/>
    <cellStyle name="Note 2 3 2 31 3 2" xfId="62425"/>
    <cellStyle name="Note 2 3 2 31 3 3" xfId="62426"/>
    <cellStyle name="Note 2 3 2 31 4" xfId="30036"/>
    <cellStyle name="Note 2 3 2 31 4 2" xfId="62427"/>
    <cellStyle name="Note 2 3 2 31 4 3" xfId="62428"/>
    <cellStyle name="Note 2 3 2 31 5" xfId="30037"/>
    <cellStyle name="Note 2 3 2 31 5 2" xfId="62429"/>
    <cellStyle name="Note 2 3 2 31 5 3" xfId="62430"/>
    <cellStyle name="Note 2 3 2 31 6" xfId="30038"/>
    <cellStyle name="Note 2 3 2 31 6 2" xfId="62431"/>
    <cellStyle name="Note 2 3 2 31 6 3" xfId="62432"/>
    <cellStyle name="Note 2 3 2 31 7" xfId="30039"/>
    <cellStyle name="Note 2 3 2 31 8" xfId="62433"/>
    <cellStyle name="Note 2 3 2 32" xfId="30040"/>
    <cellStyle name="Note 2 3 2 32 2" xfId="30041"/>
    <cellStyle name="Note 2 3 2 32 2 2" xfId="30042"/>
    <cellStyle name="Note 2 3 2 32 2 3" xfId="30043"/>
    <cellStyle name="Note 2 3 2 32 2 4" xfId="30044"/>
    <cellStyle name="Note 2 3 2 32 2 5" xfId="30045"/>
    <cellStyle name="Note 2 3 2 32 2 6" xfId="30046"/>
    <cellStyle name="Note 2 3 2 32 3" xfId="30047"/>
    <cellStyle name="Note 2 3 2 32 3 2" xfId="62434"/>
    <cellStyle name="Note 2 3 2 32 3 3" xfId="62435"/>
    <cellStyle name="Note 2 3 2 32 4" xfId="30048"/>
    <cellStyle name="Note 2 3 2 32 4 2" xfId="62436"/>
    <cellStyle name="Note 2 3 2 32 4 3" xfId="62437"/>
    <cellStyle name="Note 2 3 2 32 5" xfId="30049"/>
    <cellStyle name="Note 2 3 2 32 5 2" xfId="62438"/>
    <cellStyle name="Note 2 3 2 32 5 3" xfId="62439"/>
    <cellStyle name="Note 2 3 2 32 6" xfId="30050"/>
    <cellStyle name="Note 2 3 2 32 6 2" xfId="62440"/>
    <cellStyle name="Note 2 3 2 32 6 3" xfId="62441"/>
    <cellStyle name="Note 2 3 2 32 7" xfId="30051"/>
    <cellStyle name="Note 2 3 2 32 8" xfId="62442"/>
    <cellStyle name="Note 2 3 2 33" xfId="30052"/>
    <cellStyle name="Note 2 3 2 33 2" xfId="30053"/>
    <cellStyle name="Note 2 3 2 33 2 2" xfId="30054"/>
    <cellStyle name="Note 2 3 2 33 2 3" xfId="30055"/>
    <cellStyle name="Note 2 3 2 33 2 4" xfId="30056"/>
    <cellStyle name="Note 2 3 2 33 2 5" xfId="30057"/>
    <cellStyle name="Note 2 3 2 33 2 6" xfId="30058"/>
    <cellStyle name="Note 2 3 2 33 3" xfId="30059"/>
    <cellStyle name="Note 2 3 2 33 3 2" xfId="62443"/>
    <cellStyle name="Note 2 3 2 33 3 3" xfId="62444"/>
    <cellStyle name="Note 2 3 2 33 4" xfId="30060"/>
    <cellStyle name="Note 2 3 2 33 4 2" xfId="62445"/>
    <cellStyle name="Note 2 3 2 33 4 3" xfId="62446"/>
    <cellStyle name="Note 2 3 2 33 5" xfId="30061"/>
    <cellStyle name="Note 2 3 2 33 5 2" xfId="62447"/>
    <cellStyle name="Note 2 3 2 33 5 3" xfId="62448"/>
    <cellStyle name="Note 2 3 2 33 6" xfId="30062"/>
    <cellStyle name="Note 2 3 2 33 6 2" xfId="62449"/>
    <cellStyle name="Note 2 3 2 33 6 3" xfId="62450"/>
    <cellStyle name="Note 2 3 2 33 7" xfId="30063"/>
    <cellStyle name="Note 2 3 2 33 8" xfId="62451"/>
    <cellStyle name="Note 2 3 2 34" xfId="30064"/>
    <cellStyle name="Note 2 3 2 34 2" xfId="30065"/>
    <cellStyle name="Note 2 3 2 34 2 2" xfId="30066"/>
    <cellStyle name="Note 2 3 2 34 2 3" xfId="30067"/>
    <cellStyle name="Note 2 3 2 34 2 4" xfId="30068"/>
    <cellStyle name="Note 2 3 2 34 2 5" xfId="30069"/>
    <cellStyle name="Note 2 3 2 34 2 6" xfId="30070"/>
    <cellStyle name="Note 2 3 2 34 3" xfId="30071"/>
    <cellStyle name="Note 2 3 2 34 3 2" xfId="62452"/>
    <cellStyle name="Note 2 3 2 34 3 3" xfId="62453"/>
    <cellStyle name="Note 2 3 2 34 4" xfId="30072"/>
    <cellStyle name="Note 2 3 2 34 4 2" xfId="62454"/>
    <cellStyle name="Note 2 3 2 34 4 3" xfId="62455"/>
    <cellStyle name="Note 2 3 2 34 5" xfId="30073"/>
    <cellStyle name="Note 2 3 2 34 5 2" xfId="62456"/>
    <cellStyle name="Note 2 3 2 34 5 3" xfId="62457"/>
    <cellStyle name="Note 2 3 2 34 6" xfId="30074"/>
    <cellStyle name="Note 2 3 2 34 6 2" xfId="62458"/>
    <cellStyle name="Note 2 3 2 34 6 3" xfId="62459"/>
    <cellStyle name="Note 2 3 2 34 7" xfId="30075"/>
    <cellStyle name="Note 2 3 2 34 8" xfId="62460"/>
    <cellStyle name="Note 2 3 2 35" xfId="30076"/>
    <cellStyle name="Note 2 3 2 35 2" xfId="30077"/>
    <cellStyle name="Note 2 3 2 35 3" xfId="30078"/>
    <cellStyle name="Note 2 3 2 35 4" xfId="30079"/>
    <cellStyle name="Note 2 3 2 35 5" xfId="30080"/>
    <cellStyle name="Note 2 3 2 35 6" xfId="30081"/>
    <cellStyle name="Note 2 3 2 36" xfId="30082"/>
    <cellStyle name="Note 2 3 2 36 2" xfId="30083"/>
    <cellStyle name="Note 2 3 2 36 3" xfId="30084"/>
    <cellStyle name="Note 2 3 2 36 4" xfId="30085"/>
    <cellStyle name="Note 2 3 2 36 5" xfId="30086"/>
    <cellStyle name="Note 2 3 2 36 6" xfId="30087"/>
    <cellStyle name="Note 2 3 2 37" xfId="30088"/>
    <cellStyle name="Note 2 3 2 37 2" xfId="62461"/>
    <cellStyle name="Note 2 3 2 37 3" xfId="62462"/>
    <cellStyle name="Note 2 3 2 38" xfId="30089"/>
    <cellStyle name="Note 2 3 2 38 2" xfId="62463"/>
    <cellStyle name="Note 2 3 2 38 3" xfId="62464"/>
    <cellStyle name="Note 2 3 2 39" xfId="30090"/>
    <cellStyle name="Note 2 3 2 39 2" xfId="62465"/>
    <cellStyle name="Note 2 3 2 39 3" xfId="62466"/>
    <cellStyle name="Note 2 3 2 4" xfId="30091"/>
    <cellStyle name="Note 2 3 2 4 2" xfId="30092"/>
    <cellStyle name="Note 2 3 2 4 2 2" xfId="30093"/>
    <cellStyle name="Note 2 3 2 4 2 3" xfId="30094"/>
    <cellStyle name="Note 2 3 2 4 2 4" xfId="30095"/>
    <cellStyle name="Note 2 3 2 4 2 5" xfId="30096"/>
    <cellStyle name="Note 2 3 2 4 2 6" xfId="30097"/>
    <cellStyle name="Note 2 3 2 4 3" xfId="30098"/>
    <cellStyle name="Note 2 3 2 4 3 2" xfId="62467"/>
    <cellStyle name="Note 2 3 2 4 3 3" xfId="62468"/>
    <cellStyle name="Note 2 3 2 4 4" xfId="30099"/>
    <cellStyle name="Note 2 3 2 4 4 2" xfId="62469"/>
    <cellStyle name="Note 2 3 2 4 4 3" xfId="62470"/>
    <cellStyle name="Note 2 3 2 4 5" xfId="30100"/>
    <cellStyle name="Note 2 3 2 4 5 2" xfId="62471"/>
    <cellStyle name="Note 2 3 2 4 5 3" xfId="62472"/>
    <cellStyle name="Note 2 3 2 4 6" xfId="30101"/>
    <cellStyle name="Note 2 3 2 4 6 2" xfId="62473"/>
    <cellStyle name="Note 2 3 2 4 6 3" xfId="62474"/>
    <cellStyle name="Note 2 3 2 4 7" xfId="30102"/>
    <cellStyle name="Note 2 3 2 4 8" xfId="62475"/>
    <cellStyle name="Note 2 3 2 40" xfId="30103"/>
    <cellStyle name="Note 2 3 2 41" xfId="30104"/>
    <cellStyle name="Note 2 3 2 5" xfId="30105"/>
    <cellStyle name="Note 2 3 2 5 2" xfId="30106"/>
    <cellStyle name="Note 2 3 2 5 2 2" xfId="30107"/>
    <cellStyle name="Note 2 3 2 5 2 3" xfId="30108"/>
    <cellStyle name="Note 2 3 2 5 2 4" xfId="30109"/>
    <cellStyle name="Note 2 3 2 5 2 5" xfId="30110"/>
    <cellStyle name="Note 2 3 2 5 2 6" xfId="30111"/>
    <cellStyle name="Note 2 3 2 5 3" xfId="30112"/>
    <cellStyle name="Note 2 3 2 5 3 2" xfId="62476"/>
    <cellStyle name="Note 2 3 2 5 3 3" xfId="62477"/>
    <cellStyle name="Note 2 3 2 5 4" xfId="30113"/>
    <cellStyle name="Note 2 3 2 5 4 2" xfId="62478"/>
    <cellStyle name="Note 2 3 2 5 4 3" xfId="62479"/>
    <cellStyle name="Note 2 3 2 5 5" xfId="30114"/>
    <cellStyle name="Note 2 3 2 5 5 2" xfId="62480"/>
    <cellStyle name="Note 2 3 2 5 5 3" xfId="62481"/>
    <cellStyle name="Note 2 3 2 5 6" xfId="30115"/>
    <cellStyle name="Note 2 3 2 5 6 2" xfId="62482"/>
    <cellStyle name="Note 2 3 2 5 6 3" xfId="62483"/>
    <cellStyle name="Note 2 3 2 5 7" xfId="30116"/>
    <cellStyle name="Note 2 3 2 5 8" xfId="62484"/>
    <cellStyle name="Note 2 3 2 6" xfId="30117"/>
    <cellStyle name="Note 2 3 2 6 2" xfId="30118"/>
    <cellStyle name="Note 2 3 2 6 2 2" xfId="30119"/>
    <cellStyle name="Note 2 3 2 6 2 3" xfId="30120"/>
    <cellStyle name="Note 2 3 2 6 2 4" xfId="30121"/>
    <cellStyle name="Note 2 3 2 6 2 5" xfId="30122"/>
    <cellStyle name="Note 2 3 2 6 2 6" xfId="30123"/>
    <cellStyle name="Note 2 3 2 6 3" xfId="30124"/>
    <cellStyle name="Note 2 3 2 6 3 2" xfId="62485"/>
    <cellStyle name="Note 2 3 2 6 3 3" xfId="62486"/>
    <cellStyle name="Note 2 3 2 6 4" xfId="30125"/>
    <cellStyle name="Note 2 3 2 6 4 2" xfId="62487"/>
    <cellStyle name="Note 2 3 2 6 4 3" xfId="62488"/>
    <cellStyle name="Note 2 3 2 6 5" xfId="30126"/>
    <cellStyle name="Note 2 3 2 6 5 2" xfId="62489"/>
    <cellStyle name="Note 2 3 2 6 5 3" xfId="62490"/>
    <cellStyle name="Note 2 3 2 6 6" xfId="30127"/>
    <cellStyle name="Note 2 3 2 6 6 2" xfId="62491"/>
    <cellStyle name="Note 2 3 2 6 6 3" xfId="62492"/>
    <cellStyle name="Note 2 3 2 6 7" xfId="30128"/>
    <cellStyle name="Note 2 3 2 6 8" xfId="62493"/>
    <cellStyle name="Note 2 3 2 7" xfId="30129"/>
    <cellStyle name="Note 2 3 2 7 2" xfId="30130"/>
    <cellStyle name="Note 2 3 2 7 2 2" xfId="30131"/>
    <cellStyle name="Note 2 3 2 7 2 3" xfId="30132"/>
    <cellStyle name="Note 2 3 2 7 2 4" xfId="30133"/>
    <cellStyle name="Note 2 3 2 7 2 5" xfId="30134"/>
    <cellStyle name="Note 2 3 2 7 2 6" xfId="30135"/>
    <cellStyle name="Note 2 3 2 7 3" xfId="30136"/>
    <cellStyle name="Note 2 3 2 7 3 2" xfId="62494"/>
    <cellStyle name="Note 2 3 2 7 3 3" xfId="62495"/>
    <cellStyle name="Note 2 3 2 7 4" xfId="30137"/>
    <cellStyle name="Note 2 3 2 7 4 2" xfId="62496"/>
    <cellStyle name="Note 2 3 2 7 4 3" xfId="62497"/>
    <cellStyle name="Note 2 3 2 7 5" xfId="30138"/>
    <cellStyle name="Note 2 3 2 7 5 2" xfId="62498"/>
    <cellStyle name="Note 2 3 2 7 5 3" xfId="62499"/>
    <cellStyle name="Note 2 3 2 7 6" xfId="30139"/>
    <cellStyle name="Note 2 3 2 7 6 2" xfId="62500"/>
    <cellStyle name="Note 2 3 2 7 6 3" xfId="62501"/>
    <cellStyle name="Note 2 3 2 7 7" xfId="30140"/>
    <cellStyle name="Note 2 3 2 7 8" xfId="62502"/>
    <cellStyle name="Note 2 3 2 8" xfId="30141"/>
    <cellStyle name="Note 2 3 2 8 2" xfId="30142"/>
    <cellStyle name="Note 2 3 2 8 2 2" xfId="30143"/>
    <cellStyle name="Note 2 3 2 8 2 3" xfId="30144"/>
    <cellStyle name="Note 2 3 2 8 2 4" xfId="30145"/>
    <cellStyle name="Note 2 3 2 8 2 5" xfId="30146"/>
    <cellStyle name="Note 2 3 2 8 2 6" xfId="30147"/>
    <cellStyle name="Note 2 3 2 8 3" xfId="30148"/>
    <cellStyle name="Note 2 3 2 8 3 2" xfId="62503"/>
    <cellStyle name="Note 2 3 2 8 3 3" xfId="62504"/>
    <cellStyle name="Note 2 3 2 8 4" xfId="30149"/>
    <cellStyle name="Note 2 3 2 8 4 2" xfId="62505"/>
    <cellStyle name="Note 2 3 2 8 4 3" xfId="62506"/>
    <cellStyle name="Note 2 3 2 8 5" xfId="30150"/>
    <cellStyle name="Note 2 3 2 8 5 2" xfId="62507"/>
    <cellStyle name="Note 2 3 2 8 5 3" xfId="62508"/>
    <cellStyle name="Note 2 3 2 8 6" xfId="30151"/>
    <cellStyle name="Note 2 3 2 8 6 2" xfId="62509"/>
    <cellStyle name="Note 2 3 2 8 6 3" xfId="62510"/>
    <cellStyle name="Note 2 3 2 8 7" xfId="30152"/>
    <cellStyle name="Note 2 3 2 8 8" xfId="62511"/>
    <cellStyle name="Note 2 3 2 9" xfId="30153"/>
    <cellStyle name="Note 2 3 2 9 2" xfId="30154"/>
    <cellStyle name="Note 2 3 2 9 2 2" xfId="30155"/>
    <cellStyle name="Note 2 3 2 9 2 3" xfId="30156"/>
    <cellStyle name="Note 2 3 2 9 2 4" xfId="30157"/>
    <cellStyle name="Note 2 3 2 9 2 5" xfId="30158"/>
    <cellStyle name="Note 2 3 2 9 2 6" xfId="30159"/>
    <cellStyle name="Note 2 3 2 9 3" xfId="30160"/>
    <cellStyle name="Note 2 3 2 9 3 2" xfId="62512"/>
    <cellStyle name="Note 2 3 2 9 3 3" xfId="62513"/>
    <cellStyle name="Note 2 3 2 9 4" xfId="30161"/>
    <cellStyle name="Note 2 3 2 9 4 2" xfId="62514"/>
    <cellStyle name="Note 2 3 2 9 4 3" xfId="62515"/>
    <cellStyle name="Note 2 3 2 9 5" xfId="30162"/>
    <cellStyle name="Note 2 3 2 9 5 2" xfId="62516"/>
    <cellStyle name="Note 2 3 2 9 5 3" xfId="62517"/>
    <cellStyle name="Note 2 3 2 9 6" xfId="30163"/>
    <cellStyle name="Note 2 3 2 9 6 2" xfId="62518"/>
    <cellStyle name="Note 2 3 2 9 6 3" xfId="62519"/>
    <cellStyle name="Note 2 3 2 9 7" xfId="30164"/>
    <cellStyle name="Note 2 3 2 9 8" xfId="62520"/>
    <cellStyle name="Note 2 3 20" xfId="30165"/>
    <cellStyle name="Note 2 3 20 2" xfId="30166"/>
    <cellStyle name="Note 2 3 20 2 2" xfId="30167"/>
    <cellStyle name="Note 2 3 20 2 3" xfId="30168"/>
    <cellStyle name="Note 2 3 20 2 4" xfId="30169"/>
    <cellStyle name="Note 2 3 20 2 5" xfId="30170"/>
    <cellStyle name="Note 2 3 20 2 6" xfId="30171"/>
    <cellStyle name="Note 2 3 20 3" xfId="30172"/>
    <cellStyle name="Note 2 3 20 3 2" xfId="62521"/>
    <cellStyle name="Note 2 3 20 3 3" xfId="62522"/>
    <cellStyle name="Note 2 3 20 4" xfId="30173"/>
    <cellStyle name="Note 2 3 20 4 2" xfId="62523"/>
    <cellStyle name="Note 2 3 20 4 3" xfId="62524"/>
    <cellStyle name="Note 2 3 20 5" xfId="30174"/>
    <cellStyle name="Note 2 3 20 5 2" xfId="62525"/>
    <cellStyle name="Note 2 3 20 5 3" xfId="62526"/>
    <cellStyle name="Note 2 3 20 6" xfId="30175"/>
    <cellStyle name="Note 2 3 20 6 2" xfId="62527"/>
    <cellStyle name="Note 2 3 20 6 3" xfId="62528"/>
    <cellStyle name="Note 2 3 20 7" xfId="30176"/>
    <cellStyle name="Note 2 3 20 8" xfId="62529"/>
    <cellStyle name="Note 2 3 21" xfId="30177"/>
    <cellStyle name="Note 2 3 21 2" xfId="30178"/>
    <cellStyle name="Note 2 3 21 2 2" xfId="30179"/>
    <cellStyle name="Note 2 3 21 2 3" xfId="30180"/>
    <cellStyle name="Note 2 3 21 2 4" xfId="30181"/>
    <cellStyle name="Note 2 3 21 2 5" xfId="30182"/>
    <cellStyle name="Note 2 3 21 2 6" xfId="30183"/>
    <cellStyle name="Note 2 3 21 3" xfId="30184"/>
    <cellStyle name="Note 2 3 21 3 2" xfId="62530"/>
    <cellStyle name="Note 2 3 21 3 3" xfId="62531"/>
    <cellStyle name="Note 2 3 21 4" xfId="30185"/>
    <cellStyle name="Note 2 3 21 4 2" xfId="62532"/>
    <cellStyle name="Note 2 3 21 4 3" xfId="62533"/>
    <cellStyle name="Note 2 3 21 5" xfId="30186"/>
    <cellStyle name="Note 2 3 21 5 2" xfId="62534"/>
    <cellStyle name="Note 2 3 21 5 3" xfId="62535"/>
    <cellStyle name="Note 2 3 21 6" xfId="30187"/>
    <cellStyle name="Note 2 3 21 6 2" xfId="62536"/>
    <cellStyle name="Note 2 3 21 6 3" xfId="62537"/>
    <cellStyle name="Note 2 3 21 7" xfId="30188"/>
    <cellStyle name="Note 2 3 21 8" xfId="62538"/>
    <cellStyle name="Note 2 3 22" xfId="30189"/>
    <cellStyle name="Note 2 3 22 2" xfId="30190"/>
    <cellStyle name="Note 2 3 22 2 2" xfId="30191"/>
    <cellStyle name="Note 2 3 22 2 3" xfId="30192"/>
    <cellStyle name="Note 2 3 22 2 4" xfId="30193"/>
    <cellStyle name="Note 2 3 22 2 5" xfId="30194"/>
    <cellStyle name="Note 2 3 22 2 6" xfId="30195"/>
    <cellStyle name="Note 2 3 22 3" xfId="30196"/>
    <cellStyle name="Note 2 3 22 3 2" xfId="62539"/>
    <cellStyle name="Note 2 3 22 3 3" xfId="62540"/>
    <cellStyle name="Note 2 3 22 4" xfId="30197"/>
    <cellStyle name="Note 2 3 22 4 2" xfId="62541"/>
    <cellStyle name="Note 2 3 22 4 3" xfId="62542"/>
    <cellStyle name="Note 2 3 22 5" xfId="30198"/>
    <cellStyle name="Note 2 3 22 5 2" xfId="62543"/>
    <cellStyle name="Note 2 3 22 5 3" xfId="62544"/>
    <cellStyle name="Note 2 3 22 6" xfId="30199"/>
    <cellStyle name="Note 2 3 22 6 2" xfId="62545"/>
    <cellStyle name="Note 2 3 22 6 3" xfId="62546"/>
    <cellStyle name="Note 2 3 22 7" xfId="30200"/>
    <cellStyle name="Note 2 3 22 8" xfId="62547"/>
    <cellStyle name="Note 2 3 23" xfId="30201"/>
    <cellStyle name="Note 2 3 23 2" xfId="30202"/>
    <cellStyle name="Note 2 3 23 2 2" xfId="30203"/>
    <cellStyle name="Note 2 3 23 2 3" xfId="30204"/>
    <cellStyle name="Note 2 3 23 2 4" xfId="30205"/>
    <cellStyle name="Note 2 3 23 2 5" xfId="30206"/>
    <cellStyle name="Note 2 3 23 2 6" xfId="30207"/>
    <cellStyle name="Note 2 3 23 3" xfId="30208"/>
    <cellStyle name="Note 2 3 23 3 2" xfId="62548"/>
    <cellStyle name="Note 2 3 23 3 3" xfId="62549"/>
    <cellStyle name="Note 2 3 23 4" xfId="30209"/>
    <cellStyle name="Note 2 3 23 4 2" xfId="62550"/>
    <cellStyle name="Note 2 3 23 4 3" xfId="62551"/>
    <cellStyle name="Note 2 3 23 5" xfId="30210"/>
    <cellStyle name="Note 2 3 23 5 2" xfId="62552"/>
    <cellStyle name="Note 2 3 23 5 3" xfId="62553"/>
    <cellStyle name="Note 2 3 23 6" xfId="30211"/>
    <cellStyle name="Note 2 3 23 6 2" xfId="62554"/>
    <cellStyle name="Note 2 3 23 6 3" xfId="62555"/>
    <cellStyle name="Note 2 3 23 7" xfId="30212"/>
    <cellStyle name="Note 2 3 23 8" xfId="62556"/>
    <cellStyle name="Note 2 3 24" xfId="30213"/>
    <cellStyle name="Note 2 3 24 2" xfId="30214"/>
    <cellStyle name="Note 2 3 24 2 2" xfId="30215"/>
    <cellStyle name="Note 2 3 24 2 3" xfId="30216"/>
    <cellStyle name="Note 2 3 24 2 4" xfId="30217"/>
    <cellStyle name="Note 2 3 24 2 5" xfId="30218"/>
    <cellStyle name="Note 2 3 24 2 6" xfId="30219"/>
    <cellStyle name="Note 2 3 24 3" xfId="30220"/>
    <cellStyle name="Note 2 3 24 3 2" xfId="62557"/>
    <cellStyle name="Note 2 3 24 3 3" xfId="62558"/>
    <cellStyle name="Note 2 3 24 4" xfId="30221"/>
    <cellStyle name="Note 2 3 24 4 2" xfId="62559"/>
    <cellStyle name="Note 2 3 24 4 3" xfId="62560"/>
    <cellStyle name="Note 2 3 24 5" xfId="30222"/>
    <cellStyle name="Note 2 3 24 5 2" xfId="62561"/>
    <cellStyle name="Note 2 3 24 5 3" xfId="62562"/>
    <cellStyle name="Note 2 3 24 6" xfId="30223"/>
    <cellStyle name="Note 2 3 24 6 2" xfId="62563"/>
    <cellStyle name="Note 2 3 24 6 3" xfId="62564"/>
    <cellStyle name="Note 2 3 24 7" xfId="30224"/>
    <cellStyle name="Note 2 3 24 8" xfId="62565"/>
    <cellStyle name="Note 2 3 25" xfId="30225"/>
    <cellStyle name="Note 2 3 25 2" xfId="30226"/>
    <cellStyle name="Note 2 3 25 2 2" xfId="30227"/>
    <cellStyle name="Note 2 3 25 2 3" xfId="30228"/>
    <cellStyle name="Note 2 3 25 2 4" xfId="30229"/>
    <cellStyle name="Note 2 3 25 2 5" xfId="30230"/>
    <cellStyle name="Note 2 3 25 2 6" xfId="30231"/>
    <cellStyle name="Note 2 3 25 3" xfId="30232"/>
    <cellStyle name="Note 2 3 25 3 2" xfId="62566"/>
    <cellStyle name="Note 2 3 25 3 3" xfId="62567"/>
    <cellStyle name="Note 2 3 25 4" xfId="30233"/>
    <cellStyle name="Note 2 3 25 4 2" xfId="62568"/>
    <cellStyle name="Note 2 3 25 4 3" xfId="62569"/>
    <cellStyle name="Note 2 3 25 5" xfId="30234"/>
    <cellStyle name="Note 2 3 25 5 2" xfId="62570"/>
    <cellStyle name="Note 2 3 25 5 3" xfId="62571"/>
    <cellStyle name="Note 2 3 25 6" xfId="30235"/>
    <cellStyle name="Note 2 3 25 6 2" xfId="62572"/>
    <cellStyle name="Note 2 3 25 6 3" xfId="62573"/>
    <cellStyle name="Note 2 3 25 7" xfId="30236"/>
    <cellStyle name="Note 2 3 25 8" xfId="62574"/>
    <cellStyle name="Note 2 3 26" xfId="30237"/>
    <cellStyle name="Note 2 3 26 2" xfId="30238"/>
    <cellStyle name="Note 2 3 26 2 2" xfId="30239"/>
    <cellStyle name="Note 2 3 26 2 3" xfId="30240"/>
    <cellStyle name="Note 2 3 26 2 4" xfId="30241"/>
    <cellStyle name="Note 2 3 26 2 5" xfId="30242"/>
    <cellStyle name="Note 2 3 26 2 6" xfId="30243"/>
    <cellStyle name="Note 2 3 26 3" xfId="30244"/>
    <cellStyle name="Note 2 3 26 3 2" xfId="62575"/>
    <cellStyle name="Note 2 3 26 3 3" xfId="62576"/>
    <cellStyle name="Note 2 3 26 4" xfId="30245"/>
    <cellStyle name="Note 2 3 26 4 2" xfId="62577"/>
    <cellStyle name="Note 2 3 26 4 3" xfId="62578"/>
    <cellStyle name="Note 2 3 26 5" xfId="30246"/>
    <cellStyle name="Note 2 3 26 5 2" xfId="62579"/>
    <cellStyle name="Note 2 3 26 5 3" xfId="62580"/>
    <cellStyle name="Note 2 3 26 6" xfId="30247"/>
    <cellStyle name="Note 2 3 26 6 2" xfId="62581"/>
    <cellStyle name="Note 2 3 26 6 3" xfId="62582"/>
    <cellStyle name="Note 2 3 26 7" xfId="30248"/>
    <cellStyle name="Note 2 3 26 8" xfId="62583"/>
    <cellStyle name="Note 2 3 27" xfId="30249"/>
    <cellStyle name="Note 2 3 27 2" xfId="30250"/>
    <cellStyle name="Note 2 3 27 2 2" xfId="30251"/>
    <cellStyle name="Note 2 3 27 2 3" xfId="30252"/>
    <cellStyle name="Note 2 3 27 2 4" xfId="30253"/>
    <cellStyle name="Note 2 3 27 2 5" xfId="30254"/>
    <cellStyle name="Note 2 3 27 2 6" xfId="30255"/>
    <cellStyle name="Note 2 3 27 3" xfId="30256"/>
    <cellStyle name="Note 2 3 27 3 2" xfId="62584"/>
    <cellStyle name="Note 2 3 27 3 3" xfId="62585"/>
    <cellStyle name="Note 2 3 27 4" xfId="30257"/>
    <cellStyle name="Note 2 3 27 4 2" xfId="62586"/>
    <cellStyle name="Note 2 3 27 4 3" xfId="62587"/>
    <cellStyle name="Note 2 3 27 5" xfId="30258"/>
    <cellStyle name="Note 2 3 27 5 2" xfId="62588"/>
    <cellStyle name="Note 2 3 27 5 3" xfId="62589"/>
    <cellStyle name="Note 2 3 27 6" xfId="30259"/>
    <cellStyle name="Note 2 3 27 6 2" xfId="62590"/>
    <cellStyle name="Note 2 3 27 6 3" xfId="62591"/>
    <cellStyle name="Note 2 3 27 7" xfId="30260"/>
    <cellStyle name="Note 2 3 27 8" xfId="62592"/>
    <cellStyle name="Note 2 3 28" xfId="30261"/>
    <cellStyle name="Note 2 3 28 2" xfId="30262"/>
    <cellStyle name="Note 2 3 28 2 2" xfId="30263"/>
    <cellStyle name="Note 2 3 28 2 3" xfId="30264"/>
    <cellStyle name="Note 2 3 28 2 4" xfId="30265"/>
    <cellStyle name="Note 2 3 28 2 5" xfId="30266"/>
    <cellStyle name="Note 2 3 28 2 6" xfId="30267"/>
    <cellStyle name="Note 2 3 28 3" xfId="30268"/>
    <cellStyle name="Note 2 3 28 3 2" xfId="62593"/>
    <cellStyle name="Note 2 3 28 3 3" xfId="62594"/>
    <cellStyle name="Note 2 3 28 4" xfId="30269"/>
    <cellStyle name="Note 2 3 28 4 2" xfId="62595"/>
    <cellStyle name="Note 2 3 28 4 3" xfId="62596"/>
    <cellStyle name="Note 2 3 28 5" xfId="30270"/>
    <cellStyle name="Note 2 3 28 5 2" xfId="62597"/>
    <cellStyle name="Note 2 3 28 5 3" xfId="62598"/>
    <cellStyle name="Note 2 3 28 6" xfId="30271"/>
    <cellStyle name="Note 2 3 28 6 2" xfId="62599"/>
    <cellStyle name="Note 2 3 28 6 3" xfId="62600"/>
    <cellStyle name="Note 2 3 28 7" xfId="30272"/>
    <cellStyle name="Note 2 3 28 8" xfId="62601"/>
    <cellStyle name="Note 2 3 29" xfId="30273"/>
    <cellStyle name="Note 2 3 29 2" xfId="30274"/>
    <cellStyle name="Note 2 3 29 2 2" xfId="30275"/>
    <cellStyle name="Note 2 3 29 2 3" xfId="30276"/>
    <cellStyle name="Note 2 3 29 2 4" xfId="30277"/>
    <cellStyle name="Note 2 3 29 2 5" xfId="30278"/>
    <cellStyle name="Note 2 3 29 2 6" xfId="30279"/>
    <cellStyle name="Note 2 3 29 3" xfId="30280"/>
    <cellStyle name="Note 2 3 29 3 2" xfId="62602"/>
    <cellStyle name="Note 2 3 29 3 3" xfId="62603"/>
    <cellStyle name="Note 2 3 29 4" xfId="30281"/>
    <cellStyle name="Note 2 3 29 4 2" xfId="62604"/>
    <cellStyle name="Note 2 3 29 4 3" xfId="62605"/>
    <cellStyle name="Note 2 3 29 5" xfId="30282"/>
    <cellStyle name="Note 2 3 29 5 2" xfId="62606"/>
    <cellStyle name="Note 2 3 29 5 3" xfId="62607"/>
    <cellStyle name="Note 2 3 29 6" xfId="30283"/>
    <cellStyle name="Note 2 3 29 6 2" xfId="62608"/>
    <cellStyle name="Note 2 3 29 6 3" xfId="62609"/>
    <cellStyle name="Note 2 3 29 7" xfId="30284"/>
    <cellStyle name="Note 2 3 29 8" xfId="62610"/>
    <cellStyle name="Note 2 3 3" xfId="30285"/>
    <cellStyle name="Note 2 3 3 2" xfId="30286"/>
    <cellStyle name="Note 2 3 3 2 2" xfId="62611"/>
    <cellStyle name="Note 2 3 3 2 3" xfId="62612"/>
    <cellStyle name="Note 2 3 3 3" xfId="30287"/>
    <cellStyle name="Note 2 3 3 3 2" xfId="30288"/>
    <cellStyle name="Note 2 3 3 3 3" xfId="30289"/>
    <cellStyle name="Note 2 3 3 3 4" xfId="30290"/>
    <cellStyle name="Note 2 3 3 3 5" xfId="30291"/>
    <cellStyle name="Note 2 3 3 3 6" xfId="30292"/>
    <cellStyle name="Note 2 3 3 4" xfId="30293"/>
    <cellStyle name="Note 2 3 3 4 2" xfId="62613"/>
    <cellStyle name="Note 2 3 3 4 3" xfId="62614"/>
    <cellStyle name="Note 2 3 3 5" xfId="30294"/>
    <cellStyle name="Note 2 3 3 5 2" xfId="62615"/>
    <cellStyle name="Note 2 3 3 5 3" xfId="62616"/>
    <cellStyle name="Note 2 3 3 6" xfId="30295"/>
    <cellStyle name="Note 2 3 3 6 2" xfId="62617"/>
    <cellStyle name="Note 2 3 3 6 3" xfId="62618"/>
    <cellStyle name="Note 2 3 3 7" xfId="30296"/>
    <cellStyle name="Note 2 3 3 8" xfId="30297"/>
    <cellStyle name="Note 2 3 30" xfId="30298"/>
    <cellStyle name="Note 2 3 30 2" xfId="30299"/>
    <cellStyle name="Note 2 3 30 2 2" xfId="30300"/>
    <cellStyle name="Note 2 3 30 2 3" xfId="30301"/>
    <cellStyle name="Note 2 3 30 2 4" xfId="30302"/>
    <cellStyle name="Note 2 3 30 2 5" xfId="30303"/>
    <cellStyle name="Note 2 3 30 2 6" xfId="30304"/>
    <cellStyle name="Note 2 3 30 3" xfId="30305"/>
    <cellStyle name="Note 2 3 30 3 2" xfId="62619"/>
    <cellStyle name="Note 2 3 30 3 3" xfId="62620"/>
    <cellStyle name="Note 2 3 30 4" xfId="30306"/>
    <cellStyle name="Note 2 3 30 4 2" xfId="62621"/>
    <cellStyle name="Note 2 3 30 4 3" xfId="62622"/>
    <cellStyle name="Note 2 3 30 5" xfId="30307"/>
    <cellStyle name="Note 2 3 30 5 2" xfId="62623"/>
    <cellStyle name="Note 2 3 30 5 3" xfId="62624"/>
    <cellStyle name="Note 2 3 30 6" xfId="30308"/>
    <cellStyle name="Note 2 3 30 6 2" xfId="62625"/>
    <cellStyle name="Note 2 3 30 6 3" xfId="62626"/>
    <cellStyle name="Note 2 3 30 7" xfId="30309"/>
    <cellStyle name="Note 2 3 30 8" xfId="62627"/>
    <cellStyle name="Note 2 3 31" xfId="30310"/>
    <cellStyle name="Note 2 3 31 2" xfId="30311"/>
    <cellStyle name="Note 2 3 31 2 2" xfId="30312"/>
    <cellStyle name="Note 2 3 31 2 3" xfId="30313"/>
    <cellStyle name="Note 2 3 31 2 4" xfId="30314"/>
    <cellStyle name="Note 2 3 31 2 5" xfId="30315"/>
    <cellStyle name="Note 2 3 31 2 6" xfId="30316"/>
    <cellStyle name="Note 2 3 31 3" xfId="30317"/>
    <cellStyle name="Note 2 3 31 3 2" xfId="62628"/>
    <cellStyle name="Note 2 3 31 3 3" xfId="62629"/>
    <cellStyle name="Note 2 3 31 4" xfId="30318"/>
    <cellStyle name="Note 2 3 31 4 2" xfId="62630"/>
    <cellStyle name="Note 2 3 31 4 3" xfId="62631"/>
    <cellStyle name="Note 2 3 31 5" xfId="30319"/>
    <cellStyle name="Note 2 3 31 5 2" xfId="62632"/>
    <cellStyle name="Note 2 3 31 5 3" xfId="62633"/>
    <cellStyle name="Note 2 3 31 6" xfId="30320"/>
    <cellStyle name="Note 2 3 31 6 2" xfId="62634"/>
    <cellStyle name="Note 2 3 31 6 3" xfId="62635"/>
    <cellStyle name="Note 2 3 31 7" xfId="30321"/>
    <cellStyle name="Note 2 3 31 8" xfId="62636"/>
    <cellStyle name="Note 2 3 32" xfId="30322"/>
    <cellStyle name="Note 2 3 32 2" xfId="30323"/>
    <cellStyle name="Note 2 3 32 2 2" xfId="30324"/>
    <cellStyle name="Note 2 3 32 2 3" xfId="30325"/>
    <cellStyle name="Note 2 3 32 2 4" xfId="30326"/>
    <cellStyle name="Note 2 3 32 2 5" xfId="30327"/>
    <cellStyle name="Note 2 3 32 2 6" xfId="30328"/>
    <cellStyle name="Note 2 3 32 3" xfId="30329"/>
    <cellStyle name="Note 2 3 32 3 2" xfId="62637"/>
    <cellStyle name="Note 2 3 32 3 3" xfId="62638"/>
    <cellStyle name="Note 2 3 32 4" xfId="30330"/>
    <cellStyle name="Note 2 3 32 4 2" xfId="62639"/>
    <cellStyle name="Note 2 3 32 4 3" xfId="62640"/>
    <cellStyle name="Note 2 3 32 5" xfId="30331"/>
    <cellStyle name="Note 2 3 32 5 2" xfId="62641"/>
    <cellStyle name="Note 2 3 32 5 3" xfId="62642"/>
    <cellStyle name="Note 2 3 32 6" xfId="30332"/>
    <cellStyle name="Note 2 3 32 6 2" xfId="62643"/>
    <cellStyle name="Note 2 3 32 6 3" xfId="62644"/>
    <cellStyle name="Note 2 3 32 7" xfId="30333"/>
    <cellStyle name="Note 2 3 32 8" xfId="62645"/>
    <cellStyle name="Note 2 3 33" xfId="30334"/>
    <cellStyle name="Note 2 3 33 2" xfId="30335"/>
    <cellStyle name="Note 2 3 33 2 2" xfId="30336"/>
    <cellStyle name="Note 2 3 33 2 3" xfId="30337"/>
    <cellStyle name="Note 2 3 33 2 4" xfId="30338"/>
    <cellStyle name="Note 2 3 33 2 5" xfId="30339"/>
    <cellStyle name="Note 2 3 33 2 6" xfId="30340"/>
    <cellStyle name="Note 2 3 33 3" xfId="30341"/>
    <cellStyle name="Note 2 3 33 3 2" xfId="62646"/>
    <cellStyle name="Note 2 3 33 3 3" xfId="62647"/>
    <cellStyle name="Note 2 3 33 4" xfId="30342"/>
    <cellStyle name="Note 2 3 33 4 2" xfId="62648"/>
    <cellStyle name="Note 2 3 33 4 3" xfId="62649"/>
    <cellStyle name="Note 2 3 33 5" xfId="30343"/>
    <cellStyle name="Note 2 3 33 5 2" xfId="62650"/>
    <cellStyle name="Note 2 3 33 5 3" xfId="62651"/>
    <cellStyle name="Note 2 3 33 6" xfId="30344"/>
    <cellStyle name="Note 2 3 33 6 2" xfId="62652"/>
    <cellStyle name="Note 2 3 33 6 3" xfId="62653"/>
    <cellStyle name="Note 2 3 33 7" xfId="30345"/>
    <cellStyle name="Note 2 3 33 8" xfId="62654"/>
    <cellStyle name="Note 2 3 34" xfId="30346"/>
    <cellStyle name="Note 2 3 34 2" xfId="30347"/>
    <cellStyle name="Note 2 3 34 2 2" xfId="30348"/>
    <cellStyle name="Note 2 3 34 2 3" xfId="30349"/>
    <cellStyle name="Note 2 3 34 2 4" xfId="30350"/>
    <cellStyle name="Note 2 3 34 2 5" xfId="30351"/>
    <cellStyle name="Note 2 3 34 2 6" xfId="30352"/>
    <cellStyle name="Note 2 3 34 3" xfId="30353"/>
    <cellStyle name="Note 2 3 34 3 2" xfId="62655"/>
    <cellStyle name="Note 2 3 34 3 3" xfId="62656"/>
    <cellStyle name="Note 2 3 34 4" xfId="30354"/>
    <cellStyle name="Note 2 3 34 4 2" xfId="62657"/>
    <cellStyle name="Note 2 3 34 4 3" xfId="62658"/>
    <cellStyle name="Note 2 3 34 5" xfId="30355"/>
    <cellStyle name="Note 2 3 34 5 2" xfId="62659"/>
    <cellStyle name="Note 2 3 34 5 3" xfId="62660"/>
    <cellStyle name="Note 2 3 34 6" xfId="30356"/>
    <cellStyle name="Note 2 3 34 6 2" xfId="62661"/>
    <cellStyle name="Note 2 3 34 6 3" xfId="62662"/>
    <cellStyle name="Note 2 3 34 7" xfId="30357"/>
    <cellStyle name="Note 2 3 34 8" xfId="62663"/>
    <cellStyle name="Note 2 3 35" xfId="30358"/>
    <cellStyle name="Note 2 3 35 2" xfId="30359"/>
    <cellStyle name="Note 2 3 35 2 2" xfId="30360"/>
    <cellStyle name="Note 2 3 35 2 3" xfId="30361"/>
    <cellStyle name="Note 2 3 35 2 4" xfId="30362"/>
    <cellStyle name="Note 2 3 35 2 5" xfId="30363"/>
    <cellStyle name="Note 2 3 35 2 6" xfId="30364"/>
    <cellStyle name="Note 2 3 35 3" xfId="30365"/>
    <cellStyle name="Note 2 3 35 3 2" xfId="62664"/>
    <cellStyle name="Note 2 3 35 3 3" xfId="62665"/>
    <cellStyle name="Note 2 3 35 4" xfId="30366"/>
    <cellStyle name="Note 2 3 35 4 2" xfId="62666"/>
    <cellStyle name="Note 2 3 35 4 3" xfId="62667"/>
    <cellStyle name="Note 2 3 35 5" xfId="30367"/>
    <cellStyle name="Note 2 3 35 5 2" xfId="62668"/>
    <cellStyle name="Note 2 3 35 5 3" xfId="62669"/>
    <cellStyle name="Note 2 3 35 6" xfId="30368"/>
    <cellStyle name="Note 2 3 35 6 2" xfId="62670"/>
    <cellStyle name="Note 2 3 35 6 3" xfId="62671"/>
    <cellStyle name="Note 2 3 35 7" xfId="30369"/>
    <cellStyle name="Note 2 3 35 8" xfId="62672"/>
    <cellStyle name="Note 2 3 36" xfId="30370"/>
    <cellStyle name="Note 2 3 36 2" xfId="30371"/>
    <cellStyle name="Note 2 3 36 3" xfId="30372"/>
    <cellStyle name="Note 2 3 36 4" xfId="30373"/>
    <cellStyle name="Note 2 3 36 5" xfId="30374"/>
    <cellStyle name="Note 2 3 36 6" xfId="30375"/>
    <cellStyle name="Note 2 3 37" xfId="30376"/>
    <cellStyle name="Note 2 3 37 2" xfId="30377"/>
    <cellStyle name="Note 2 3 37 3" xfId="30378"/>
    <cellStyle name="Note 2 3 37 4" xfId="30379"/>
    <cellStyle name="Note 2 3 37 5" xfId="30380"/>
    <cellStyle name="Note 2 3 37 6" xfId="30381"/>
    <cellStyle name="Note 2 3 38" xfId="30382"/>
    <cellStyle name="Note 2 3 38 2" xfId="62673"/>
    <cellStyle name="Note 2 3 38 3" xfId="62674"/>
    <cellStyle name="Note 2 3 39" xfId="30383"/>
    <cellStyle name="Note 2 3 39 2" xfId="62675"/>
    <cellStyle name="Note 2 3 39 3" xfId="62676"/>
    <cellStyle name="Note 2 3 4" xfId="30384"/>
    <cellStyle name="Note 2 3 4 2" xfId="30385"/>
    <cellStyle name="Note 2 3 4 2 2" xfId="62677"/>
    <cellStyle name="Note 2 3 4 2 3" xfId="62678"/>
    <cellStyle name="Note 2 3 4 3" xfId="30386"/>
    <cellStyle name="Note 2 3 4 3 2" xfId="30387"/>
    <cellStyle name="Note 2 3 4 3 3" xfId="30388"/>
    <cellStyle name="Note 2 3 4 3 4" xfId="30389"/>
    <cellStyle name="Note 2 3 4 3 5" xfId="30390"/>
    <cellStyle name="Note 2 3 4 3 6" xfId="30391"/>
    <cellStyle name="Note 2 3 4 4" xfId="30392"/>
    <cellStyle name="Note 2 3 4 4 2" xfId="62679"/>
    <cellStyle name="Note 2 3 4 4 3" xfId="62680"/>
    <cellStyle name="Note 2 3 4 5" xfId="30393"/>
    <cellStyle name="Note 2 3 4 5 2" xfId="62681"/>
    <cellStyle name="Note 2 3 4 5 3" xfId="62682"/>
    <cellStyle name="Note 2 3 4 6" xfId="30394"/>
    <cellStyle name="Note 2 3 4 6 2" xfId="62683"/>
    <cellStyle name="Note 2 3 4 6 3" xfId="62684"/>
    <cellStyle name="Note 2 3 4 7" xfId="30395"/>
    <cellStyle name="Note 2 3 4 8" xfId="30396"/>
    <cellStyle name="Note 2 3 40" xfId="30397"/>
    <cellStyle name="Note 2 3 40 2" xfId="62685"/>
    <cellStyle name="Note 2 3 40 3" xfId="62686"/>
    <cellStyle name="Note 2 3 41" xfId="30398"/>
    <cellStyle name="Note 2 3 42" xfId="30399"/>
    <cellStyle name="Note 2 3 43" xfId="30400"/>
    <cellStyle name="Note 2 3 5" xfId="30401"/>
    <cellStyle name="Note 2 3 5 2" xfId="30402"/>
    <cellStyle name="Note 2 3 5 2 2" xfId="30403"/>
    <cellStyle name="Note 2 3 5 2 3" xfId="30404"/>
    <cellStyle name="Note 2 3 5 2 4" xfId="30405"/>
    <cellStyle name="Note 2 3 5 2 5" xfId="30406"/>
    <cellStyle name="Note 2 3 5 2 6" xfId="30407"/>
    <cellStyle name="Note 2 3 5 3" xfId="30408"/>
    <cellStyle name="Note 2 3 5 3 2" xfId="62687"/>
    <cellStyle name="Note 2 3 5 3 3" xfId="62688"/>
    <cellStyle name="Note 2 3 5 4" xfId="30409"/>
    <cellStyle name="Note 2 3 5 4 2" xfId="62689"/>
    <cellStyle name="Note 2 3 5 4 3" xfId="62690"/>
    <cellStyle name="Note 2 3 5 5" xfId="30410"/>
    <cellStyle name="Note 2 3 5 5 2" xfId="62691"/>
    <cellStyle name="Note 2 3 5 5 3" xfId="62692"/>
    <cellStyle name="Note 2 3 5 6" xfId="30411"/>
    <cellStyle name="Note 2 3 5 6 2" xfId="62693"/>
    <cellStyle name="Note 2 3 5 6 3" xfId="62694"/>
    <cellStyle name="Note 2 3 5 7" xfId="30412"/>
    <cellStyle name="Note 2 3 5 8" xfId="62695"/>
    <cellStyle name="Note 2 3 6" xfId="30413"/>
    <cellStyle name="Note 2 3 6 2" xfId="30414"/>
    <cellStyle name="Note 2 3 6 2 2" xfId="30415"/>
    <cellStyle name="Note 2 3 6 2 3" xfId="30416"/>
    <cellStyle name="Note 2 3 6 2 4" xfId="30417"/>
    <cellStyle name="Note 2 3 6 2 5" xfId="30418"/>
    <cellStyle name="Note 2 3 6 2 6" xfId="30419"/>
    <cellStyle name="Note 2 3 6 3" xfId="30420"/>
    <cellStyle name="Note 2 3 6 3 2" xfId="62696"/>
    <cellStyle name="Note 2 3 6 3 3" xfId="62697"/>
    <cellStyle name="Note 2 3 6 4" xfId="30421"/>
    <cellStyle name="Note 2 3 6 4 2" xfId="62698"/>
    <cellStyle name="Note 2 3 6 4 3" xfId="62699"/>
    <cellStyle name="Note 2 3 6 5" xfId="30422"/>
    <cellStyle name="Note 2 3 6 5 2" xfId="62700"/>
    <cellStyle name="Note 2 3 6 5 3" xfId="62701"/>
    <cellStyle name="Note 2 3 6 6" xfId="30423"/>
    <cellStyle name="Note 2 3 6 6 2" xfId="62702"/>
    <cellStyle name="Note 2 3 6 6 3" xfId="62703"/>
    <cellStyle name="Note 2 3 6 7" xfId="30424"/>
    <cellStyle name="Note 2 3 6 8" xfId="62704"/>
    <cellStyle name="Note 2 3 7" xfId="30425"/>
    <cellStyle name="Note 2 3 7 2" xfId="30426"/>
    <cellStyle name="Note 2 3 7 2 2" xfId="30427"/>
    <cellStyle name="Note 2 3 7 2 3" xfId="30428"/>
    <cellStyle name="Note 2 3 7 2 4" xfId="30429"/>
    <cellStyle name="Note 2 3 7 2 5" xfId="30430"/>
    <cellStyle name="Note 2 3 7 2 6" xfId="30431"/>
    <cellStyle name="Note 2 3 7 3" xfId="30432"/>
    <cellStyle name="Note 2 3 7 3 2" xfId="62705"/>
    <cellStyle name="Note 2 3 7 3 3" xfId="62706"/>
    <cellStyle name="Note 2 3 7 4" xfId="30433"/>
    <cellStyle name="Note 2 3 7 4 2" xfId="62707"/>
    <cellStyle name="Note 2 3 7 4 3" xfId="62708"/>
    <cellStyle name="Note 2 3 7 5" xfId="30434"/>
    <cellStyle name="Note 2 3 7 5 2" xfId="62709"/>
    <cellStyle name="Note 2 3 7 5 3" xfId="62710"/>
    <cellStyle name="Note 2 3 7 6" xfId="30435"/>
    <cellStyle name="Note 2 3 7 6 2" xfId="62711"/>
    <cellStyle name="Note 2 3 7 6 3" xfId="62712"/>
    <cellStyle name="Note 2 3 7 7" xfId="30436"/>
    <cellStyle name="Note 2 3 7 8" xfId="62713"/>
    <cellStyle name="Note 2 3 8" xfId="30437"/>
    <cellStyle name="Note 2 3 8 2" xfId="30438"/>
    <cellStyle name="Note 2 3 8 2 2" xfId="30439"/>
    <cellStyle name="Note 2 3 8 2 3" xfId="30440"/>
    <cellStyle name="Note 2 3 8 2 4" xfId="30441"/>
    <cellStyle name="Note 2 3 8 2 5" xfId="30442"/>
    <cellStyle name="Note 2 3 8 2 6" xfId="30443"/>
    <cellStyle name="Note 2 3 8 3" xfId="30444"/>
    <cellStyle name="Note 2 3 8 3 2" xfId="62714"/>
    <cellStyle name="Note 2 3 8 3 3" xfId="62715"/>
    <cellStyle name="Note 2 3 8 4" xfId="30445"/>
    <cellStyle name="Note 2 3 8 4 2" xfId="62716"/>
    <cellStyle name="Note 2 3 8 4 3" xfId="62717"/>
    <cellStyle name="Note 2 3 8 5" xfId="30446"/>
    <cellStyle name="Note 2 3 8 5 2" xfId="62718"/>
    <cellStyle name="Note 2 3 8 5 3" xfId="62719"/>
    <cellStyle name="Note 2 3 8 6" xfId="30447"/>
    <cellStyle name="Note 2 3 8 6 2" xfId="62720"/>
    <cellStyle name="Note 2 3 8 6 3" xfId="62721"/>
    <cellStyle name="Note 2 3 8 7" xfId="30448"/>
    <cellStyle name="Note 2 3 8 8" xfId="62722"/>
    <cellStyle name="Note 2 3 9" xfId="30449"/>
    <cellStyle name="Note 2 3 9 2" xfId="30450"/>
    <cellStyle name="Note 2 3 9 2 2" xfId="30451"/>
    <cellStyle name="Note 2 3 9 2 3" xfId="30452"/>
    <cellStyle name="Note 2 3 9 2 4" xfId="30453"/>
    <cellStyle name="Note 2 3 9 2 5" xfId="30454"/>
    <cellStyle name="Note 2 3 9 2 6" xfId="30455"/>
    <cellStyle name="Note 2 3 9 3" xfId="30456"/>
    <cellStyle name="Note 2 3 9 3 2" xfId="62723"/>
    <cellStyle name="Note 2 3 9 3 3" xfId="62724"/>
    <cellStyle name="Note 2 3 9 4" xfId="30457"/>
    <cellStyle name="Note 2 3 9 4 2" xfId="62725"/>
    <cellStyle name="Note 2 3 9 4 3" xfId="62726"/>
    <cellStyle name="Note 2 3 9 5" xfId="30458"/>
    <cellStyle name="Note 2 3 9 5 2" xfId="62727"/>
    <cellStyle name="Note 2 3 9 5 3" xfId="62728"/>
    <cellStyle name="Note 2 3 9 6" xfId="30459"/>
    <cellStyle name="Note 2 3 9 6 2" xfId="62729"/>
    <cellStyle name="Note 2 3 9 6 3" xfId="62730"/>
    <cellStyle name="Note 2 3 9 7" xfId="30460"/>
    <cellStyle name="Note 2 3 9 8" xfId="62731"/>
    <cellStyle name="Note 2 30" xfId="30461"/>
    <cellStyle name="Note 2 30 2" xfId="30462"/>
    <cellStyle name="Note 2 30 2 2" xfId="30463"/>
    <cellStyle name="Note 2 30 2 3" xfId="30464"/>
    <cellStyle name="Note 2 30 2 4" xfId="30465"/>
    <cellStyle name="Note 2 30 2 5" xfId="30466"/>
    <cellStyle name="Note 2 30 2 6" xfId="30467"/>
    <cellStyle name="Note 2 30 3" xfId="30468"/>
    <cellStyle name="Note 2 30 3 2" xfId="62732"/>
    <cellStyle name="Note 2 30 3 3" xfId="62733"/>
    <cellStyle name="Note 2 30 4" xfId="30469"/>
    <cellStyle name="Note 2 30 4 2" xfId="62734"/>
    <cellStyle name="Note 2 30 4 3" xfId="62735"/>
    <cellStyle name="Note 2 30 5" xfId="30470"/>
    <cellStyle name="Note 2 30 5 2" xfId="62736"/>
    <cellStyle name="Note 2 30 5 3" xfId="62737"/>
    <cellStyle name="Note 2 30 6" xfId="30471"/>
    <cellStyle name="Note 2 30 6 2" xfId="62738"/>
    <cellStyle name="Note 2 30 6 3" xfId="62739"/>
    <cellStyle name="Note 2 30 7" xfId="30472"/>
    <cellStyle name="Note 2 30 8" xfId="62740"/>
    <cellStyle name="Note 2 31" xfId="30473"/>
    <cellStyle name="Note 2 31 2" xfId="30474"/>
    <cellStyle name="Note 2 31 2 2" xfId="30475"/>
    <cellStyle name="Note 2 31 2 3" xfId="30476"/>
    <cellStyle name="Note 2 31 2 4" xfId="30477"/>
    <cellStyle name="Note 2 31 2 5" xfId="30478"/>
    <cellStyle name="Note 2 31 2 6" xfId="30479"/>
    <cellStyle name="Note 2 31 3" xfId="30480"/>
    <cellStyle name="Note 2 31 3 2" xfId="62741"/>
    <cellStyle name="Note 2 31 3 3" xfId="62742"/>
    <cellStyle name="Note 2 31 4" xfId="30481"/>
    <cellStyle name="Note 2 31 4 2" xfId="62743"/>
    <cellStyle name="Note 2 31 4 3" xfId="62744"/>
    <cellStyle name="Note 2 31 5" xfId="30482"/>
    <cellStyle name="Note 2 31 5 2" xfId="62745"/>
    <cellStyle name="Note 2 31 5 3" xfId="62746"/>
    <cellStyle name="Note 2 31 6" xfId="30483"/>
    <cellStyle name="Note 2 31 6 2" xfId="62747"/>
    <cellStyle name="Note 2 31 6 3" xfId="62748"/>
    <cellStyle name="Note 2 31 7" xfId="30484"/>
    <cellStyle name="Note 2 31 8" xfId="62749"/>
    <cellStyle name="Note 2 32" xfId="30485"/>
    <cellStyle name="Note 2 32 2" xfId="30486"/>
    <cellStyle name="Note 2 32 2 2" xfId="30487"/>
    <cellStyle name="Note 2 32 2 3" xfId="30488"/>
    <cellStyle name="Note 2 32 2 4" xfId="30489"/>
    <cellStyle name="Note 2 32 2 5" xfId="30490"/>
    <cellStyle name="Note 2 32 2 6" xfId="30491"/>
    <cellStyle name="Note 2 32 3" xfId="30492"/>
    <cellStyle name="Note 2 32 3 2" xfId="62750"/>
    <cellStyle name="Note 2 32 3 3" xfId="62751"/>
    <cellStyle name="Note 2 32 4" xfId="30493"/>
    <cellStyle name="Note 2 32 4 2" xfId="62752"/>
    <cellStyle name="Note 2 32 4 3" xfId="62753"/>
    <cellStyle name="Note 2 32 5" xfId="30494"/>
    <cellStyle name="Note 2 32 5 2" xfId="62754"/>
    <cellStyle name="Note 2 32 5 3" xfId="62755"/>
    <cellStyle name="Note 2 32 6" xfId="30495"/>
    <cellStyle name="Note 2 32 6 2" xfId="62756"/>
    <cellStyle name="Note 2 32 6 3" xfId="62757"/>
    <cellStyle name="Note 2 32 7" xfId="30496"/>
    <cellStyle name="Note 2 32 8" xfId="62758"/>
    <cellStyle name="Note 2 33" xfId="30497"/>
    <cellStyle name="Note 2 33 2" xfId="30498"/>
    <cellStyle name="Note 2 33 2 2" xfId="30499"/>
    <cellStyle name="Note 2 33 2 3" xfId="30500"/>
    <cellStyle name="Note 2 33 2 4" xfId="30501"/>
    <cellStyle name="Note 2 33 2 5" xfId="30502"/>
    <cellStyle name="Note 2 33 2 6" xfId="30503"/>
    <cellStyle name="Note 2 33 3" xfId="30504"/>
    <cellStyle name="Note 2 33 3 2" xfId="62759"/>
    <cellStyle name="Note 2 33 3 3" xfId="62760"/>
    <cellStyle name="Note 2 33 4" xfId="30505"/>
    <cellStyle name="Note 2 33 4 2" xfId="62761"/>
    <cellStyle name="Note 2 33 4 3" xfId="62762"/>
    <cellStyle name="Note 2 33 5" xfId="30506"/>
    <cellStyle name="Note 2 33 5 2" xfId="62763"/>
    <cellStyle name="Note 2 33 5 3" xfId="62764"/>
    <cellStyle name="Note 2 33 6" xfId="30507"/>
    <cellStyle name="Note 2 33 6 2" xfId="62765"/>
    <cellStyle name="Note 2 33 6 3" xfId="62766"/>
    <cellStyle name="Note 2 33 7" xfId="30508"/>
    <cellStyle name="Note 2 33 8" xfId="62767"/>
    <cellStyle name="Note 2 34" xfId="30509"/>
    <cellStyle name="Note 2 34 2" xfId="30510"/>
    <cellStyle name="Note 2 34 2 2" xfId="30511"/>
    <cellStyle name="Note 2 34 2 3" xfId="30512"/>
    <cellStyle name="Note 2 34 2 4" xfId="30513"/>
    <cellStyle name="Note 2 34 2 5" xfId="30514"/>
    <cellStyle name="Note 2 34 2 6" xfId="30515"/>
    <cellStyle name="Note 2 34 3" xfId="30516"/>
    <cellStyle name="Note 2 34 3 2" xfId="62768"/>
    <cellStyle name="Note 2 34 3 3" xfId="62769"/>
    <cellStyle name="Note 2 34 4" xfId="30517"/>
    <cellStyle name="Note 2 34 4 2" xfId="62770"/>
    <cellStyle name="Note 2 34 4 3" xfId="62771"/>
    <cellStyle name="Note 2 34 5" xfId="30518"/>
    <cellStyle name="Note 2 34 5 2" xfId="62772"/>
    <cellStyle name="Note 2 34 5 3" xfId="62773"/>
    <cellStyle name="Note 2 34 6" xfId="30519"/>
    <cellStyle name="Note 2 34 6 2" xfId="62774"/>
    <cellStyle name="Note 2 34 6 3" xfId="62775"/>
    <cellStyle name="Note 2 34 7" xfId="30520"/>
    <cellStyle name="Note 2 34 8" xfId="62776"/>
    <cellStyle name="Note 2 35" xfId="30521"/>
    <cellStyle name="Note 2 35 2" xfId="30522"/>
    <cellStyle name="Note 2 35 2 2" xfId="30523"/>
    <cellStyle name="Note 2 35 2 3" xfId="30524"/>
    <cellStyle name="Note 2 35 2 4" xfId="30525"/>
    <cellStyle name="Note 2 35 2 5" xfId="30526"/>
    <cellStyle name="Note 2 35 2 6" xfId="30527"/>
    <cellStyle name="Note 2 35 3" xfId="30528"/>
    <cellStyle name="Note 2 35 3 2" xfId="62777"/>
    <cellStyle name="Note 2 35 3 3" xfId="62778"/>
    <cellStyle name="Note 2 35 4" xfId="30529"/>
    <cellStyle name="Note 2 35 4 2" xfId="62779"/>
    <cellStyle name="Note 2 35 4 3" xfId="62780"/>
    <cellStyle name="Note 2 35 5" xfId="30530"/>
    <cellStyle name="Note 2 35 5 2" xfId="62781"/>
    <cellStyle name="Note 2 35 5 3" xfId="62782"/>
    <cellStyle name="Note 2 35 6" xfId="30531"/>
    <cellStyle name="Note 2 35 6 2" xfId="62783"/>
    <cellStyle name="Note 2 35 6 3" xfId="62784"/>
    <cellStyle name="Note 2 35 7" xfId="30532"/>
    <cellStyle name="Note 2 35 8" xfId="62785"/>
    <cellStyle name="Note 2 36" xfId="30533"/>
    <cellStyle name="Note 2 36 2" xfId="30534"/>
    <cellStyle name="Note 2 36 2 2" xfId="30535"/>
    <cellStyle name="Note 2 36 2 3" xfId="30536"/>
    <cellStyle name="Note 2 36 2 4" xfId="30537"/>
    <cellStyle name="Note 2 36 2 5" xfId="30538"/>
    <cellStyle name="Note 2 36 2 6" xfId="30539"/>
    <cellStyle name="Note 2 36 3" xfId="30540"/>
    <cellStyle name="Note 2 36 3 2" xfId="62786"/>
    <cellStyle name="Note 2 36 3 3" xfId="62787"/>
    <cellStyle name="Note 2 36 4" xfId="30541"/>
    <cellStyle name="Note 2 36 4 2" xfId="62788"/>
    <cellStyle name="Note 2 36 4 3" xfId="62789"/>
    <cellStyle name="Note 2 36 5" xfId="30542"/>
    <cellStyle name="Note 2 36 5 2" xfId="62790"/>
    <cellStyle name="Note 2 36 5 3" xfId="62791"/>
    <cellStyle name="Note 2 36 6" xfId="30543"/>
    <cellStyle name="Note 2 36 6 2" xfId="62792"/>
    <cellStyle name="Note 2 36 6 3" xfId="62793"/>
    <cellStyle name="Note 2 36 7" xfId="30544"/>
    <cellStyle name="Note 2 36 8" xfId="62794"/>
    <cellStyle name="Note 2 37" xfId="30545"/>
    <cellStyle name="Note 2 37 2" xfId="30546"/>
    <cellStyle name="Note 2 37 3" xfId="30547"/>
    <cellStyle name="Note 2 37 4" xfId="30548"/>
    <cellStyle name="Note 2 37 5" xfId="30549"/>
    <cellStyle name="Note 2 37 6" xfId="30550"/>
    <cellStyle name="Note 2 38" xfId="30551"/>
    <cellStyle name="Note 2 38 2" xfId="62795"/>
    <cellStyle name="Note 2 38 3" xfId="62796"/>
    <cellStyle name="Note 2 39" xfId="30552"/>
    <cellStyle name="Note 2 4" xfId="30553"/>
    <cellStyle name="Note 2 4 10" xfId="30554"/>
    <cellStyle name="Note 2 4 10 2" xfId="30555"/>
    <cellStyle name="Note 2 4 10 2 2" xfId="30556"/>
    <cellStyle name="Note 2 4 10 2 3" xfId="30557"/>
    <cellStyle name="Note 2 4 10 2 4" xfId="30558"/>
    <cellStyle name="Note 2 4 10 2 5" xfId="30559"/>
    <cellStyle name="Note 2 4 10 2 6" xfId="30560"/>
    <cellStyle name="Note 2 4 10 3" xfId="30561"/>
    <cellStyle name="Note 2 4 10 3 2" xfId="62797"/>
    <cellStyle name="Note 2 4 10 3 3" xfId="62798"/>
    <cellStyle name="Note 2 4 10 4" xfId="30562"/>
    <cellStyle name="Note 2 4 10 4 2" xfId="62799"/>
    <cellStyle name="Note 2 4 10 4 3" xfId="62800"/>
    <cellStyle name="Note 2 4 10 5" xfId="30563"/>
    <cellStyle name="Note 2 4 10 5 2" xfId="62801"/>
    <cellStyle name="Note 2 4 10 5 3" xfId="62802"/>
    <cellStyle name="Note 2 4 10 6" xfId="30564"/>
    <cellStyle name="Note 2 4 10 6 2" xfId="62803"/>
    <cellStyle name="Note 2 4 10 6 3" xfId="62804"/>
    <cellStyle name="Note 2 4 10 7" xfId="30565"/>
    <cellStyle name="Note 2 4 10 8" xfId="62805"/>
    <cellStyle name="Note 2 4 11" xfId="30566"/>
    <cellStyle name="Note 2 4 11 2" xfId="30567"/>
    <cellStyle name="Note 2 4 11 2 2" xfId="30568"/>
    <cellStyle name="Note 2 4 11 2 3" xfId="30569"/>
    <cellStyle name="Note 2 4 11 2 4" xfId="30570"/>
    <cellStyle name="Note 2 4 11 2 5" xfId="30571"/>
    <cellStyle name="Note 2 4 11 2 6" xfId="30572"/>
    <cellStyle name="Note 2 4 11 3" xfId="30573"/>
    <cellStyle name="Note 2 4 11 3 2" xfId="62806"/>
    <cellStyle name="Note 2 4 11 3 3" xfId="62807"/>
    <cellStyle name="Note 2 4 11 4" xfId="30574"/>
    <cellStyle name="Note 2 4 11 4 2" xfId="62808"/>
    <cellStyle name="Note 2 4 11 4 3" xfId="62809"/>
    <cellStyle name="Note 2 4 11 5" xfId="30575"/>
    <cellStyle name="Note 2 4 11 5 2" xfId="62810"/>
    <cellStyle name="Note 2 4 11 5 3" xfId="62811"/>
    <cellStyle name="Note 2 4 11 6" xfId="30576"/>
    <cellStyle name="Note 2 4 11 6 2" xfId="62812"/>
    <cellStyle name="Note 2 4 11 6 3" xfId="62813"/>
    <cellStyle name="Note 2 4 11 7" xfId="30577"/>
    <cellStyle name="Note 2 4 11 8" xfId="62814"/>
    <cellStyle name="Note 2 4 12" xfId="30578"/>
    <cellStyle name="Note 2 4 12 2" xfId="30579"/>
    <cellStyle name="Note 2 4 12 2 2" xfId="30580"/>
    <cellStyle name="Note 2 4 12 2 3" xfId="30581"/>
    <cellStyle name="Note 2 4 12 2 4" xfId="30582"/>
    <cellStyle name="Note 2 4 12 2 5" xfId="30583"/>
    <cellStyle name="Note 2 4 12 2 6" xfId="30584"/>
    <cellStyle name="Note 2 4 12 3" xfId="30585"/>
    <cellStyle name="Note 2 4 12 3 2" xfId="62815"/>
    <cellStyle name="Note 2 4 12 3 3" xfId="62816"/>
    <cellStyle name="Note 2 4 12 4" xfId="30586"/>
    <cellStyle name="Note 2 4 12 4 2" xfId="62817"/>
    <cellStyle name="Note 2 4 12 4 3" xfId="62818"/>
    <cellStyle name="Note 2 4 12 5" xfId="30587"/>
    <cellStyle name="Note 2 4 12 5 2" xfId="62819"/>
    <cellStyle name="Note 2 4 12 5 3" xfId="62820"/>
    <cellStyle name="Note 2 4 12 6" xfId="30588"/>
    <cellStyle name="Note 2 4 12 6 2" xfId="62821"/>
    <cellStyle name="Note 2 4 12 6 3" xfId="62822"/>
    <cellStyle name="Note 2 4 12 7" xfId="30589"/>
    <cellStyle name="Note 2 4 12 8" xfId="62823"/>
    <cellStyle name="Note 2 4 13" xfId="30590"/>
    <cellStyle name="Note 2 4 13 2" xfId="30591"/>
    <cellStyle name="Note 2 4 13 2 2" xfId="30592"/>
    <cellStyle name="Note 2 4 13 2 3" xfId="30593"/>
    <cellStyle name="Note 2 4 13 2 4" xfId="30594"/>
    <cellStyle name="Note 2 4 13 2 5" xfId="30595"/>
    <cellStyle name="Note 2 4 13 2 6" xfId="30596"/>
    <cellStyle name="Note 2 4 13 3" xfId="30597"/>
    <cellStyle name="Note 2 4 13 3 2" xfId="62824"/>
    <cellStyle name="Note 2 4 13 3 3" xfId="62825"/>
    <cellStyle name="Note 2 4 13 4" xfId="30598"/>
    <cellStyle name="Note 2 4 13 4 2" xfId="62826"/>
    <cellStyle name="Note 2 4 13 4 3" xfId="62827"/>
    <cellStyle name="Note 2 4 13 5" xfId="30599"/>
    <cellStyle name="Note 2 4 13 5 2" xfId="62828"/>
    <cellStyle name="Note 2 4 13 5 3" xfId="62829"/>
    <cellStyle name="Note 2 4 13 6" xfId="30600"/>
    <cellStyle name="Note 2 4 13 6 2" xfId="62830"/>
    <cellStyle name="Note 2 4 13 6 3" xfId="62831"/>
    <cellStyle name="Note 2 4 13 7" xfId="30601"/>
    <cellStyle name="Note 2 4 13 8" xfId="62832"/>
    <cellStyle name="Note 2 4 14" xfId="30602"/>
    <cellStyle name="Note 2 4 14 2" xfId="30603"/>
    <cellStyle name="Note 2 4 14 2 2" xfId="30604"/>
    <cellStyle name="Note 2 4 14 2 3" xfId="30605"/>
    <cellStyle name="Note 2 4 14 2 4" xfId="30606"/>
    <cellStyle name="Note 2 4 14 2 5" xfId="30607"/>
    <cellStyle name="Note 2 4 14 2 6" xfId="30608"/>
    <cellStyle name="Note 2 4 14 3" xfId="30609"/>
    <cellStyle name="Note 2 4 14 3 2" xfId="62833"/>
    <cellStyle name="Note 2 4 14 3 3" xfId="62834"/>
    <cellStyle name="Note 2 4 14 4" xfId="30610"/>
    <cellStyle name="Note 2 4 14 4 2" xfId="62835"/>
    <cellStyle name="Note 2 4 14 4 3" xfId="62836"/>
    <cellStyle name="Note 2 4 14 5" xfId="30611"/>
    <cellStyle name="Note 2 4 14 5 2" xfId="62837"/>
    <cellStyle name="Note 2 4 14 5 3" xfId="62838"/>
    <cellStyle name="Note 2 4 14 6" xfId="30612"/>
    <cellStyle name="Note 2 4 14 6 2" xfId="62839"/>
    <cellStyle name="Note 2 4 14 6 3" xfId="62840"/>
    <cellStyle name="Note 2 4 14 7" xfId="30613"/>
    <cellStyle name="Note 2 4 14 8" xfId="62841"/>
    <cellStyle name="Note 2 4 15" xfId="30614"/>
    <cellStyle name="Note 2 4 15 2" xfId="30615"/>
    <cellStyle name="Note 2 4 15 2 2" xfId="30616"/>
    <cellStyle name="Note 2 4 15 2 3" xfId="30617"/>
    <cellStyle name="Note 2 4 15 2 4" xfId="30618"/>
    <cellStyle name="Note 2 4 15 2 5" xfId="30619"/>
    <cellStyle name="Note 2 4 15 2 6" xfId="30620"/>
    <cellStyle name="Note 2 4 15 3" xfId="30621"/>
    <cellStyle name="Note 2 4 15 3 2" xfId="62842"/>
    <cellStyle name="Note 2 4 15 3 3" xfId="62843"/>
    <cellStyle name="Note 2 4 15 4" xfId="30622"/>
    <cellStyle name="Note 2 4 15 4 2" xfId="62844"/>
    <cellStyle name="Note 2 4 15 4 3" xfId="62845"/>
    <cellStyle name="Note 2 4 15 5" xfId="30623"/>
    <cellStyle name="Note 2 4 15 5 2" xfId="62846"/>
    <cellStyle name="Note 2 4 15 5 3" xfId="62847"/>
    <cellStyle name="Note 2 4 15 6" xfId="30624"/>
    <cellStyle name="Note 2 4 15 6 2" xfId="62848"/>
    <cellStyle name="Note 2 4 15 6 3" xfId="62849"/>
    <cellStyle name="Note 2 4 15 7" xfId="30625"/>
    <cellStyle name="Note 2 4 15 8" xfId="62850"/>
    <cellStyle name="Note 2 4 16" xfId="30626"/>
    <cellStyle name="Note 2 4 16 2" xfId="30627"/>
    <cellStyle name="Note 2 4 16 2 2" xfId="30628"/>
    <cellStyle name="Note 2 4 16 2 3" xfId="30629"/>
    <cellStyle name="Note 2 4 16 2 4" xfId="30630"/>
    <cellStyle name="Note 2 4 16 2 5" xfId="30631"/>
    <cellStyle name="Note 2 4 16 2 6" xfId="30632"/>
    <cellStyle name="Note 2 4 16 3" xfId="30633"/>
    <cellStyle name="Note 2 4 16 3 2" xfId="62851"/>
    <cellStyle name="Note 2 4 16 3 3" xfId="62852"/>
    <cellStyle name="Note 2 4 16 4" xfId="30634"/>
    <cellStyle name="Note 2 4 16 4 2" xfId="62853"/>
    <cellStyle name="Note 2 4 16 4 3" xfId="62854"/>
    <cellStyle name="Note 2 4 16 5" xfId="30635"/>
    <cellStyle name="Note 2 4 16 5 2" xfId="62855"/>
    <cellStyle name="Note 2 4 16 5 3" xfId="62856"/>
    <cellStyle name="Note 2 4 16 6" xfId="30636"/>
    <cellStyle name="Note 2 4 16 6 2" xfId="62857"/>
    <cellStyle name="Note 2 4 16 6 3" xfId="62858"/>
    <cellStyle name="Note 2 4 16 7" xfId="30637"/>
    <cellStyle name="Note 2 4 16 8" xfId="62859"/>
    <cellStyle name="Note 2 4 17" xfId="30638"/>
    <cellStyle name="Note 2 4 17 2" xfId="30639"/>
    <cellStyle name="Note 2 4 17 2 2" xfId="30640"/>
    <cellStyle name="Note 2 4 17 2 3" xfId="30641"/>
    <cellStyle name="Note 2 4 17 2 4" xfId="30642"/>
    <cellStyle name="Note 2 4 17 2 5" xfId="30643"/>
    <cellStyle name="Note 2 4 17 2 6" xfId="30644"/>
    <cellStyle name="Note 2 4 17 3" xfId="30645"/>
    <cellStyle name="Note 2 4 17 3 2" xfId="62860"/>
    <cellStyle name="Note 2 4 17 3 3" xfId="62861"/>
    <cellStyle name="Note 2 4 17 4" xfId="30646"/>
    <cellStyle name="Note 2 4 17 4 2" xfId="62862"/>
    <cellStyle name="Note 2 4 17 4 3" xfId="62863"/>
    <cellStyle name="Note 2 4 17 5" xfId="30647"/>
    <cellStyle name="Note 2 4 17 5 2" xfId="62864"/>
    <cellStyle name="Note 2 4 17 5 3" xfId="62865"/>
    <cellStyle name="Note 2 4 17 6" xfId="30648"/>
    <cellStyle name="Note 2 4 17 6 2" xfId="62866"/>
    <cellStyle name="Note 2 4 17 6 3" xfId="62867"/>
    <cellStyle name="Note 2 4 17 7" xfId="30649"/>
    <cellStyle name="Note 2 4 17 8" xfId="62868"/>
    <cellStyle name="Note 2 4 18" xfId="30650"/>
    <cellStyle name="Note 2 4 18 2" xfId="30651"/>
    <cellStyle name="Note 2 4 18 2 2" xfId="30652"/>
    <cellStyle name="Note 2 4 18 2 3" xfId="30653"/>
    <cellStyle name="Note 2 4 18 2 4" xfId="30654"/>
    <cellStyle name="Note 2 4 18 2 5" xfId="30655"/>
    <cellStyle name="Note 2 4 18 2 6" xfId="30656"/>
    <cellStyle name="Note 2 4 18 3" xfId="30657"/>
    <cellStyle name="Note 2 4 18 3 2" xfId="62869"/>
    <cellStyle name="Note 2 4 18 3 3" xfId="62870"/>
    <cellStyle name="Note 2 4 18 4" xfId="30658"/>
    <cellStyle name="Note 2 4 18 4 2" xfId="62871"/>
    <cellStyle name="Note 2 4 18 4 3" xfId="62872"/>
    <cellStyle name="Note 2 4 18 5" xfId="30659"/>
    <cellStyle name="Note 2 4 18 5 2" xfId="62873"/>
    <cellStyle name="Note 2 4 18 5 3" xfId="62874"/>
    <cellStyle name="Note 2 4 18 6" xfId="30660"/>
    <cellStyle name="Note 2 4 18 6 2" xfId="62875"/>
    <cellStyle name="Note 2 4 18 6 3" xfId="62876"/>
    <cellStyle name="Note 2 4 18 7" xfId="30661"/>
    <cellStyle name="Note 2 4 18 8" xfId="62877"/>
    <cellStyle name="Note 2 4 19" xfId="30662"/>
    <cellStyle name="Note 2 4 19 2" xfId="30663"/>
    <cellStyle name="Note 2 4 19 2 2" xfId="30664"/>
    <cellStyle name="Note 2 4 19 2 3" xfId="30665"/>
    <cellStyle name="Note 2 4 19 2 4" xfId="30666"/>
    <cellStyle name="Note 2 4 19 2 5" xfId="30667"/>
    <cellStyle name="Note 2 4 19 2 6" xfId="30668"/>
    <cellStyle name="Note 2 4 19 3" xfId="30669"/>
    <cellStyle name="Note 2 4 19 3 2" xfId="62878"/>
    <cellStyle name="Note 2 4 19 3 3" xfId="62879"/>
    <cellStyle name="Note 2 4 19 4" xfId="30670"/>
    <cellStyle name="Note 2 4 19 4 2" xfId="62880"/>
    <cellStyle name="Note 2 4 19 4 3" xfId="62881"/>
    <cellStyle name="Note 2 4 19 5" xfId="30671"/>
    <cellStyle name="Note 2 4 19 5 2" xfId="62882"/>
    <cellStyle name="Note 2 4 19 5 3" xfId="62883"/>
    <cellStyle name="Note 2 4 19 6" xfId="30672"/>
    <cellStyle name="Note 2 4 19 6 2" xfId="62884"/>
    <cellStyle name="Note 2 4 19 6 3" xfId="62885"/>
    <cellStyle name="Note 2 4 19 7" xfId="30673"/>
    <cellStyle name="Note 2 4 19 8" xfId="62886"/>
    <cellStyle name="Note 2 4 2" xfId="30674"/>
    <cellStyle name="Note 2 4 2 2" xfId="30675"/>
    <cellStyle name="Note 2 4 2 2 2" xfId="30676"/>
    <cellStyle name="Note 2 4 2 2 3" xfId="30677"/>
    <cellStyle name="Note 2 4 2 2 4" xfId="30678"/>
    <cellStyle name="Note 2 4 2 2 5" xfId="30679"/>
    <cellStyle name="Note 2 4 2 2 6" xfId="30680"/>
    <cellStyle name="Note 2 4 2 3" xfId="30681"/>
    <cellStyle name="Note 2 4 2 3 2" xfId="62887"/>
    <cellStyle name="Note 2 4 2 3 3" xfId="62888"/>
    <cellStyle name="Note 2 4 2 4" xfId="30682"/>
    <cellStyle name="Note 2 4 2 4 2" xfId="62889"/>
    <cellStyle name="Note 2 4 2 4 3" xfId="62890"/>
    <cellStyle name="Note 2 4 2 5" xfId="30683"/>
    <cellStyle name="Note 2 4 2 5 2" xfId="62891"/>
    <cellStyle name="Note 2 4 2 5 3" xfId="62892"/>
    <cellStyle name="Note 2 4 2 6" xfId="30684"/>
    <cellStyle name="Note 2 4 2 6 2" xfId="62893"/>
    <cellStyle name="Note 2 4 2 6 3" xfId="62894"/>
    <cellStyle name="Note 2 4 2 7" xfId="30685"/>
    <cellStyle name="Note 2 4 2 8" xfId="62895"/>
    <cellStyle name="Note 2 4 20" xfId="30686"/>
    <cellStyle name="Note 2 4 20 2" xfId="30687"/>
    <cellStyle name="Note 2 4 20 2 2" xfId="30688"/>
    <cellStyle name="Note 2 4 20 2 3" xfId="30689"/>
    <cellStyle name="Note 2 4 20 2 4" xfId="30690"/>
    <cellStyle name="Note 2 4 20 2 5" xfId="30691"/>
    <cellStyle name="Note 2 4 20 2 6" xfId="30692"/>
    <cellStyle name="Note 2 4 20 3" xfId="30693"/>
    <cellStyle name="Note 2 4 20 3 2" xfId="62896"/>
    <cellStyle name="Note 2 4 20 3 3" xfId="62897"/>
    <cellStyle name="Note 2 4 20 4" xfId="30694"/>
    <cellStyle name="Note 2 4 20 4 2" xfId="62898"/>
    <cellStyle name="Note 2 4 20 4 3" xfId="62899"/>
    <cellStyle name="Note 2 4 20 5" xfId="30695"/>
    <cellStyle name="Note 2 4 20 5 2" xfId="62900"/>
    <cellStyle name="Note 2 4 20 5 3" xfId="62901"/>
    <cellStyle name="Note 2 4 20 6" xfId="30696"/>
    <cellStyle name="Note 2 4 20 6 2" xfId="62902"/>
    <cellStyle name="Note 2 4 20 6 3" xfId="62903"/>
    <cellStyle name="Note 2 4 20 7" xfId="30697"/>
    <cellStyle name="Note 2 4 20 8" xfId="62904"/>
    <cellStyle name="Note 2 4 21" xfId="30698"/>
    <cellStyle name="Note 2 4 21 2" xfId="30699"/>
    <cellStyle name="Note 2 4 21 2 2" xfId="30700"/>
    <cellStyle name="Note 2 4 21 2 3" xfId="30701"/>
    <cellStyle name="Note 2 4 21 2 4" xfId="30702"/>
    <cellStyle name="Note 2 4 21 2 5" xfId="30703"/>
    <cellStyle name="Note 2 4 21 2 6" xfId="30704"/>
    <cellStyle name="Note 2 4 21 3" xfId="30705"/>
    <cellStyle name="Note 2 4 21 3 2" xfId="62905"/>
    <cellStyle name="Note 2 4 21 3 3" xfId="62906"/>
    <cellStyle name="Note 2 4 21 4" xfId="30706"/>
    <cellStyle name="Note 2 4 21 4 2" xfId="62907"/>
    <cellStyle name="Note 2 4 21 4 3" xfId="62908"/>
    <cellStyle name="Note 2 4 21 5" xfId="30707"/>
    <cellStyle name="Note 2 4 21 5 2" xfId="62909"/>
    <cellStyle name="Note 2 4 21 5 3" xfId="62910"/>
    <cellStyle name="Note 2 4 21 6" xfId="30708"/>
    <cellStyle name="Note 2 4 21 6 2" xfId="62911"/>
    <cellStyle name="Note 2 4 21 6 3" xfId="62912"/>
    <cellStyle name="Note 2 4 21 7" xfId="30709"/>
    <cellStyle name="Note 2 4 21 8" xfId="62913"/>
    <cellStyle name="Note 2 4 22" xfId="30710"/>
    <cellStyle name="Note 2 4 22 2" xfId="30711"/>
    <cellStyle name="Note 2 4 22 2 2" xfId="30712"/>
    <cellStyle name="Note 2 4 22 2 3" xfId="30713"/>
    <cellStyle name="Note 2 4 22 2 4" xfId="30714"/>
    <cellStyle name="Note 2 4 22 2 5" xfId="30715"/>
    <cellStyle name="Note 2 4 22 2 6" xfId="30716"/>
    <cellStyle name="Note 2 4 22 3" xfId="30717"/>
    <cellStyle name="Note 2 4 22 3 2" xfId="62914"/>
    <cellStyle name="Note 2 4 22 3 3" xfId="62915"/>
    <cellStyle name="Note 2 4 22 4" xfId="30718"/>
    <cellStyle name="Note 2 4 22 4 2" xfId="62916"/>
    <cellStyle name="Note 2 4 22 4 3" xfId="62917"/>
    <cellStyle name="Note 2 4 22 5" xfId="30719"/>
    <cellStyle name="Note 2 4 22 5 2" xfId="62918"/>
    <cellStyle name="Note 2 4 22 5 3" xfId="62919"/>
    <cellStyle name="Note 2 4 22 6" xfId="30720"/>
    <cellStyle name="Note 2 4 22 6 2" xfId="62920"/>
    <cellStyle name="Note 2 4 22 6 3" xfId="62921"/>
    <cellStyle name="Note 2 4 22 7" xfId="30721"/>
    <cellStyle name="Note 2 4 22 8" xfId="62922"/>
    <cellStyle name="Note 2 4 23" xfId="30722"/>
    <cellStyle name="Note 2 4 23 2" xfId="30723"/>
    <cellStyle name="Note 2 4 23 2 2" xfId="30724"/>
    <cellStyle name="Note 2 4 23 2 3" xfId="30725"/>
    <cellStyle name="Note 2 4 23 2 4" xfId="30726"/>
    <cellStyle name="Note 2 4 23 2 5" xfId="30727"/>
    <cellStyle name="Note 2 4 23 2 6" xfId="30728"/>
    <cellStyle name="Note 2 4 23 3" xfId="30729"/>
    <cellStyle name="Note 2 4 23 3 2" xfId="62923"/>
    <cellStyle name="Note 2 4 23 3 3" xfId="62924"/>
    <cellStyle name="Note 2 4 23 4" xfId="30730"/>
    <cellStyle name="Note 2 4 23 4 2" xfId="62925"/>
    <cellStyle name="Note 2 4 23 4 3" xfId="62926"/>
    <cellStyle name="Note 2 4 23 5" xfId="30731"/>
    <cellStyle name="Note 2 4 23 5 2" xfId="62927"/>
    <cellStyle name="Note 2 4 23 5 3" xfId="62928"/>
    <cellStyle name="Note 2 4 23 6" xfId="30732"/>
    <cellStyle name="Note 2 4 23 6 2" xfId="62929"/>
    <cellStyle name="Note 2 4 23 6 3" xfId="62930"/>
    <cellStyle name="Note 2 4 23 7" xfId="30733"/>
    <cellStyle name="Note 2 4 23 8" xfId="62931"/>
    <cellStyle name="Note 2 4 24" xfId="30734"/>
    <cellStyle name="Note 2 4 24 2" xfId="30735"/>
    <cellStyle name="Note 2 4 24 2 2" xfId="30736"/>
    <cellStyle name="Note 2 4 24 2 3" xfId="30737"/>
    <cellStyle name="Note 2 4 24 2 4" xfId="30738"/>
    <cellStyle name="Note 2 4 24 2 5" xfId="30739"/>
    <cellStyle name="Note 2 4 24 2 6" xfId="30740"/>
    <cellStyle name="Note 2 4 24 3" xfId="30741"/>
    <cellStyle name="Note 2 4 24 3 2" xfId="62932"/>
    <cellStyle name="Note 2 4 24 3 3" xfId="62933"/>
    <cellStyle name="Note 2 4 24 4" xfId="30742"/>
    <cellStyle name="Note 2 4 24 4 2" xfId="62934"/>
    <cellStyle name="Note 2 4 24 4 3" xfId="62935"/>
    <cellStyle name="Note 2 4 24 5" xfId="30743"/>
    <cellStyle name="Note 2 4 24 5 2" xfId="62936"/>
    <cellStyle name="Note 2 4 24 5 3" xfId="62937"/>
    <cellStyle name="Note 2 4 24 6" xfId="30744"/>
    <cellStyle name="Note 2 4 24 6 2" xfId="62938"/>
    <cellStyle name="Note 2 4 24 6 3" xfId="62939"/>
    <cellStyle name="Note 2 4 24 7" xfId="30745"/>
    <cellStyle name="Note 2 4 24 8" xfId="62940"/>
    <cellStyle name="Note 2 4 25" xfId="30746"/>
    <cellStyle name="Note 2 4 25 2" xfId="30747"/>
    <cellStyle name="Note 2 4 25 2 2" xfId="30748"/>
    <cellStyle name="Note 2 4 25 2 3" xfId="30749"/>
    <cellStyle name="Note 2 4 25 2 4" xfId="30750"/>
    <cellStyle name="Note 2 4 25 2 5" xfId="30751"/>
    <cellStyle name="Note 2 4 25 2 6" xfId="30752"/>
    <cellStyle name="Note 2 4 25 3" xfId="30753"/>
    <cellStyle name="Note 2 4 25 3 2" xfId="62941"/>
    <cellStyle name="Note 2 4 25 3 3" xfId="62942"/>
    <cellStyle name="Note 2 4 25 4" xfId="30754"/>
    <cellStyle name="Note 2 4 25 4 2" xfId="62943"/>
    <cellStyle name="Note 2 4 25 4 3" xfId="62944"/>
    <cellStyle name="Note 2 4 25 5" xfId="30755"/>
    <cellStyle name="Note 2 4 25 5 2" xfId="62945"/>
    <cellStyle name="Note 2 4 25 5 3" xfId="62946"/>
    <cellStyle name="Note 2 4 25 6" xfId="30756"/>
    <cellStyle name="Note 2 4 25 6 2" xfId="62947"/>
    <cellStyle name="Note 2 4 25 6 3" xfId="62948"/>
    <cellStyle name="Note 2 4 25 7" xfId="30757"/>
    <cellStyle name="Note 2 4 25 8" xfId="62949"/>
    <cellStyle name="Note 2 4 26" xfId="30758"/>
    <cellStyle name="Note 2 4 26 2" xfId="30759"/>
    <cellStyle name="Note 2 4 26 2 2" xfId="30760"/>
    <cellStyle name="Note 2 4 26 2 3" xfId="30761"/>
    <cellStyle name="Note 2 4 26 2 4" xfId="30762"/>
    <cellStyle name="Note 2 4 26 2 5" xfId="30763"/>
    <cellStyle name="Note 2 4 26 2 6" xfId="30764"/>
    <cellStyle name="Note 2 4 26 3" xfId="30765"/>
    <cellStyle name="Note 2 4 26 3 2" xfId="62950"/>
    <cellStyle name="Note 2 4 26 3 3" xfId="62951"/>
    <cellStyle name="Note 2 4 26 4" xfId="30766"/>
    <cellStyle name="Note 2 4 26 4 2" xfId="62952"/>
    <cellStyle name="Note 2 4 26 4 3" xfId="62953"/>
    <cellStyle name="Note 2 4 26 5" xfId="30767"/>
    <cellStyle name="Note 2 4 26 5 2" xfId="62954"/>
    <cellStyle name="Note 2 4 26 5 3" xfId="62955"/>
    <cellStyle name="Note 2 4 26 6" xfId="30768"/>
    <cellStyle name="Note 2 4 26 6 2" xfId="62956"/>
    <cellStyle name="Note 2 4 26 6 3" xfId="62957"/>
    <cellStyle name="Note 2 4 26 7" xfId="30769"/>
    <cellStyle name="Note 2 4 26 8" xfId="62958"/>
    <cellStyle name="Note 2 4 27" xfId="30770"/>
    <cellStyle name="Note 2 4 27 2" xfId="30771"/>
    <cellStyle name="Note 2 4 27 2 2" xfId="30772"/>
    <cellStyle name="Note 2 4 27 2 3" xfId="30773"/>
    <cellStyle name="Note 2 4 27 2 4" xfId="30774"/>
    <cellStyle name="Note 2 4 27 2 5" xfId="30775"/>
    <cellStyle name="Note 2 4 27 2 6" xfId="30776"/>
    <cellStyle name="Note 2 4 27 3" xfId="30777"/>
    <cellStyle name="Note 2 4 27 3 2" xfId="62959"/>
    <cellStyle name="Note 2 4 27 3 3" xfId="62960"/>
    <cellStyle name="Note 2 4 27 4" xfId="30778"/>
    <cellStyle name="Note 2 4 27 4 2" xfId="62961"/>
    <cellStyle name="Note 2 4 27 4 3" xfId="62962"/>
    <cellStyle name="Note 2 4 27 5" xfId="30779"/>
    <cellStyle name="Note 2 4 27 5 2" xfId="62963"/>
    <cellStyle name="Note 2 4 27 5 3" xfId="62964"/>
    <cellStyle name="Note 2 4 27 6" xfId="30780"/>
    <cellStyle name="Note 2 4 27 6 2" xfId="62965"/>
    <cellStyle name="Note 2 4 27 6 3" xfId="62966"/>
    <cellStyle name="Note 2 4 27 7" xfId="30781"/>
    <cellStyle name="Note 2 4 27 8" xfId="62967"/>
    <cellStyle name="Note 2 4 28" xfId="30782"/>
    <cellStyle name="Note 2 4 28 2" xfId="30783"/>
    <cellStyle name="Note 2 4 28 2 2" xfId="30784"/>
    <cellStyle name="Note 2 4 28 2 3" xfId="30785"/>
    <cellStyle name="Note 2 4 28 2 4" xfId="30786"/>
    <cellStyle name="Note 2 4 28 2 5" xfId="30787"/>
    <cellStyle name="Note 2 4 28 2 6" xfId="30788"/>
    <cellStyle name="Note 2 4 28 3" xfId="30789"/>
    <cellStyle name="Note 2 4 28 3 2" xfId="62968"/>
    <cellStyle name="Note 2 4 28 3 3" xfId="62969"/>
    <cellStyle name="Note 2 4 28 4" xfId="30790"/>
    <cellStyle name="Note 2 4 28 4 2" xfId="62970"/>
    <cellStyle name="Note 2 4 28 4 3" xfId="62971"/>
    <cellStyle name="Note 2 4 28 5" xfId="30791"/>
    <cellStyle name="Note 2 4 28 5 2" xfId="62972"/>
    <cellStyle name="Note 2 4 28 5 3" xfId="62973"/>
    <cellStyle name="Note 2 4 28 6" xfId="30792"/>
    <cellStyle name="Note 2 4 28 6 2" xfId="62974"/>
    <cellStyle name="Note 2 4 28 6 3" xfId="62975"/>
    <cellStyle name="Note 2 4 28 7" xfId="30793"/>
    <cellStyle name="Note 2 4 28 8" xfId="62976"/>
    <cellStyle name="Note 2 4 29" xfId="30794"/>
    <cellStyle name="Note 2 4 29 2" xfId="30795"/>
    <cellStyle name="Note 2 4 29 2 2" xfId="30796"/>
    <cellStyle name="Note 2 4 29 2 3" xfId="30797"/>
    <cellStyle name="Note 2 4 29 2 4" xfId="30798"/>
    <cellStyle name="Note 2 4 29 2 5" xfId="30799"/>
    <cellStyle name="Note 2 4 29 2 6" xfId="30800"/>
    <cellStyle name="Note 2 4 29 3" xfId="30801"/>
    <cellStyle name="Note 2 4 29 3 2" xfId="62977"/>
    <cellStyle name="Note 2 4 29 3 3" xfId="62978"/>
    <cellStyle name="Note 2 4 29 4" xfId="30802"/>
    <cellStyle name="Note 2 4 29 4 2" xfId="62979"/>
    <cellStyle name="Note 2 4 29 4 3" xfId="62980"/>
    <cellStyle name="Note 2 4 29 5" xfId="30803"/>
    <cellStyle name="Note 2 4 29 5 2" xfId="62981"/>
    <cellStyle name="Note 2 4 29 5 3" xfId="62982"/>
    <cellStyle name="Note 2 4 29 6" xfId="30804"/>
    <cellStyle name="Note 2 4 29 6 2" xfId="62983"/>
    <cellStyle name="Note 2 4 29 6 3" xfId="62984"/>
    <cellStyle name="Note 2 4 29 7" xfId="30805"/>
    <cellStyle name="Note 2 4 29 8" xfId="62985"/>
    <cellStyle name="Note 2 4 3" xfId="30806"/>
    <cellStyle name="Note 2 4 3 2" xfId="30807"/>
    <cellStyle name="Note 2 4 3 2 2" xfId="30808"/>
    <cellStyle name="Note 2 4 3 2 3" xfId="30809"/>
    <cellStyle name="Note 2 4 3 2 4" xfId="30810"/>
    <cellStyle name="Note 2 4 3 2 5" xfId="30811"/>
    <cellStyle name="Note 2 4 3 2 6" xfId="30812"/>
    <cellStyle name="Note 2 4 3 3" xfId="30813"/>
    <cellStyle name="Note 2 4 3 3 2" xfId="62986"/>
    <cellStyle name="Note 2 4 3 3 3" xfId="62987"/>
    <cellStyle name="Note 2 4 3 4" xfId="30814"/>
    <cellStyle name="Note 2 4 3 4 2" xfId="62988"/>
    <cellStyle name="Note 2 4 3 4 3" xfId="62989"/>
    <cellStyle name="Note 2 4 3 5" xfId="30815"/>
    <cellStyle name="Note 2 4 3 5 2" xfId="62990"/>
    <cellStyle name="Note 2 4 3 5 3" xfId="62991"/>
    <cellStyle name="Note 2 4 3 6" xfId="30816"/>
    <cellStyle name="Note 2 4 3 6 2" xfId="62992"/>
    <cellStyle name="Note 2 4 3 6 3" xfId="62993"/>
    <cellStyle name="Note 2 4 3 7" xfId="30817"/>
    <cellStyle name="Note 2 4 3 8" xfId="62994"/>
    <cellStyle name="Note 2 4 30" xfId="30818"/>
    <cellStyle name="Note 2 4 30 2" xfId="30819"/>
    <cellStyle name="Note 2 4 30 2 2" xfId="30820"/>
    <cellStyle name="Note 2 4 30 2 3" xfId="30821"/>
    <cellStyle name="Note 2 4 30 2 4" xfId="30822"/>
    <cellStyle name="Note 2 4 30 2 5" xfId="30823"/>
    <cellStyle name="Note 2 4 30 2 6" xfId="30824"/>
    <cellStyle name="Note 2 4 30 3" xfId="30825"/>
    <cellStyle name="Note 2 4 30 3 2" xfId="62995"/>
    <cellStyle name="Note 2 4 30 3 3" xfId="62996"/>
    <cellStyle name="Note 2 4 30 4" xfId="30826"/>
    <cellStyle name="Note 2 4 30 4 2" xfId="62997"/>
    <cellStyle name="Note 2 4 30 4 3" xfId="62998"/>
    <cellStyle name="Note 2 4 30 5" xfId="30827"/>
    <cellStyle name="Note 2 4 30 5 2" xfId="62999"/>
    <cellStyle name="Note 2 4 30 5 3" xfId="63000"/>
    <cellStyle name="Note 2 4 30 6" xfId="30828"/>
    <cellStyle name="Note 2 4 30 6 2" xfId="63001"/>
    <cellStyle name="Note 2 4 30 6 3" xfId="63002"/>
    <cellStyle name="Note 2 4 30 7" xfId="30829"/>
    <cellStyle name="Note 2 4 30 8" xfId="63003"/>
    <cellStyle name="Note 2 4 31" xfId="30830"/>
    <cellStyle name="Note 2 4 31 2" xfId="30831"/>
    <cellStyle name="Note 2 4 31 2 2" xfId="30832"/>
    <cellStyle name="Note 2 4 31 2 3" xfId="30833"/>
    <cellStyle name="Note 2 4 31 2 4" xfId="30834"/>
    <cellStyle name="Note 2 4 31 2 5" xfId="30835"/>
    <cellStyle name="Note 2 4 31 2 6" xfId="30836"/>
    <cellStyle name="Note 2 4 31 3" xfId="30837"/>
    <cellStyle name="Note 2 4 31 3 2" xfId="63004"/>
    <cellStyle name="Note 2 4 31 3 3" xfId="63005"/>
    <cellStyle name="Note 2 4 31 4" xfId="30838"/>
    <cellStyle name="Note 2 4 31 4 2" xfId="63006"/>
    <cellStyle name="Note 2 4 31 4 3" xfId="63007"/>
    <cellStyle name="Note 2 4 31 5" xfId="30839"/>
    <cellStyle name="Note 2 4 31 5 2" xfId="63008"/>
    <cellStyle name="Note 2 4 31 5 3" xfId="63009"/>
    <cellStyle name="Note 2 4 31 6" xfId="30840"/>
    <cellStyle name="Note 2 4 31 6 2" xfId="63010"/>
    <cellStyle name="Note 2 4 31 6 3" xfId="63011"/>
    <cellStyle name="Note 2 4 31 7" xfId="30841"/>
    <cellStyle name="Note 2 4 31 8" xfId="63012"/>
    <cellStyle name="Note 2 4 32" xfId="30842"/>
    <cellStyle name="Note 2 4 32 2" xfId="30843"/>
    <cellStyle name="Note 2 4 32 2 2" xfId="30844"/>
    <cellStyle name="Note 2 4 32 2 3" xfId="30845"/>
    <cellStyle name="Note 2 4 32 2 4" xfId="30846"/>
    <cellStyle name="Note 2 4 32 2 5" xfId="30847"/>
    <cellStyle name="Note 2 4 32 2 6" xfId="30848"/>
    <cellStyle name="Note 2 4 32 3" xfId="30849"/>
    <cellStyle name="Note 2 4 32 3 2" xfId="63013"/>
    <cellStyle name="Note 2 4 32 3 3" xfId="63014"/>
    <cellStyle name="Note 2 4 32 4" xfId="30850"/>
    <cellStyle name="Note 2 4 32 4 2" xfId="63015"/>
    <cellStyle name="Note 2 4 32 4 3" xfId="63016"/>
    <cellStyle name="Note 2 4 32 5" xfId="30851"/>
    <cellStyle name="Note 2 4 32 5 2" xfId="63017"/>
    <cellStyle name="Note 2 4 32 5 3" xfId="63018"/>
    <cellStyle name="Note 2 4 32 6" xfId="30852"/>
    <cellStyle name="Note 2 4 32 6 2" xfId="63019"/>
    <cellStyle name="Note 2 4 32 6 3" xfId="63020"/>
    <cellStyle name="Note 2 4 32 7" xfId="30853"/>
    <cellStyle name="Note 2 4 32 8" xfId="63021"/>
    <cellStyle name="Note 2 4 33" xfId="30854"/>
    <cellStyle name="Note 2 4 33 2" xfId="30855"/>
    <cellStyle name="Note 2 4 33 2 2" xfId="30856"/>
    <cellStyle name="Note 2 4 33 2 3" xfId="30857"/>
    <cellStyle name="Note 2 4 33 2 4" xfId="30858"/>
    <cellStyle name="Note 2 4 33 2 5" xfId="30859"/>
    <cellStyle name="Note 2 4 33 2 6" xfId="30860"/>
    <cellStyle name="Note 2 4 33 3" xfId="30861"/>
    <cellStyle name="Note 2 4 33 3 2" xfId="63022"/>
    <cellStyle name="Note 2 4 33 3 3" xfId="63023"/>
    <cellStyle name="Note 2 4 33 4" xfId="30862"/>
    <cellStyle name="Note 2 4 33 4 2" xfId="63024"/>
    <cellStyle name="Note 2 4 33 4 3" xfId="63025"/>
    <cellStyle name="Note 2 4 33 5" xfId="30863"/>
    <cellStyle name="Note 2 4 33 5 2" xfId="63026"/>
    <cellStyle name="Note 2 4 33 5 3" xfId="63027"/>
    <cellStyle name="Note 2 4 33 6" xfId="30864"/>
    <cellStyle name="Note 2 4 33 6 2" xfId="63028"/>
    <cellStyle name="Note 2 4 33 6 3" xfId="63029"/>
    <cellStyle name="Note 2 4 33 7" xfId="30865"/>
    <cellStyle name="Note 2 4 33 8" xfId="63030"/>
    <cellStyle name="Note 2 4 34" xfId="30866"/>
    <cellStyle name="Note 2 4 34 2" xfId="30867"/>
    <cellStyle name="Note 2 4 34 2 2" xfId="30868"/>
    <cellStyle name="Note 2 4 34 2 3" xfId="30869"/>
    <cellStyle name="Note 2 4 34 2 4" xfId="30870"/>
    <cellStyle name="Note 2 4 34 2 5" xfId="30871"/>
    <cellStyle name="Note 2 4 34 2 6" xfId="30872"/>
    <cellStyle name="Note 2 4 34 3" xfId="30873"/>
    <cellStyle name="Note 2 4 34 3 2" xfId="63031"/>
    <cellStyle name="Note 2 4 34 3 3" xfId="63032"/>
    <cellStyle name="Note 2 4 34 4" xfId="30874"/>
    <cellStyle name="Note 2 4 34 4 2" xfId="63033"/>
    <cellStyle name="Note 2 4 34 4 3" xfId="63034"/>
    <cellStyle name="Note 2 4 34 5" xfId="30875"/>
    <cellStyle name="Note 2 4 34 5 2" xfId="63035"/>
    <cellStyle name="Note 2 4 34 5 3" xfId="63036"/>
    <cellStyle name="Note 2 4 34 6" xfId="30876"/>
    <cellStyle name="Note 2 4 34 6 2" xfId="63037"/>
    <cellStyle name="Note 2 4 34 6 3" xfId="63038"/>
    <cellStyle name="Note 2 4 34 7" xfId="30877"/>
    <cellStyle name="Note 2 4 34 8" xfId="63039"/>
    <cellStyle name="Note 2 4 35" xfId="30878"/>
    <cellStyle name="Note 2 4 35 2" xfId="63040"/>
    <cellStyle name="Note 2 4 35 3" xfId="63041"/>
    <cellStyle name="Note 2 4 36" xfId="30879"/>
    <cellStyle name="Note 2 4 36 2" xfId="30880"/>
    <cellStyle name="Note 2 4 36 3" xfId="30881"/>
    <cellStyle name="Note 2 4 36 4" xfId="30882"/>
    <cellStyle name="Note 2 4 36 5" xfId="30883"/>
    <cellStyle name="Note 2 4 36 6" xfId="30884"/>
    <cellStyle name="Note 2 4 37" xfId="30885"/>
    <cellStyle name="Note 2 4 37 2" xfId="63042"/>
    <cellStyle name="Note 2 4 37 3" xfId="63043"/>
    <cellStyle name="Note 2 4 38" xfId="30886"/>
    <cellStyle name="Note 2 4 38 2" xfId="63044"/>
    <cellStyle name="Note 2 4 38 3" xfId="63045"/>
    <cellStyle name="Note 2 4 39" xfId="30887"/>
    <cellStyle name="Note 2 4 39 2" xfId="63046"/>
    <cellStyle name="Note 2 4 39 3" xfId="63047"/>
    <cellStyle name="Note 2 4 4" xfId="30888"/>
    <cellStyle name="Note 2 4 4 2" xfId="30889"/>
    <cellStyle name="Note 2 4 4 2 2" xfId="30890"/>
    <cellStyle name="Note 2 4 4 2 3" xfId="30891"/>
    <cellStyle name="Note 2 4 4 2 4" xfId="30892"/>
    <cellStyle name="Note 2 4 4 2 5" xfId="30893"/>
    <cellStyle name="Note 2 4 4 2 6" xfId="30894"/>
    <cellStyle name="Note 2 4 4 3" xfId="30895"/>
    <cellStyle name="Note 2 4 4 3 2" xfId="63048"/>
    <cellStyle name="Note 2 4 4 3 3" xfId="63049"/>
    <cellStyle name="Note 2 4 4 4" xfId="30896"/>
    <cellStyle name="Note 2 4 4 4 2" xfId="63050"/>
    <cellStyle name="Note 2 4 4 4 3" xfId="63051"/>
    <cellStyle name="Note 2 4 4 5" xfId="30897"/>
    <cellStyle name="Note 2 4 4 5 2" xfId="63052"/>
    <cellStyle name="Note 2 4 4 5 3" xfId="63053"/>
    <cellStyle name="Note 2 4 4 6" xfId="30898"/>
    <cellStyle name="Note 2 4 4 6 2" xfId="63054"/>
    <cellStyle name="Note 2 4 4 6 3" xfId="63055"/>
    <cellStyle name="Note 2 4 4 7" xfId="30899"/>
    <cellStyle name="Note 2 4 4 8" xfId="63056"/>
    <cellStyle name="Note 2 4 40" xfId="30900"/>
    <cellStyle name="Note 2 4 41" xfId="30901"/>
    <cellStyle name="Note 2 4 5" xfId="30902"/>
    <cellStyle name="Note 2 4 5 2" xfId="30903"/>
    <cellStyle name="Note 2 4 5 2 2" xfId="30904"/>
    <cellStyle name="Note 2 4 5 2 3" xfId="30905"/>
    <cellStyle name="Note 2 4 5 2 4" xfId="30906"/>
    <cellStyle name="Note 2 4 5 2 5" xfId="30907"/>
    <cellStyle name="Note 2 4 5 2 6" xfId="30908"/>
    <cellStyle name="Note 2 4 5 3" xfId="30909"/>
    <cellStyle name="Note 2 4 5 3 2" xfId="63057"/>
    <cellStyle name="Note 2 4 5 3 3" xfId="63058"/>
    <cellStyle name="Note 2 4 5 4" xfId="30910"/>
    <cellStyle name="Note 2 4 5 4 2" xfId="63059"/>
    <cellStyle name="Note 2 4 5 4 3" xfId="63060"/>
    <cellStyle name="Note 2 4 5 5" xfId="30911"/>
    <cellStyle name="Note 2 4 5 5 2" xfId="63061"/>
    <cellStyle name="Note 2 4 5 5 3" xfId="63062"/>
    <cellStyle name="Note 2 4 5 6" xfId="30912"/>
    <cellStyle name="Note 2 4 5 6 2" xfId="63063"/>
    <cellStyle name="Note 2 4 5 6 3" xfId="63064"/>
    <cellStyle name="Note 2 4 5 7" xfId="30913"/>
    <cellStyle name="Note 2 4 5 8" xfId="63065"/>
    <cellStyle name="Note 2 4 6" xfId="30914"/>
    <cellStyle name="Note 2 4 6 2" xfId="30915"/>
    <cellStyle name="Note 2 4 6 2 2" xfId="30916"/>
    <cellStyle name="Note 2 4 6 2 3" xfId="30917"/>
    <cellStyle name="Note 2 4 6 2 4" xfId="30918"/>
    <cellStyle name="Note 2 4 6 2 5" xfId="30919"/>
    <cellStyle name="Note 2 4 6 2 6" xfId="30920"/>
    <cellStyle name="Note 2 4 6 3" xfId="30921"/>
    <cellStyle name="Note 2 4 6 3 2" xfId="63066"/>
    <cellStyle name="Note 2 4 6 3 3" xfId="63067"/>
    <cellStyle name="Note 2 4 6 4" xfId="30922"/>
    <cellStyle name="Note 2 4 6 4 2" xfId="63068"/>
    <cellStyle name="Note 2 4 6 4 3" xfId="63069"/>
    <cellStyle name="Note 2 4 6 5" xfId="30923"/>
    <cellStyle name="Note 2 4 6 5 2" xfId="63070"/>
    <cellStyle name="Note 2 4 6 5 3" xfId="63071"/>
    <cellStyle name="Note 2 4 6 6" xfId="30924"/>
    <cellStyle name="Note 2 4 6 6 2" xfId="63072"/>
    <cellStyle name="Note 2 4 6 6 3" xfId="63073"/>
    <cellStyle name="Note 2 4 6 7" xfId="30925"/>
    <cellStyle name="Note 2 4 6 8" xfId="63074"/>
    <cellStyle name="Note 2 4 7" xfId="30926"/>
    <cellStyle name="Note 2 4 7 2" xfId="30927"/>
    <cellStyle name="Note 2 4 7 2 2" xfId="30928"/>
    <cellStyle name="Note 2 4 7 2 3" xfId="30929"/>
    <cellStyle name="Note 2 4 7 2 4" xfId="30930"/>
    <cellStyle name="Note 2 4 7 2 5" xfId="30931"/>
    <cellStyle name="Note 2 4 7 2 6" xfId="30932"/>
    <cellStyle name="Note 2 4 7 3" xfId="30933"/>
    <cellStyle name="Note 2 4 7 3 2" xfId="63075"/>
    <cellStyle name="Note 2 4 7 3 3" xfId="63076"/>
    <cellStyle name="Note 2 4 7 4" xfId="30934"/>
    <cellStyle name="Note 2 4 7 4 2" xfId="63077"/>
    <cellStyle name="Note 2 4 7 4 3" xfId="63078"/>
    <cellStyle name="Note 2 4 7 5" xfId="30935"/>
    <cellStyle name="Note 2 4 7 5 2" xfId="63079"/>
    <cellStyle name="Note 2 4 7 5 3" xfId="63080"/>
    <cellStyle name="Note 2 4 7 6" xfId="30936"/>
    <cellStyle name="Note 2 4 7 6 2" xfId="63081"/>
    <cellStyle name="Note 2 4 7 6 3" xfId="63082"/>
    <cellStyle name="Note 2 4 7 7" xfId="30937"/>
    <cellStyle name="Note 2 4 7 8" xfId="63083"/>
    <cellStyle name="Note 2 4 8" xfId="30938"/>
    <cellStyle name="Note 2 4 8 2" xfId="30939"/>
    <cellStyle name="Note 2 4 8 2 2" xfId="30940"/>
    <cellStyle name="Note 2 4 8 2 3" xfId="30941"/>
    <cellStyle name="Note 2 4 8 2 4" xfId="30942"/>
    <cellStyle name="Note 2 4 8 2 5" xfId="30943"/>
    <cellStyle name="Note 2 4 8 2 6" xfId="30944"/>
    <cellStyle name="Note 2 4 8 3" xfId="30945"/>
    <cellStyle name="Note 2 4 8 3 2" xfId="63084"/>
    <cellStyle name="Note 2 4 8 3 3" xfId="63085"/>
    <cellStyle name="Note 2 4 8 4" xfId="30946"/>
    <cellStyle name="Note 2 4 8 4 2" xfId="63086"/>
    <cellStyle name="Note 2 4 8 4 3" xfId="63087"/>
    <cellStyle name="Note 2 4 8 5" xfId="30947"/>
    <cellStyle name="Note 2 4 8 5 2" xfId="63088"/>
    <cellStyle name="Note 2 4 8 5 3" xfId="63089"/>
    <cellStyle name="Note 2 4 8 6" xfId="30948"/>
    <cellStyle name="Note 2 4 8 6 2" xfId="63090"/>
    <cellStyle name="Note 2 4 8 6 3" xfId="63091"/>
    <cellStyle name="Note 2 4 8 7" xfId="30949"/>
    <cellStyle name="Note 2 4 8 8" xfId="63092"/>
    <cellStyle name="Note 2 4 9" xfId="30950"/>
    <cellStyle name="Note 2 4 9 2" xfId="30951"/>
    <cellStyle name="Note 2 4 9 2 2" xfId="30952"/>
    <cellStyle name="Note 2 4 9 2 3" xfId="30953"/>
    <cellStyle name="Note 2 4 9 2 4" xfId="30954"/>
    <cellStyle name="Note 2 4 9 2 5" xfId="30955"/>
    <cellStyle name="Note 2 4 9 2 6" xfId="30956"/>
    <cellStyle name="Note 2 4 9 3" xfId="30957"/>
    <cellStyle name="Note 2 4 9 3 2" xfId="63093"/>
    <cellStyle name="Note 2 4 9 3 3" xfId="63094"/>
    <cellStyle name="Note 2 4 9 4" xfId="30958"/>
    <cellStyle name="Note 2 4 9 4 2" xfId="63095"/>
    <cellStyle name="Note 2 4 9 4 3" xfId="63096"/>
    <cellStyle name="Note 2 4 9 5" xfId="30959"/>
    <cellStyle name="Note 2 4 9 5 2" xfId="63097"/>
    <cellStyle name="Note 2 4 9 5 3" xfId="63098"/>
    <cellStyle name="Note 2 4 9 6" xfId="30960"/>
    <cellStyle name="Note 2 4 9 6 2" xfId="63099"/>
    <cellStyle name="Note 2 4 9 6 3" xfId="63100"/>
    <cellStyle name="Note 2 4 9 7" xfId="30961"/>
    <cellStyle name="Note 2 4 9 8" xfId="63101"/>
    <cellStyle name="Note 2 40" xfId="63102"/>
    <cellStyle name="Note 2 41" xfId="63103"/>
    <cellStyle name="Note 2 42" xfId="63104"/>
    <cellStyle name="Note 2 43" xfId="63105"/>
    <cellStyle name="Note 2 44" xfId="63106"/>
    <cellStyle name="Note 2 5" xfId="30962"/>
    <cellStyle name="Note 2 5 10" xfId="30963"/>
    <cellStyle name="Note 2 5 10 2" xfId="30964"/>
    <cellStyle name="Note 2 5 10 2 2" xfId="30965"/>
    <cellStyle name="Note 2 5 10 2 3" xfId="30966"/>
    <cellStyle name="Note 2 5 10 2 4" xfId="30967"/>
    <cellStyle name="Note 2 5 10 2 5" xfId="30968"/>
    <cellStyle name="Note 2 5 10 2 6" xfId="30969"/>
    <cellStyle name="Note 2 5 10 3" xfId="30970"/>
    <cellStyle name="Note 2 5 10 3 2" xfId="63107"/>
    <cellStyle name="Note 2 5 10 3 3" xfId="63108"/>
    <cellStyle name="Note 2 5 10 4" xfId="30971"/>
    <cellStyle name="Note 2 5 10 4 2" xfId="63109"/>
    <cellStyle name="Note 2 5 10 4 3" xfId="63110"/>
    <cellStyle name="Note 2 5 10 5" xfId="30972"/>
    <cellStyle name="Note 2 5 10 5 2" xfId="63111"/>
    <cellStyle name="Note 2 5 10 5 3" xfId="63112"/>
    <cellStyle name="Note 2 5 10 6" xfId="30973"/>
    <cellStyle name="Note 2 5 10 6 2" xfId="63113"/>
    <cellStyle name="Note 2 5 10 6 3" xfId="63114"/>
    <cellStyle name="Note 2 5 10 7" xfId="30974"/>
    <cellStyle name="Note 2 5 10 8" xfId="63115"/>
    <cellStyle name="Note 2 5 11" xfId="30975"/>
    <cellStyle name="Note 2 5 11 2" xfId="30976"/>
    <cellStyle name="Note 2 5 11 2 2" xfId="30977"/>
    <cellStyle name="Note 2 5 11 2 3" xfId="30978"/>
    <cellStyle name="Note 2 5 11 2 4" xfId="30979"/>
    <cellStyle name="Note 2 5 11 2 5" xfId="30980"/>
    <cellStyle name="Note 2 5 11 2 6" xfId="30981"/>
    <cellStyle name="Note 2 5 11 3" xfId="30982"/>
    <cellStyle name="Note 2 5 11 3 2" xfId="63116"/>
    <cellStyle name="Note 2 5 11 3 3" xfId="63117"/>
    <cellStyle name="Note 2 5 11 4" xfId="30983"/>
    <cellStyle name="Note 2 5 11 4 2" xfId="63118"/>
    <cellStyle name="Note 2 5 11 4 3" xfId="63119"/>
    <cellStyle name="Note 2 5 11 5" xfId="30984"/>
    <cellStyle name="Note 2 5 11 5 2" xfId="63120"/>
    <cellStyle name="Note 2 5 11 5 3" xfId="63121"/>
    <cellStyle name="Note 2 5 11 6" xfId="30985"/>
    <cellStyle name="Note 2 5 11 6 2" xfId="63122"/>
    <cellStyle name="Note 2 5 11 6 3" xfId="63123"/>
    <cellStyle name="Note 2 5 11 7" xfId="30986"/>
    <cellStyle name="Note 2 5 11 8" xfId="63124"/>
    <cellStyle name="Note 2 5 12" xfId="30987"/>
    <cellStyle name="Note 2 5 12 2" xfId="30988"/>
    <cellStyle name="Note 2 5 12 2 2" xfId="30989"/>
    <cellStyle name="Note 2 5 12 2 3" xfId="30990"/>
    <cellStyle name="Note 2 5 12 2 4" xfId="30991"/>
    <cellStyle name="Note 2 5 12 2 5" xfId="30992"/>
    <cellStyle name="Note 2 5 12 2 6" xfId="30993"/>
    <cellStyle name="Note 2 5 12 3" xfId="30994"/>
    <cellStyle name="Note 2 5 12 3 2" xfId="63125"/>
    <cellStyle name="Note 2 5 12 3 3" xfId="63126"/>
    <cellStyle name="Note 2 5 12 4" xfId="30995"/>
    <cellStyle name="Note 2 5 12 4 2" xfId="63127"/>
    <cellStyle name="Note 2 5 12 4 3" xfId="63128"/>
    <cellStyle name="Note 2 5 12 5" xfId="30996"/>
    <cellStyle name="Note 2 5 12 5 2" xfId="63129"/>
    <cellStyle name="Note 2 5 12 5 3" xfId="63130"/>
    <cellStyle name="Note 2 5 12 6" xfId="30997"/>
    <cellStyle name="Note 2 5 12 6 2" xfId="63131"/>
    <cellStyle name="Note 2 5 12 6 3" xfId="63132"/>
    <cellStyle name="Note 2 5 12 7" xfId="30998"/>
    <cellStyle name="Note 2 5 12 8" xfId="63133"/>
    <cellStyle name="Note 2 5 13" xfId="30999"/>
    <cellStyle name="Note 2 5 13 2" xfId="31000"/>
    <cellStyle name="Note 2 5 13 2 2" xfId="31001"/>
    <cellStyle name="Note 2 5 13 2 3" xfId="31002"/>
    <cellStyle name="Note 2 5 13 2 4" xfId="31003"/>
    <cellStyle name="Note 2 5 13 2 5" xfId="31004"/>
    <cellStyle name="Note 2 5 13 2 6" xfId="31005"/>
    <cellStyle name="Note 2 5 13 3" xfId="31006"/>
    <cellStyle name="Note 2 5 13 3 2" xfId="63134"/>
    <cellStyle name="Note 2 5 13 3 3" xfId="63135"/>
    <cellStyle name="Note 2 5 13 4" xfId="31007"/>
    <cellStyle name="Note 2 5 13 4 2" xfId="63136"/>
    <cellStyle name="Note 2 5 13 4 3" xfId="63137"/>
    <cellStyle name="Note 2 5 13 5" xfId="31008"/>
    <cellStyle name="Note 2 5 13 5 2" xfId="63138"/>
    <cellStyle name="Note 2 5 13 5 3" xfId="63139"/>
    <cellStyle name="Note 2 5 13 6" xfId="31009"/>
    <cellStyle name="Note 2 5 13 6 2" xfId="63140"/>
    <cellStyle name="Note 2 5 13 6 3" xfId="63141"/>
    <cellStyle name="Note 2 5 13 7" xfId="31010"/>
    <cellStyle name="Note 2 5 13 8" xfId="63142"/>
    <cellStyle name="Note 2 5 14" xfId="31011"/>
    <cellStyle name="Note 2 5 14 2" xfId="31012"/>
    <cellStyle name="Note 2 5 14 2 2" xfId="31013"/>
    <cellStyle name="Note 2 5 14 2 3" xfId="31014"/>
    <cellStyle name="Note 2 5 14 2 4" xfId="31015"/>
    <cellStyle name="Note 2 5 14 2 5" xfId="31016"/>
    <cellStyle name="Note 2 5 14 2 6" xfId="31017"/>
    <cellStyle name="Note 2 5 14 3" xfId="31018"/>
    <cellStyle name="Note 2 5 14 3 2" xfId="63143"/>
    <cellStyle name="Note 2 5 14 3 3" xfId="63144"/>
    <cellStyle name="Note 2 5 14 4" xfId="31019"/>
    <cellStyle name="Note 2 5 14 4 2" xfId="63145"/>
    <cellStyle name="Note 2 5 14 4 3" xfId="63146"/>
    <cellStyle name="Note 2 5 14 5" xfId="31020"/>
    <cellStyle name="Note 2 5 14 5 2" xfId="63147"/>
    <cellStyle name="Note 2 5 14 5 3" xfId="63148"/>
    <cellStyle name="Note 2 5 14 6" xfId="31021"/>
    <cellStyle name="Note 2 5 14 6 2" xfId="63149"/>
    <cellStyle name="Note 2 5 14 6 3" xfId="63150"/>
    <cellStyle name="Note 2 5 14 7" xfId="31022"/>
    <cellStyle name="Note 2 5 14 8" xfId="63151"/>
    <cellStyle name="Note 2 5 15" xfId="31023"/>
    <cellStyle name="Note 2 5 15 2" xfId="31024"/>
    <cellStyle name="Note 2 5 15 2 2" xfId="31025"/>
    <cellStyle name="Note 2 5 15 2 3" xfId="31026"/>
    <cellStyle name="Note 2 5 15 2 4" xfId="31027"/>
    <cellStyle name="Note 2 5 15 2 5" xfId="31028"/>
    <cellStyle name="Note 2 5 15 2 6" xfId="31029"/>
    <cellStyle name="Note 2 5 15 3" xfId="31030"/>
    <cellStyle name="Note 2 5 15 3 2" xfId="63152"/>
    <cellStyle name="Note 2 5 15 3 3" xfId="63153"/>
    <cellStyle name="Note 2 5 15 4" xfId="31031"/>
    <cellStyle name="Note 2 5 15 4 2" xfId="63154"/>
    <cellStyle name="Note 2 5 15 4 3" xfId="63155"/>
    <cellStyle name="Note 2 5 15 5" xfId="31032"/>
    <cellStyle name="Note 2 5 15 5 2" xfId="63156"/>
    <cellStyle name="Note 2 5 15 5 3" xfId="63157"/>
    <cellStyle name="Note 2 5 15 6" xfId="31033"/>
    <cellStyle name="Note 2 5 15 6 2" xfId="63158"/>
    <cellStyle name="Note 2 5 15 6 3" xfId="63159"/>
    <cellStyle name="Note 2 5 15 7" xfId="31034"/>
    <cellStyle name="Note 2 5 15 8" xfId="63160"/>
    <cellStyle name="Note 2 5 16" xfId="31035"/>
    <cellStyle name="Note 2 5 16 2" xfId="31036"/>
    <cellStyle name="Note 2 5 16 2 2" xfId="31037"/>
    <cellStyle name="Note 2 5 16 2 3" xfId="31038"/>
    <cellStyle name="Note 2 5 16 2 4" xfId="31039"/>
    <cellStyle name="Note 2 5 16 2 5" xfId="31040"/>
    <cellStyle name="Note 2 5 16 2 6" xfId="31041"/>
    <cellStyle name="Note 2 5 16 3" xfId="31042"/>
    <cellStyle name="Note 2 5 16 3 2" xfId="63161"/>
    <cellStyle name="Note 2 5 16 3 3" xfId="63162"/>
    <cellStyle name="Note 2 5 16 4" xfId="31043"/>
    <cellStyle name="Note 2 5 16 4 2" xfId="63163"/>
    <cellStyle name="Note 2 5 16 4 3" xfId="63164"/>
    <cellStyle name="Note 2 5 16 5" xfId="31044"/>
    <cellStyle name="Note 2 5 16 5 2" xfId="63165"/>
    <cellStyle name="Note 2 5 16 5 3" xfId="63166"/>
    <cellStyle name="Note 2 5 16 6" xfId="31045"/>
    <cellStyle name="Note 2 5 16 6 2" xfId="63167"/>
    <cellStyle name="Note 2 5 16 6 3" xfId="63168"/>
    <cellStyle name="Note 2 5 16 7" xfId="31046"/>
    <cellStyle name="Note 2 5 16 8" xfId="63169"/>
    <cellStyle name="Note 2 5 17" xfId="31047"/>
    <cellStyle name="Note 2 5 17 2" xfId="31048"/>
    <cellStyle name="Note 2 5 17 2 2" xfId="31049"/>
    <cellStyle name="Note 2 5 17 2 3" xfId="31050"/>
    <cellStyle name="Note 2 5 17 2 4" xfId="31051"/>
    <cellStyle name="Note 2 5 17 2 5" xfId="31052"/>
    <cellStyle name="Note 2 5 17 2 6" xfId="31053"/>
    <cellStyle name="Note 2 5 17 3" xfId="31054"/>
    <cellStyle name="Note 2 5 17 3 2" xfId="63170"/>
    <cellStyle name="Note 2 5 17 3 3" xfId="63171"/>
    <cellStyle name="Note 2 5 17 4" xfId="31055"/>
    <cellStyle name="Note 2 5 17 4 2" xfId="63172"/>
    <cellStyle name="Note 2 5 17 4 3" xfId="63173"/>
    <cellStyle name="Note 2 5 17 5" xfId="31056"/>
    <cellStyle name="Note 2 5 17 5 2" xfId="63174"/>
    <cellStyle name="Note 2 5 17 5 3" xfId="63175"/>
    <cellStyle name="Note 2 5 17 6" xfId="31057"/>
    <cellStyle name="Note 2 5 17 6 2" xfId="63176"/>
    <cellStyle name="Note 2 5 17 6 3" xfId="63177"/>
    <cellStyle name="Note 2 5 17 7" xfId="31058"/>
    <cellStyle name="Note 2 5 17 8" xfId="63178"/>
    <cellStyle name="Note 2 5 18" xfId="31059"/>
    <cellStyle name="Note 2 5 18 2" xfId="31060"/>
    <cellStyle name="Note 2 5 18 2 2" xfId="31061"/>
    <cellStyle name="Note 2 5 18 2 3" xfId="31062"/>
    <cellStyle name="Note 2 5 18 2 4" xfId="31063"/>
    <cellStyle name="Note 2 5 18 2 5" xfId="31064"/>
    <cellStyle name="Note 2 5 18 2 6" xfId="31065"/>
    <cellStyle name="Note 2 5 18 3" xfId="31066"/>
    <cellStyle name="Note 2 5 18 3 2" xfId="63179"/>
    <cellStyle name="Note 2 5 18 3 3" xfId="63180"/>
    <cellStyle name="Note 2 5 18 4" xfId="31067"/>
    <cellStyle name="Note 2 5 18 4 2" xfId="63181"/>
    <cellStyle name="Note 2 5 18 4 3" xfId="63182"/>
    <cellStyle name="Note 2 5 18 5" xfId="31068"/>
    <cellStyle name="Note 2 5 18 5 2" xfId="63183"/>
    <cellStyle name="Note 2 5 18 5 3" xfId="63184"/>
    <cellStyle name="Note 2 5 18 6" xfId="31069"/>
    <cellStyle name="Note 2 5 18 6 2" xfId="63185"/>
    <cellStyle name="Note 2 5 18 6 3" xfId="63186"/>
    <cellStyle name="Note 2 5 18 7" xfId="31070"/>
    <cellStyle name="Note 2 5 18 8" xfId="63187"/>
    <cellStyle name="Note 2 5 19" xfId="31071"/>
    <cellStyle name="Note 2 5 19 2" xfId="31072"/>
    <cellStyle name="Note 2 5 19 2 2" xfId="31073"/>
    <cellStyle name="Note 2 5 19 2 3" xfId="31074"/>
    <cellStyle name="Note 2 5 19 2 4" xfId="31075"/>
    <cellStyle name="Note 2 5 19 2 5" xfId="31076"/>
    <cellStyle name="Note 2 5 19 2 6" xfId="31077"/>
    <cellStyle name="Note 2 5 19 3" xfId="31078"/>
    <cellStyle name="Note 2 5 19 3 2" xfId="63188"/>
    <cellStyle name="Note 2 5 19 3 3" xfId="63189"/>
    <cellStyle name="Note 2 5 19 4" xfId="31079"/>
    <cellStyle name="Note 2 5 19 4 2" xfId="63190"/>
    <cellStyle name="Note 2 5 19 4 3" xfId="63191"/>
    <cellStyle name="Note 2 5 19 5" xfId="31080"/>
    <cellStyle name="Note 2 5 19 5 2" xfId="63192"/>
    <cellStyle name="Note 2 5 19 5 3" xfId="63193"/>
    <cellStyle name="Note 2 5 19 6" xfId="31081"/>
    <cellStyle name="Note 2 5 19 6 2" xfId="63194"/>
    <cellStyle name="Note 2 5 19 6 3" xfId="63195"/>
    <cellStyle name="Note 2 5 19 7" xfId="31082"/>
    <cellStyle name="Note 2 5 19 8" xfId="63196"/>
    <cellStyle name="Note 2 5 2" xfId="31083"/>
    <cellStyle name="Note 2 5 2 2" xfId="31084"/>
    <cellStyle name="Note 2 5 2 2 2" xfId="31085"/>
    <cellStyle name="Note 2 5 2 2 3" xfId="31086"/>
    <cellStyle name="Note 2 5 2 2 4" xfId="31087"/>
    <cellStyle name="Note 2 5 2 2 5" xfId="31088"/>
    <cellStyle name="Note 2 5 2 2 6" xfId="31089"/>
    <cellStyle name="Note 2 5 2 3" xfId="31090"/>
    <cellStyle name="Note 2 5 2 3 2" xfId="63197"/>
    <cellStyle name="Note 2 5 2 3 3" xfId="63198"/>
    <cellStyle name="Note 2 5 2 4" xfId="31091"/>
    <cellStyle name="Note 2 5 2 4 2" xfId="63199"/>
    <cellStyle name="Note 2 5 2 4 3" xfId="63200"/>
    <cellStyle name="Note 2 5 2 5" xfId="31092"/>
    <cellStyle name="Note 2 5 2 5 2" xfId="63201"/>
    <cellStyle name="Note 2 5 2 5 3" xfId="63202"/>
    <cellStyle name="Note 2 5 2 6" xfId="31093"/>
    <cellStyle name="Note 2 5 2 6 2" xfId="63203"/>
    <cellStyle name="Note 2 5 2 6 3" xfId="63204"/>
    <cellStyle name="Note 2 5 2 7" xfId="31094"/>
    <cellStyle name="Note 2 5 2 8" xfId="63205"/>
    <cellStyle name="Note 2 5 20" xfId="31095"/>
    <cellStyle name="Note 2 5 20 2" xfId="31096"/>
    <cellStyle name="Note 2 5 20 2 2" xfId="31097"/>
    <cellStyle name="Note 2 5 20 2 3" xfId="31098"/>
    <cellStyle name="Note 2 5 20 2 4" xfId="31099"/>
    <cellStyle name="Note 2 5 20 2 5" xfId="31100"/>
    <cellStyle name="Note 2 5 20 2 6" xfId="31101"/>
    <cellStyle name="Note 2 5 20 3" xfId="31102"/>
    <cellStyle name="Note 2 5 20 3 2" xfId="63206"/>
    <cellStyle name="Note 2 5 20 3 3" xfId="63207"/>
    <cellStyle name="Note 2 5 20 4" xfId="31103"/>
    <cellStyle name="Note 2 5 20 4 2" xfId="63208"/>
    <cellStyle name="Note 2 5 20 4 3" xfId="63209"/>
    <cellStyle name="Note 2 5 20 5" xfId="31104"/>
    <cellStyle name="Note 2 5 20 5 2" xfId="63210"/>
    <cellStyle name="Note 2 5 20 5 3" xfId="63211"/>
    <cellStyle name="Note 2 5 20 6" xfId="31105"/>
    <cellStyle name="Note 2 5 20 6 2" xfId="63212"/>
    <cellStyle name="Note 2 5 20 6 3" xfId="63213"/>
    <cellStyle name="Note 2 5 20 7" xfId="31106"/>
    <cellStyle name="Note 2 5 20 8" xfId="63214"/>
    <cellStyle name="Note 2 5 21" xfId="31107"/>
    <cellStyle name="Note 2 5 21 2" xfId="31108"/>
    <cellStyle name="Note 2 5 21 2 2" xfId="31109"/>
    <cellStyle name="Note 2 5 21 2 3" xfId="31110"/>
    <cellStyle name="Note 2 5 21 2 4" xfId="31111"/>
    <cellStyle name="Note 2 5 21 2 5" xfId="31112"/>
    <cellStyle name="Note 2 5 21 2 6" xfId="31113"/>
    <cellStyle name="Note 2 5 21 3" xfId="31114"/>
    <cellStyle name="Note 2 5 21 3 2" xfId="63215"/>
    <cellStyle name="Note 2 5 21 3 3" xfId="63216"/>
    <cellStyle name="Note 2 5 21 4" xfId="31115"/>
    <cellStyle name="Note 2 5 21 4 2" xfId="63217"/>
    <cellStyle name="Note 2 5 21 4 3" xfId="63218"/>
    <cellStyle name="Note 2 5 21 5" xfId="31116"/>
    <cellStyle name="Note 2 5 21 5 2" xfId="63219"/>
    <cellStyle name="Note 2 5 21 5 3" xfId="63220"/>
    <cellStyle name="Note 2 5 21 6" xfId="31117"/>
    <cellStyle name="Note 2 5 21 6 2" xfId="63221"/>
    <cellStyle name="Note 2 5 21 6 3" xfId="63222"/>
    <cellStyle name="Note 2 5 21 7" xfId="31118"/>
    <cellStyle name="Note 2 5 21 8" xfId="63223"/>
    <cellStyle name="Note 2 5 22" xfId="31119"/>
    <cellStyle name="Note 2 5 22 2" xfId="31120"/>
    <cellStyle name="Note 2 5 22 2 2" xfId="31121"/>
    <cellStyle name="Note 2 5 22 2 3" xfId="31122"/>
    <cellStyle name="Note 2 5 22 2 4" xfId="31123"/>
    <cellStyle name="Note 2 5 22 2 5" xfId="31124"/>
    <cellStyle name="Note 2 5 22 2 6" xfId="31125"/>
    <cellStyle name="Note 2 5 22 3" xfId="31126"/>
    <cellStyle name="Note 2 5 22 3 2" xfId="63224"/>
    <cellStyle name="Note 2 5 22 3 3" xfId="63225"/>
    <cellStyle name="Note 2 5 22 4" xfId="31127"/>
    <cellStyle name="Note 2 5 22 4 2" xfId="63226"/>
    <cellStyle name="Note 2 5 22 4 3" xfId="63227"/>
    <cellStyle name="Note 2 5 22 5" xfId="31128"/>
    <cellStyle name="Note 2 5 22 5 2" xfId="63228"/>
    <cellStyle name="Note 2 5 22 5 3" xfId="63229"/>
    <cellStyle name="Note 2 5 22 6" xfId="31129"/>
    <cellStyle name="Note 2 5 22 6 2" xfId="63230"/>
    <cellStyle name="Note 2 5 22 6 3" xfId="63231"/>
    <cellStyle name="Note 2 5 22 7" xfId="31130"/>
    <cellStyle name="Note 2 5 22 8" xfId="63232"/>
    <cellStyle name="Note 2 5 23" xfId="31131"/>
    <cellStyle name="Note 2 5 23 2" xfId="31132"/>
    <cellStyle name="Note 2 5 23 2 2" xfId="31133"/>
    <cellStyle name="Note 2 5 23 2 3" xfId="31134"/>
    <cellStyle name="Note 2 5 23 2 4" xfId="31135"/>
    <cellStyle name="Note 2 5 23 2 5" xfId="31136"/>
    <cellStyle name="Note 2 5 23 2 6" xfId="31137"/>
    <cellStyle name="Note 2 5 23 3" xfId="31138"/>
    <cellStyle name="Note 2 5 23 3 2" xfId="63233"/>
    <cellStyle name="Note 2 5 23 3 3" xfId="63234"/>
    <cellStyle name="Note 2 5 23 4" xfId="31139"/>
    <cellStyle name="Note 2 5 23 4 2" xfId="63235"/>
    <cellStyle name="Note 2 5 23 4 3" xfId="63236"/>
    <cellStyle name="Note 2 5 23 5" xfId="31140"/>
    <cellStyle name="Note 2 5 23 5 2" xfId="63237"/>
    <cellStyle name="Note 2 5 23 5 3" xfId="63238"/>
    <cellStyle name="Note 2 5 23 6" xfId="31141"/>
    <cellStyle name="Note 2 5 23 6 2" xfId="63239"/>
    <cellStyle name="Note 2 5 23 6 3" xfId="63240"/>
    <cellStyle name="Note 2 5 23 7" xfId="31142"/>
    <cellStyle name="Note 2 5 23 8" xfId="63241"/>
    <cellStyle name="Note 2 5 24" xfId="31143"/>
    <cellStyle name="Note 2 5 24 2" xfId="31144"/>
    <cellStyle name="Note 2 5 24 2 2" xfId="31145"/>
    <cellStyle name="Note 2 5 24 2 3" xfId="31146"/>
    <cellStyle name="Note 2 5 24 2 4" xfId="31147"/>
    <cellStyle name="Note 2 5 24 2 5" xfId="31148"/>
    <cellStyle name="Note 2 5 24 2 6" xfId="31149"/>
    <cellStyle name="Note 2 5 24 3" xfId="31150"/>
    <cellStyle name="Note 2 5 24 3 2" xfId="63242"/>
    <cellStyle name="Note 2 5 24 3 3" xfId="63243"/>
    <cellStyle name="Note 2 5 24 4" xfId="31151"/>
    <cellStyle name="Note 2 5 24 4 2" xfId="63244"/>
    <cellStyle name="Note 2 5 24 4 3" xfId="63245"/>
    <cellStyle name="Note 2 5 24 5" xfId="31152"/>
    <cellStyle name="Note 2 5 24 5 2" xfId="63246"/>
    <cellStyle name="Note 2 5 24 5 3" xfId="63247"/>
    <cellStyle name="Note 2 5 24 6" xfId="31153"/>
    <cellStyle name="Note 2 5 24 6 2" xfId="63248"/>
    <cellStyle name="Note 2 5 24 6 3" xfId="63249"/>
    <cellStyle name="Note 2 5 24 7" xfId="31154"/>
    <cellStyle name="Note 2 5 24 8" xfId="63250"/>
    <cellStyle name="Note 2 5 25" xfId="31155"/>
    <cellStyle name="Note 2 5 25 2" xfId="31156"/>
    <cellStyle name="Note 2 5 25 2 2" xfId="31157"/>
    <cellStyle name="Note 2 5 25 2 3" xfId="31158"/>
    <cellStyle name="Note 2 5 25 2 4" xfId="31159"/>
    <cellStyle name="Note 2 5 25 2 5" xfId="31160"/>
    <cellStyle name="Note 2 5 25 2 6" xfId="31161"/>
    <cellStyle name="Note 2 5 25 3" xfId="31162"/>
    <cellStyle name="Note 2 5 25 3 2" xfId="63251"/>
    <cellStyle name="Note 2 5 25 3 3" xfId="63252"/>
    <cellStyle name="Note 2 5 25 4" xfId="31163"/>
    <cellStyle name="Note 2 5 25 4 2" xfId="63253"/>
    <cellStyle name="Note 2 5 25 4 3" xfId="63254"/>
    <cellStyle name="Note 2 5 25 5" xfId="31164"/>
    <cellStyle name="Note 2 5 25 5 2" xfId="63255"/>
    <cellStyle name="Note 2 5 25 5 3" xfId="63256"/>
    <cellStyle name="Note 2 5 25 6" xfId="31165"/>
    <cellStyle name="Note 2 5 25 6 2" xfId="63257"/>
    <cellStyle name="Note 2 5 25 6 3" xfId="63258"/>
    <cellStyle name="Note 2 5 25 7" xfId="31166"/>
    <cellStyle name="Note 2 5 25 8" xfId="63259"/>
    <cellStyle name="Note 2 5 26" xfId="31167"/>
    <cellStyle name="Note 2 5 26 2" xfId="31168"/>
    <cellStyle name="Note 2 5 26 2 2" xfId="31169"/>
    <cellStyle name="Note 2 5 26 2 3" xfId="31170"/>
    <cellStyle name="Note 2 5 26 2 4" xfId="31171"/>
    <cellStyle name="Note 2 5 26 2 5" xfId="31172"/>
    <cellStyle name="Note 2 5 26 2 6" xfId="31173"/>
    <cellStyle name="Note 2 5 26 3" xfId="31174"/>
    <cellStyle name="Note 2 5 26 3 2" xfId="63260"/>
    <cellStyle name="Note 2 5 26 3 3" xfId="63261"/>
    <cellStyle name="Note 2 5 26 4" xfId="31175"/>
    <cellStyle name="Note 2 5 26 4 2" xfId="63262"/>
    <cellStyle name="Note 2 5 26 4 3" xfId="63263"/>
    <cellStyle name="Note 2 5 26 5" xfId="31176"/>
    <cellStyle name="Note 2 5 26 5 2" xfId="63264"/>
    <cellStyle name="Note 2 5 26 5 3" xfId="63265"/>
    <cellStyle name="Note 2 5 26 6" xfId="31177"/>
    <cellStyle name="Note 2 5 26 6 2" xfId="63266"/>
    <cellStyle name="Note 2 5 26 6 3" xfId="63267"/>
    <cellStyle name="Note 2 5 26 7" xfId="31178"/>
    <cellStyle name="Note 2 5 26 8" xfId="63268"/>
    <cellStyle name="Note 2 5 27" xfId="31179"/>
    <cellStyle name="Note 2 5 27 2" xfId="31180"/>
    <cellStyle name="Note 2 5 27 2 2" xfId="31181"/>
    <cellStyle name="Note 2 5 27 2 3" xfId="31182"/>
    <cellStyle name="Note 2 5 27 2 4" xfId="31183"/>
    <cellStyle name="Note 2 5 27 2 5" xfId="31184"/>
    <cellStyle name="Note 2 5 27 2 6" xfId="31185"/>
    <cellStyle name="Note 2 5 27 3" xfId="31186"/>
    <cellStyle name="Note 2 5 27 3 2" xfId="63269"/>
    <cellStyle name="Note 2 5 27 3 3" xfId="63270"/>
    <cellStyle name="Note 2 5 27 4" xfId="31187"/>
    <cellStyle name="Note 2 5 27 4 2" xfId="63271"/>
    <cellStyle name="Note 2 5 27 4 3" xfId="63272"/>
    <cellStyle name="Note 2 5 27 5" xfId="31188"/>
    <cellStyle name="Note 2 5 27 5 2" xfId="63273"/>
    <cellStyle name="Note 2 5 27 5 3" xfId="63274"/>
    <cellStyle name="Note 2 5 27 6" xfId="31189"/>
    <cellStyle name="Note 2 5 27 6 2" xfId="63275"/>
    <cellStyle name="Note 2 5 27 6 3" xfId="63276"/>
    <cellStyle name="Note 2 5 27 7" xfId="31190"/>
    <cellStyle name="Note 2 5 27 8" xfId="63277"/>
    <cellStyle name="Note 2 5 28" xfId="31191"/>
    <cellStyle name="Note 2 5 28 2" xfId="31192"/>
    <cellStyle name="Note 2 5 28 2 2" xfId="31193"/>
    <cellStyle name="Note 2 5 28 2 3" xfId="31194"/>
    <cellStyle name="Note 2 5 28 2 4" xfId="31195"/>
    <cellStyle name="Note 2 5 28 2 5" xfId="31196"/>
    <cellStyle name="Note 2 5 28 2 6" xfId="31197"/>
    <cellStyle name="Note 2 5 28 3" xfId="31198"/>
    <cellStyle name="Note 2 5 28 3 2" xfId="63278"/>
    <cellStyle name="Note 2 5 28 3 3" xfId="63279"/>
    <cellStyle name="Note 2 5 28 4" xfId="31199"/>
    <cellStyle name="Note 2 5 28 4 2" xfId="63280"/>
    <cellStyle name="Note 2 5 28 4 3" xfId="63281"/>
    <cellStyle name="Note 2 5 28 5" xfId="31200"/>
    <cellStyle name="Note 2 5 28 5 2" xfId="63282"/>
    <cellStyle name="Note 2 5 28 5 3" xfId="63283"/>
    <cellStyle name="Note 2 5 28 6" xfId="31201"/>
    <cellStyle name="Note 2 5 28 6 2" xfId="63284"/>
    <cellStyle name="Note 2 5 28 6 3" xfId="63285"/>
    <cellStyle name="Note 2 5 28 7" xfId="31202"/>
    <cellStyle name="Note 2 5 28 8" xfId="63286"/>
    <cellStyle name="Note 2 5 29" xfId="31203"/>
    <cellStyle name="Note 2 5 29 2" xfId="31204"/>
    <cellStyle name="Note 2 5 29 2 2" xfId="31205"/>
    <cellStyle name="Note 2 5 29 2 3" xfId="31206"/>
    <cellStyle name="Note 2 5 29 2 4" xfId="31207"/>
    <cellStyle name="Note 2 5 29 2 5" xfId="31208"/>
    <cellStyle name="Note 2 5 29 2 6" xfId="31209"/>
    <cellStyle name="Note 2 5 29 3" xfId="31210"/>
    <cellStyle name="Note 2 5 29 3 2" xfId="63287"/>
    <cellStyle name="Note 2 5 29 3 3" xfId="63288"/>
    <cellStyle name="Note 2 5 29 4" xfId="31211"/>
    <cellStyle name="Note 2 5 29 4 2" xfId="63289"/>
    <cellStyle name="Note 2 5 29 4 3" xfId="63290"/>
    <cellStyle name="Note 2 5 29 5" xfId="31212"/>
    <cellStyle name="Note 2 5 29 5 2" xfId="63291"/>
    <cellStyle name="Note 2 5 29 5 3" xfId="63292"/>
    <cellStyle name="Note 2 5 29 6" xfId="31213"/>
    <cellStyle name="Note 2 5 29 6 2" xfId="63293"/>
    <cellStyle name="Note 2 5 29 6 3" xfId="63294"/>
    <cellStyle name="Note 2 5 29 7" xfId="31214"/>
    <cellStyle name="Note 2 5 29 8" xfId="63295"/>
    <cellStyle name="Note 2 5 3" xfId="31215"/>
    <cellStyle name="Note 2 5 3 2" xfId="31216"/>
    <cellStyle name="Note 2 5 3 2 2" xfId="31217"/>
    <cellStyle name="Note 2 5 3 2 3" xfId="31218"/>
    <cellStyle name="Note 2 5 3 2 4" xfId="31219"/>
    <cellStyle name="Note 2 5 3 2 5" xfId="31220"/>
    <cellStyle name="Note 2 5 3 2 6" xfId="31221"/>
    <cellStyle name="Note 2 5 3 3" xfId="31222"/>
    <cellStyle name="Note 2 5 3 3 2" xfId="63296"/>
    <cellStyle name="Note 2 5 3 3 3" xfId="63297"/>
    <cellStyle name="Note 2 5 3 4" xfId="31223"/>
    <cellStyle name="Note 2 5 3 4 2" xfId="63298"/>
    <cellStyle name="Note 2 5 3 4 3" xfId="63299"/>
    <cellStyle name="Note 2 5 3 5" xfId="31224"/>
    <cellStyle name="Note 2 5 3 5 2" xfId="63300"/>
    <cellStyle name="Note 2 5 3 5 3" xfId="63301"/>
    <cellStyle name="Note 2 5 3 6" xfId="31225"/>
    <cellStyle name="Note 2 5 3 6 2" xfId="63302"/>
    <cellStyle name="Note 2 5 3 6 3" xfId="63303"/>
    <cellStyle name="Note 2 5 3 7" xfId="31226"/>
    <cellStyle name="Note 2 5 3 8" xfId="63304"/>
    <cellStyle name="Note 2 5 30" xfId="31227"/>
    <cellStyle name="Note 2 5 30 2" xfId="31228"/>
    <cellStyle name="Note 2 5 30 2 2" xfId="31229"/>
    <cellStyle name="Note 2 5 30 2 3" xfId="31230"/>
    <cellStyle name="Note 2 5 30 2 4" xfId="31231"/>
    <cellStyle name="Note 2 5 30 2 5" xfId="31232"/>
    <cellStyle name="Note 2 5 30 2 6" xfId="31233"/>
    <cellStyle name="Note 2 5 30 3" xfId="31234"/>
    <cellStyle name="Note 2 5 30 3 2" xfId="63305"/>
    <cellStyle name="Note 2 5 30 3 3" xfId="63306"/>
    <cellStyle name="Note 2 5 30 4" xfId="31235"/>
    <cellStyle name="Note 2 5 30 4 2" xfId="63307"/>
    <cellStyle name="Note 2 5 30 4 3" xfId="63308"/>
    <cellStyle name="Note 2 5 30 5" xfId="31236"/>
    <cellStyle name="Note 2 5 30 5 2" xfId="63309"/>
    <cellStyle name="Note 2 5 30 5 3" xfId="63310"/>
    <cellStyle name="Note 2 5 30 6" xfId="31237"/>
    <cellStyle name="Note 2 5 30 6 2" xfId="63311"/>
    <cellStyle name="Note 2 5 30 6 3" xfId="63312"/>
    <cellStyle name="Note 2 5 30 7" xfId="31238"/>
    <cellStyle name="Note 2 5 30 8" xfId="63313"/>
    <cellStyle name="Note 2 5 31" xfId="31239"/>
    <cellStyle name="Note 2 5 31 2" xfId="31240"/>
    <cellStyle name="Note 2 5 31 2 2" xfId="31241"/>
    <cellStyle name="Note 2 5 31 2 3" xfId="31242"/>
    <cellStyle name="Note 2 5 31 2 4" xfId="31243"/>
    <cellStyle name="Note 2 5 31 2 5" xfId="31244"/>
    <cellStyle name="Note 2 5 31 2 6" xfId="31245"/>
    <cellStyle name="Note 2 5 31 3" xfId="31246"/>
    <cellStyle name="Note 2 5 31 3 2" xfId="63314"/>
    <cellStyle name="Note 2 5 31 3 3" xfId="63315"/>
    <cellStyle name="Note 2 5 31 4" xfId="31247"/>
    <cellStyle name="Note 2 5 31 4 2" xfId="63316"/>
    <cellStyle name="Note 2 5 31 4 3" xfId="63317"/>
    <cellStyle name="Note 2 5 31 5" xfId="31248"/>
    <cellStyle name="Note 2 5 31 5 2" xfId="63318"/>
    <cellStyle name="Note 2 5 31 5 3" xfId="63319"/>
    <cellStyle name="Note 2 5 31 6" xfId="31249"/>
    <cellStyle name="Note 2 5 31 6 2" xfId="63320"/>
    <cellStyle name="Note 2 5 31 6 3" xfId="63321"/>
    <cellStyle name="Note 2 5 31 7" xfId="31250"/>
    <cellStyle name="Note 2 5 31 8" xfId="63322"/>
    <cellStyle name="Note 2 5 32" xfId="31251"/>
    <cellStyle name="Note 2 5 32 2" xfId="31252"/>
    <cellStyle name="Note 2 5 32 2 2" xfId="31253"/>
    <cellStyle name="Note 2 5 32 2 3" xfId="31254"/>
    <cellStyle name="Note 2 5 32 2 4" xfId="31255"/>
    <cellStyle name="Note 2 5 32 2 5" xfId="31256"/>
    <cellStyle name="Note 2 5 32 2 6" xfId="31257"/>
    <cellStyle name="Note 2 5 32 3" xfId="31258"/>
    <cellStyle name="Note 2 5 32 3 2" xfId="63323"/>
    <cellStyle name="Note 2 5 32 3 3" xfId="63324"/>
    <cellStyle name="Note 2 5 32 4" xfId="31259"/>
    <cellStyle name="Note 2 5 32 4 2" xfId="63325"/>
    <cellStyle name="Note 2 5 32 4 3" xfId="63326"/>
    <cellStyle name="Note 2 5 32 5" xfId="31260"/>
    <cellStyle name="Note 2 5 32 5 2" xfId="63327"/>
    <cellStyle name="Note 2 5 32 5 3" xfId="63328"/>
    <cellStyle name="Note 2 5 32 6" xfId="31261"/>
    <cellStyle name="Note 2 5 32 6 2" xfId="63329"/>
    <cellStyle name="Note 2 5 32 6 3" xfId="63330"/>
    <cellStyle name="Note 2 5 32 7" xfId="31262"/>
    <cellStyle name="Note 2 5 32 8" xfId="63331"/>
    <cellStyle name="Note 2 5 33" xfId="31263"/>
    <cellStyle name="Note 2 5 33 2" xfId="31264"/>
    <cellStyle name="Note 2 5 33 2 2" xfId="31265"/>
    <cellStyle name="Note 2 5 33 2 3" xfId="31266"/>
    <cellStyle name="Note 2 5 33 2 4" xfId="31267"/>
    <cellStyle name="Note 2 5 33 2 5" xfId="31268"/>
    <cellStyle name="Note 2 5 33 2 6" xfId="31269"/>
    <cellStyle name="Note 2 5 33 3" xfId="31270"/>
    <cellStyle name="Note 2 5 33 3 2" xfId="63332"/>
    <cellStyle name="Note 2 5 33 3 3" xfId="63333"/>
    <cellStyle name="Note 2 5 33 4" xfId="31271"/>
    <cellStyle name="Note 2 5 33 4 2" xfId="63334"/>
    <cellStyle name="Note 2 5 33 4 3" xfId="63335"/>
    <cellStyle name="Note 2 5 33 5" xfId="31272"/>
    <cellStyle name="Note 2 5 33 5 2" xfId="63336"/>
    <cellStyle name="Note 2 5 33 5 3" xfId="63337"/>
    <cellStyle name="Note 2 5 33 6" xfId="31273"/>
    <cellStyle name="Note 2 5 33 6 2" xfId="63338"/>
    <cellStyle name="Note 2 5 33 6 3" xfId="63339"/>
    <cellStyle name="Note 2 5 33 7" xfId="31274"/>
    <cellStyle name="Note 2 5 33 8" xfId="63340"/>
    <cellStyle name="Note 2 5 34" xfId="31275"/>
    <cellStyle name="Note 2 5 34 2" xfId="31276"/>
    <cellStyle name="Note 2 5 34 2 2" xfId="31277"/>
    <cellStyle name="Note 2 5 34 2 3" xfId="31278"/>
    <cellStyle name="Note 2 5 34 2 4" xfId="31279"/>
    <cellStyle name="Note 2 5 34 2 5" xfId="31280"/>
    <cellStyle name="Note 2 5 34 2 6" xfId="31281"/>
    <cellStyle name="Note 2 5 34 3" xfId="31282"/>
    <cellStyle name="Note 2 5 34 3 2" xfId="63341"/>
    <cellStyle name="Note 2 5 34 3 3" xfId="63342"/>
    <cellStyle name="Note 2 5 34 4" xfId="31283"/>
    <cellStyle name="Note 2 5 34 4 2" xfId="63343"/>
    <cellStyle name="Note 2 5 34 4 3" xfId="63344"/>
    <cellStyle name="Note 2 5 34 5" xfId="31284"/>
    <cellStyle name="Note 2 5 34 5 2" xfId="63345"/>
    <cellStyle name="Note 2 5 34 5 3" xfId="63346"/>
    <cellStyle name="Note 2 5 34 6" xfId="31285"/>
    <cellStyle name="Note 2 5 34 6 2" xfId="63347"/>
    <cellStyle name="Note 2 5 34 6 3" xfId="63348"/>
    <cellStyle name="Note 2 5 34 7" xfId="31286"/>
    <cellStyle name="Note 2 5 34 8" xfId="63349"/>
    <cellStyle name="Note 2 5 35" xfId="31287"/>
    <cellStyle name="Note 2 5 35 2" xfId="63350"/>
    <cellStyle name="Note 2 5 35 3" xfId="63351"/>
    <cellStyle name="Note 2 5 36" xfId="31288"/>
    <cellStyle name="Note 2 5 36 2" xfId="31289"/>
    <cellStyle name="Note 2 5 36 3" xfId="31290"/>
    <cellStyle name="Note 2 5 36 4" xfId="31291"/>
    <cellStyle name="Note 2 5 36 5" xfId="31292"/>
    <cellStyle name="Note 2 5 36 6" xfId="31293"/>
    <cellStyle name="Note 2 5 37" xfId="31294"/>
    <cellStyle name="Note 2 5 37 2" xfId="63352"/>
    <cellStyle name="Note 2 5 37 3" xfId="63353"/>
    <cellStyle name="Note 2 5 38" xfId="31295"/>
    <cellStyle name="Note 2 5 38 2" xfId="63354"/>
    <cellStyle name="Note 2 5 38 3" xfId="63355"/>
    <cellStyle name="Note 2 5 39" xfId="31296"/>
    <cellStyle name="Note 2 5 39 2" xfId="63356"/>
    <cellStyle name="Note 2 5 39 3" xfId="63357"/>
    <cellStyle name="Note 2 5 4" xfId="31297"/>
    <cellStyle name="Note 2 5 4 2" xfId="31298"/>
    <cellStyle name="Note 2 5 4 2 2" xfId="31299"/>
    <cellStyle name="Note 2 5 4 2 3" xfId="31300"/>
    <cellStyle name="Note 2 5 4 2 4" xfId="31301"/>
    <cellStyle name="Note 2 5 4 2 5" xfId="31302"/>
    <cellStyle name="Note 2 5 4 2 6" xfId="31303"/>
    <cellStyle name="Note 2 5 4 3" xfId="31304"/>
    <cellStyle name="Note 2 5 4 3 2" xfId="63358"/>
    <cellStyle name="Note 2 5 4 3 3" xfId="63359"/>
    <cellStyle name="Note 2 5 4 4" xfId="31305"/>
    <cellStyle name="Note 2 5 4 4 2" xfId="63360"/>
    <cellStyle name="Note 2 5 4 4 3" xfId="63361"/>
    <cellStyle name="Note 2 5 4 5" xfId="31306"/>
    <cellStyle name="Note 2 5 4 5 2" xfId="63362"/>
    <cellStyle name="Note 2 5 4 5 3" xfId="63363"/>
    <cellStyle name="Note 2 5 4 6" xfId="31307"/>
    <cellStyle name="Note 2 5 4 6 2" xfId="63364"/>
    <cellStyle name="Note 2 5 4 6 3" xfId="63365"/>
    <cellStyle name="Note 2 5 4 7" xfId="31308"/>
    <cellStyle name="Note 2 5 4 8" xfId="63366"/>
    <cellStyle name="Note 2 5 40" xfId="31309"/>
    <cellStyle name="Note 2 5 41" xfId="31310"/>
    <cellStyle name="Note 2 5 5" xfId="31311"/>
    <cellStyle name="Note 2 5 5 2" xfId="31312"/>
    <cellStyle name="Note 2 5 5 2 2" xfId="31313"/>
    <cellStyle name="Note 2 5 5 2 3" xfId="31314"/>
    <cellStyle name="Note 2 5 5 2 4" xfId="31315"/>
    <cellStyle name="Note 2 5 5 2 5" xfId="31316"/>
    <cellStyle name="Note 2 5 5 2 6" xfId="31317"/>
    <cellStyle name="Note 2 5 5 3" xfId="31318"/>
    <cellStyle name="Note 2 5 5 3 2" xfId="63367"/>
    <cellStyle name="Note 2 5 5 3 3" xfId="63368"/>
    <cellStyle name="Note 2 5 5 4" xfId="31319"/>
    <cellStyle name="Note 2 5 5 4 2" xfId="63369"/>
    <cellStyle name="Note 2 5 5 4 3" xfId="63370"/>
    <cellStyle name="Note 2 5 5 5" xfId="31320"/>
    <cellStyle name="Note 2 5 5 5 2" xfId="63371"/>
    <cellStyle name="Note 2 5 5 5 3" xfId="63372"/>
    <cellStyle name="Note 2 5 5 6" xfId="31321"/>
    <cellStyle name="Note 2 5 5 6 2" xfId="63373"/>
    <cellStyle name="Note 2 5 5 6 3" xfId="63374"/>
    <cellStyle name="Note 2 5 5 7" xfId="31322"/>
    <cellStyle name="Note 2 5 5 8" xfId="63375"/>
    <cellStyle name="Note 2 5 6" xfId="31323"/>
    <cellStyle name="Note 2 5 6 2" xfId="31324"/>
    <cellStyle name="Note 2 5 6 2 2" xfId="31325"/>
    <cellStyle name="Note 2 5 6 2 3" xfId="31326"/>
    <cellStyle name="Note 2 5 6 2 4" xfId="31327"/>
    <cellStyle name="Note 2 5 6 2 5" xfId="31328"/>
    <cellStyle name="Note 2 5 6 2 6" xfId="31329"/>
    <cellStyle name="Note 2 5 6 3" xfId="31330"/>
    <cellStyle name="Note 2 5 6 3 2" xfId="63376"/>
    <cellStyle name="Note 2 5 6 3 3" xfId="63377"/>
    <cellStyle name="Note 2 5 6 4" xfId="31331"/>
    <cellStyle name="Note 2 5 6 4 2" xfId="63378"/>
    <cellStyle name="Note 2 5 6 4 3" xfId="63379"/>
    <cellStyle name="Note 2 5 6 5" xfId="31332"/>
    <cellStyle name="Note 2 5 6 5 2" xfId="63380"/>
    <cellStyle name="Note 2 5 6 5 3" xfId="63381"/>
    <cellStyle name="Note 2 5 6 6" xfId="31333"/>
    <cellStyle name="Note 2 5 6 6 2" xfId="63382"/>
    <cellStyle name="Note 2 5 6 6 3" xfId="63383"/>
    <cellStyle name="Note 2 5 6 7" xfId="31334"/>
    <cellStyle name="Note 2 5 6 8" xfId="63384"/>
    <cellStyle name="Note 2 5 7" xfId="31335"/>
    <cellStyle name="Note 2 5 7 2" xfId="31336"/>
    <cellStyle name="Note 2 5 7 2 2" xfId="31337"/>
    <cellStyle name="Note 2 5 7 2 3" xfId="31338"/>
    <cellStyle name="Note 2 5 7 2 4" xfId="31339"/>
    <cellStyle name="Note 2 5 7 2 5" xfId="31340"/>
    <cellStyle name="Note 2 5 7 2 6" xfId="31341"/>
    <cellStyle name="Note 2 5 7 3" xfId="31342"/>
    <cellStyle name="Note 2 5 7 3 2" xfId="63385"/>
    <cellStyle name="Note 2 5 7 3 3" xfId="63386"/>
    <cellStyle name="Note 2 5 7 4" xfId="31343"/>
    <cellStyle name="Note 2 5 7 4 2" xfId="63387"/>
    <cellStyle name="Note 2 5 7 4 3" xfId="63388"/>
    <cellStyle name="Note 2 5 7 5" xfId="31344"/>
    <cellStyle name="Note 2 5 7 5 2" xfId="63389"/>
    <cellStyle name="Note 2 5 7 5 3" xfId="63390"/>
    <cellStyle name="Note 2 5 7 6" xfId="31345"/>
    <cellStyle name="Note 2 5 7 6 2" xfId="63391"/>
    <cellStyle name="Note 2 5 7 6 3" xfId="63392"/>
    <cellStyle name="Note 2 5 7 7" xfId="31346"/>
    <cellStyle name="Note 2 5 7 8" xfId="63393"/>
    <cellStyle name="Note 2 5 8" xfId="31347"/>
    <cellStyle name="Note 2 5 8 2" xfId="31348"/>
    <cellStyle name="Note 2 5 8 2 2" xfId="31349"/>
    <cellStyle name="Note 2 5 8 2 3" xfId="31350"/>
    <cellStyle name="Note 2 5 8 2 4" xfId="31351"/>
    <cellStyle name="Note 2 5 8 2 5" xfId="31352"/>
    <cellStyle name="Note 2 5 8 2 6" xfId="31353"/>
    <cellStyle name="Note 2 5 8 3" xfId="31354"/>
    <cellStyle name="Note 2 5 8 3 2" xfId="63394"/>
    <cellStyle name="Note 2 5 8 3 3" xfId="63395"/>
    <cellStyle name="Note 2 5 8 4" xfId="31355"/>
    <cellStyle name="Note 2 5 8 4 2" xfId="63396"/>
    <cellStyle name="Note 2 5 8 4 3" xfId="63397"/>
    <cellStyle name="Note 2 5 8 5" xfId="31356"/>
    <cellStyle name="Note 2 5 8 5 2" xfId="63398"/>
    <cellStyle name="Note 2 5 8 5 3" xfId="63399"/>
    <cellStyle name="Note 2 5 8 6" xfId="31357"/>
    <cellStyle name="Note 2 5 8 6 2" xfId="63400"/>
    <cellStyle name="Note 2 5 8 6 3" xfId="63401"/>
    <cellStyle name="Note 2 5 8 7" xfId="31358"/>
    <cellStyle name="Note 2 5 8 8" xfId="63402"/>
    <cellStyle name="Note 2 5 9" xfId="31359"/>
    <cellStyle name="Note 2 5 9 2" xfId="31360"/>
    <cellStyle name="Note 2 5 9 2 2" xfId="31361"/>
    <cellStyle name="Note 2 5 9 2 3" xfId="31362"/>
    <cellStyle name="Note 2 5 9 2 4" xfId="31363"/>
    <cellStyle name="Note 2 5 9 2 5" xfId="31364"/>
    <cellStyle name="Note 2 5 9 2 6" xfId="31365"/>
    <cellStyle name="Note 2 5 9 3" xfId="31366"/>
    <cellStyle name="Note 2 5 9 3 2" xfId="63403"/>
    <cellStyle name="Note 2 5 9 3 3" xfId="63404"/>
    <cellStyle name="Note 2 5 9 4" xfId="31367"/>
    <cellStyle name="Note 2 5 9 4 2" xfId="63405"/>
    <cellStyle name="Note 2 5 9 4 3" xfId="63406"/>
    <cellStyle name="Note 2 5 9 5" xfId="31368"/>
    <cellStyle name="Note 2 5 9 5 2" xfId="63407"/>
    <cellStyle name="Note 2 5 9 5 3" xfId="63408"/>
    <cellStyle name="Note 2 5 9 6" xfId="31369"/>
    <cellStyle name="Note 2 5 9 6 2" xfId="63409"/>
    <cellStyle name="Note 2 5 9 6 3" xfId="63410"/>
    <cellStyle name="Note 2 5 9 7" xfId="31370"/>
    <cellStyle name="Note 2 5 9 8" xfId="63411"/>
    <cellStyle name="Note 2 6" xfId="31371"/>
    <cellStyle name="Note 2 6 2" xfId="31372"/>
    <cellStyle name="Note 2 6 2 2" xfId="63412"/>
    <cellStyle name="Note 2 6 2 3" xfId="63413"/>
    <cellStyle name="Note 2 6 3" xfId="31373"/>
    <cellStyle name="Note 2 6 3 2" xfId="31374"/>
    <cellStyle name="Note 2 6 3 3" xfId="31375"/>
    <cellStyle name="Note 2 6 3 4" xfId="31376"/>
    <cellStyle name="Note 2 6 3 5" xfId="31377"/>
    <cellStyle name="Note 2 6 3 6" xfId="31378"/>
    <cellStyle name="Note 2 6 4" xfId="31379"/>
    <cellStyle name="Note 2 6 4 2" xfId="63414"/>
    <cellStyle name="Note 2 6 4 3" xfId="63415"/>
    <cellStyle name="Note 2 6 5" xfId="31380"/>
    <cellStyle name="Note 2 6 5 2" xfId="63416"/>
    <cellStyle name="Note 2 6 5 3" xfId="63417"/>
    <cellStyle name="Note 2 6 6" xfId="31381"/>
    <cellStyle name="Note 2 6 6 2" xfId="63418"/>
    <cellStyle name="Note 2 6 6 3" xfId="63419"/>
    <cellStyle name="Note 2 6 7" xfId="31382"/>
    <cellStyle name="Note 2 6 8" xfId="31383"/>
    <cellStyle name="Note 2 7" xfId="31384"/>
    <cellStyle name="Note 2 7 2" xfId="31385"/>
    <cellStyle name="Note 2 7 2 2" xfId="31386"/>
    <cellStyle name="Note 2 7 2 3" xfId="31387"/>
    <cellStyle name="Note 2 7 2 4" xfId="31388"/>
    <cellStyle name="Note 2 7 2 5" xfId="31389"/>
    <cellStyle name="Note 2 7 2 6" xfId="31390"/>
    <cellStyle name="Note 2 7 3" xfId="31391"/>
    <cellStyle name="Note 2 7 3 2" xfId="31392"/>
    <cellStyle name="Note 2 7 3 3" xfId="31393"/>
    <cellStyle name="Note 2 7 3 4" xfId="31394"/>
    <cellStyle name="Note 2 7 3 5" xfId="31395"/>
    <cellStyle name="Note 2 7 3 6" xfId="31396"/>
    <cellStyle name="Note 2 7 4" xfId="31397"/>
    <cellStyle name="Note 2 7 4 2" xfId="63420"/>
    <cellStyle name="Note 2 7 4 3" xfId="63421"/>
    <cellStyle name="Note 2 7 5" xfId="31398"/>
    <cellStyle name="Note 2 7 5 2" xfId="63422"/>
    <cellStyle name="Note 2 7 5 3" xfId="63423"/>
    <cellStyle name="Note 2 7 6" xfId="31399"/>
    <cellStyle name="Note 2 7 6 2" xfId="63424"/>
    <cellStyle name="Note 2 7 6 3" xfId="63425"/>
    <cellStyle name="Note 2 7 7" xfId="31400"/>
    <cellStyle name="Note 2 7 8" xfId="31401"/>
    <cellStyle name="Note 2 8" xfId="31402"/>
    <cellStyle name="Note 2 8 2" xfId="31403"/>
    <cellStyle name="Note 2 8 2 2" xfId="63426"/>
    <cellStyle name="Note 2 8 2 3" xfId="63427"/>
    <cellStyle name="Note 2 8 3" xfId="31404"/>
    <cellStyle name="Note 2 8 3 2" xfId="31405"/>
    <cellStyle name="Note 2 8 3 3" xfId="31406"/>
    <cellStyle name="Note 2 8 3 4" xfId="31407"/>
    <cellStyle name="Note 2 8 3 5" xfId="31408"/>
    <cellStyle name="Note 2 8 3 6" xfId="31409"/>
    <cellStyle name="Note 2 8 4" xfId="31410"/>
    <cellStyle name="Note 2 8 4 2" xfId="63428"/>
    <cellStyle name="Note 2 8 4 3" xfId="63429"/>
    <cellStyle name="Note 2 8 5" xfId="31411"/>
    <cellStyle name="Note 2 8 5 2" xfId="63430"/>
    <cellStyle name="Note 2 8 5 3" xfId="63431"/>
    <cellStyle name="Note 2 8 6" xfId="31412"/>
    <cellStyle name="Note 2 8 6 2" xfId="63432"/>
    <cellStyle name="Note 2 8 6 3" xfId="63433"/>
    <cellStyle name="Note 2 8 7" xfId="31413"/>
    <cellStyle name="Note 2 8 8" xfId="31414"/>
    <cellStyle name="Note 2 9" xfId="31415"/>
    <cellStyle name="Note 2 9 2" xfId="31416"/>
    <cellStyle name="Note 2 9 2 2" xfId="63434"/>
    <cellStyle name="Note 2 9 2 3" xfId="63435"/>
    <cellStyle name="Note 2 9 3" xfId="31417"/>
    <cellStyle name="Note 2 9 3 2" xfId="31418"/>
    <cellStyle name="Note 2 9 3 3" xfId="31419"/>
    <cellStyle name="Note 2 9 3 4" xfId="31420"/>
    <cellStyle name="Note 2 9 3 5" xfId="31421"/>
    <cellStyle name="Note 2 9 3 6" xfId="31422"/>
    <cellStyle name="Note 2 9 4" xfId="31423"/>
    <cellStyle name="Note 2 9 4 2" xfId="63436"/>
    <cellStyle name="Note 2 9 4 3" xfId="63437"/>
    <cellStyle name="Note 2 9 5" xfId="31424"/>
    <cellStyle name="Note 2 9 5 2" xfId="63438"/>
    <cellStyle name="Note 2 9 5 3" xfId="63439"/>
    <cellStyle name="Note 2 9 6" xfId="31425"/>
    <cellStyle name="Note 2 9 6 2" xfId="63440"/>
    <cellStyle name="Note 2 9 6 3" xfId="63441"/>
    <cellStyle name="Note 2 9 7" xfId="31426"/>
    <cellStyle name="Note 2 9 8" xfId="31427"/>
    <cellStyle name="Note 3" xfId="31428"/>
    <cellStyle name="Note 3 10" xfId="31429"/>
    <cellStyle name="Note 3 10 2" xfId="31430"/>
    <cellStyle name="Note 3 10 2 2" xfId="31431"/>
    <cellStyle name="Note 3 10 2 3" xfId="31432"/>
    <cellStyle name="Note 3 10 2 4" xfId="31433"/>
    <cellStyle name="Note 3 10 2 5" xfId="31434"/>
    <cellStyle name="Note 3 10 2 6" xfId="31435"/>
    <cellStyle name="Note 3 10 3" xfId="31436"/>
    <cellStyle name="Note 3 10 3 2" xfId="63442"/>
    <cellStyle name="Note 3 10 3 3" xfId="63443"/>
    <cellStyle name="Note 3 10 4" xfId="31437"/>
    <cellStyle name="Note 3 10 4 2" xfId="63444"/>
    <cellStyle name="Note 3 10 4 3" xfId="63445"/>
    <cellStyle name="Note 3 10 5" xfId="31438"/>
    <cellStyle name="Note 3 10 5 2" xfId="63446"/>
    <cellStyle name="Note 3 10 5 3" xfId="63447"/>
    <cellStyle name="Note 3 10 6" xfId="31439"/>
    <cellStyle name="Note 3 10 6 2" xfId="63448"/>
    <cellStyle name="Note 3 10 6 3" xfId="63449"/>
    <cellStyle name="Note 3 10 7" xfId="31440"/>
    <cellStyle name="Note 3 10 8" xfId="63450"/>
    <cellStyle name="Note 3 11" xfId="31441"/>
    <cellStyle name="Note 3 11 2" xfId="31442"/>
    <cellStyle name="Note 3 11 2 2" xfId="31443"/>
    <cellStyle name="Note 3 11 2 3" xfId="31444"/>
    <cellStyle name="Note 3 11 2 4" xfId="31445"/>
    <cellStyle name="Note 3 11 2 5" xfId="31446"/>
    <cellStyle name="Note 3 11 2 6" xfId="31447"/>
    <cellStyle name="Note 3 11 3" xfId="31448"/>
    <cellStyle name="Note 3 11 3 2" xfId="63451"/>
    <cellStyle name="Note 3 11 3 3" xfId="63452"/>
    <cellStyle name="Note 3 11 4" xfId="31449"/>
    <cellStyle name="Note 3 11 4 2" xfId="63453"/>
    <cellStyle name="Note 3 11 4 3" xfId="63454"/>
    <cellStyle name="Note 3 11 5" xfId="31450"/>
    <cellStyle name="Note 3 11 5 2" xfId="63455"/>
    <cellStyle name="Note 3 11 5 3" xfId="63456"/>
    <cellStyle name="Note 3 11 6" xfId="31451"/>
    <cellStyle name="Note 3 11 6 2" xfId="63457"/>
    <cellStyle name="Note 3 11 6 3" xfId="63458"/>
    <cellStyle name="Note 3 11 7" xfId="31452"/>
    <cellStyle name="Note 3 11 8" xfId="63459"/>
    <cellStyle name="Note 3 12" xfId="31453"/>
    <cellStyle name="Note 3 12 2" xfId="31454"/>
    <cellStyle name="Note 3 12 2 2" xfId="31455"/>
    <cellStyle name="Note 3 12 2 3" xfId="31456"/>
    <cellStyle name="Note 3 12 2 4" xfId="31457"/>
    <cellStyle name="Note 3 12 2 5" xfId="31458"/>
    <cellStyle name="Note 3 12 2 6" xfId="31459"/>
    <cellStyle name="Note 3 12 3" xfId="31460"/>
    <cellStyle name="Note 3 12 3 2" xfId="63460"/>
    <cellStyle name="Note 3 12 3 3" xfId="63461"/>
    <cellStyle name="Note 3 12 4" xfId="31461"/>
    <cellStyle name="Note 3 12 4 2" xfId="63462"/>
    <cellStyle name="Note 3 12 4 3" xfId="63463"/>
    <cellStyle name="Note 3 12 5" xfId="31462"/>
    <cellStyle name="Note 3 12 5 2" xfId="63464"/>
    <cellStyle name="Note 3 12 5 3" xfId="63465"/>
    <cellStyle name="Note 3 12 6" xfId="31463"/>
    <cellStyle name="Note 3 12 6 2" xfId="63466"/>
    <cellStyle name="Note 3 12 6 3" xfId="63467"/>
    <cellStyle name="Note 3 12 7" xfId="31464"/>
    <cellStyle name="Note 3 12 8" xfId="63468"/>
    <cellStyle name="Note 3 13" xfId="31465"/>
    <cellStyle name="Note 3 13 2" xfId="31466"/>
    <cellStyle name="Note 3 13 2 2" xfId="31467"/>
    <cellStyle name="Note 3 13 2 3" xfId="31468"/>
    <cellStyle name="Note 3 13 2 4" xfId="31469"/>
    <cellStyle name="Note 3 13 2 5" xfId="31470"/>
    <cellStyle name="Note 3 13 2 6" xfId="31471"/>
    <cellStyle name="Note 3 13 3" xfId="31472"/>
    <cellStyle name="Note 3 13 3 2" xfId="63469"/>
    <cellStyle name="Note 3 13 3 3" xfId="63470"/>
    <cellStyle name="Note 3 13 4" xfId="31473"/>
    <cellStyle name="Note 3 13 4 2" xfId="63471"/>
    <cellStyle name="Note 3 13 4 3" xfId="63472"/>
    <cellStyle name="Note 3 13 5" xfId="31474"/>
    <cellStyle name="Note 3 13 5 2" xfId="63473"/>
    <cellStyle name="Note 3 13 5 3" xfId="63474"/>
    <cellStyle name="Note 3 13 6" xfId="31475"/>
    <cellStyle name="Note 3 13 6 2" xfId="63475"/>
    <cellStyle name="Note 3 13 6 3" xfId="63476"/>
    <cellStyle name="Note 3 13 7" xfId="31476"/>
    <cellStyle name="Note 3 13 8" xfId="63477"/>
    <cellStyle name="Note 3 14" xfId="31477"/>
    <cellStyle name="Note 3 14 2" xfId="31478"/>
    <cellStyle name="Note 3 14 2 2" xfId="31479"/>
    <cellStyle name="Note 3 14 2 3" xfId="31480"/>
    <cellStyle name="Note 3 14 2 4" xfId="31481"/>
    <cellStyle name="Note 3 14 2 5" xfId="31482"/>
    <cellStyle name="Note 3 14 2 6" xfId="31483"/>
    <cellStyle name="Note 3 14 3" xfId="31484"/>
    <cellStyle name="Note 3 14 3 2" xfId="63478"/>
    <cellStyle name="Note 3 14 3 3" xfId="63479"/>
    <cellStyle name="Note 3 14 4" xfId="31485"/>
    <cellStyle name="Note 3 14 4 2" xfId="63480"/>
    <cellStyle name="Note 3 14 4 3" xfId="63481"/>
    <cellStyle name="Note 3 14 5" xfId="31486"/>
    <cellStyle name="Note 3 14 5 2" xfId="63482"/>
    <cellStyle name="Note 3 14 5 3" xfId="63483"/>
    <cellStyle name="Note 3 14 6" xfId="31487"/>
    <cellStyle name="Note 3 14 6 2" xfId="63484"/>
    <cellStyle name="Note 3 14 6 3" xfId="63485"/>
    <cellStyle name="Note 3 14 7" xfId="31488"/>
    <cellStyle name="Note 3 14 8" xfId="63486"/>
    <cellStyle name="Note 3 15" xfId="31489"/>
    <cellStyle name="Note 3 15 2" xfId="31490"/>
    <cellStyle name="Note 3 15 2 2" xfId="31491"/>
    <cellStyle name="Note 3 15 2 3" xfId="31492"/>
    <cellStyle name="Note 3 15 2 4" xfId="31493"/>
    <cellStyle name="Note 3 15 2 5" xfId="31494"/>
    <cellStyle name="Note 3 15 2 6" xfId="31495"/>
    <cellStyle name="Note 3 15 3" xfId="31496"/>
    <cellStyle name="Note 3 15 3 2" xfId="63487"/>
    <cellStyle name="Note 3 15 3 3" xfId="63488"/>
    <cellStyle name="Note 3 15 4" xfId="31497"/>
    <cellStyle name="Note 3 15 4 2" xfId="63489"/>
    <cellStyle name="Note 3 15 4 3" xfId="63490"/>
    <cellStyle name="Note 3 15 5" xfId="31498"/>
    <cellStyle name="Note 3 15 5 2" xfId="63491"/>
    <cellStyle name="Note 3 15 5 3" xfId="63492"/>
    <cellStyle name="Note 3 15 6" xfId="31499"/>
    <cellStyle name="Note 3 15 6 2" xfId="63493"/>
    <cellStyle name="Note 3 15 6 3" xfId="63494"/>
    <cellStyle name="Note 3 15 7" xfId="31500"/>
    <cellStyle name="Note 3 15 8" xfId="63495"/>
    <cellStyle name="Note 3 16" xfId="31501"/>
    <cellStyle name="Note 3 16 2" xfId="31502"/>
    <cellStyle name="Note 3 16 2 2" xfId="31503"/>
    <cellStyle name="Note 3 16 2 3" xfId="31504"/>
    <cellStyle name="Note 3 16 2 4" xfId="31505"/>
    <cellStyle name="Note 3 16 2 5" xfId="31506"/>
    <cellStyle name="Note 3 16 2 6" xfId="31507"/>
    <cellStyle name="Note 3 16 3" xfId="31508"/>
    <cellStyle name="Note 3 16 3 2" xfId="63496"/>
    <cellStyle name="Note 3 16 3 3" xfId="63497"/>
    <cellStyle name="Note 3 16 4" xfId="31509"/>
    <cellStyle name="Note 3 16 4 2" xfId="63498"/>
    <cellStyle name="Note 3 16 4 3" xfId="63499"/>
    <cellStyle name="Note 3 16 5" xfId="31510"/>
    <cellStyle name="Note 3 16 5 2" xfId="63500"/>
    <cellStyle name="Note 3 16 5 3" xfId="63501"/>
    <cellStyle name="Note 3 16 6" xfId="31511"/>
    <cellStyle name="Note 3 16 6 2" xfId="63502"/>
    <cellStyle name="Note 3 16 6 3" xfId="63503"/>
    <cellStyle name="Note 3 16 7" xfId="31512"/>
    <cellStyle name="Note 3 16 8" xfId="63504"/>
    <cellStyle name="Note 3 17" xfId="31513"/>
    <cellStyle name="Note 3 17 2" xfId="31514"/>
    <cellStyle name="Note 3 17 2 2" xfId="31515"/>
    <cellStyle name="Note 3 17 2 3" xfId="31516"/>
    <cellStyle name="Note 3 17 2 4" xfId="31517"/>
    <cellStyle name="Note 3 17 2 5" xfId="31518"/>
    <cellStyle name="Note 3 17 2 6" xfId="31519"/>
    <cellStyle name="Note 3 17 3" xfId="31520"/>
    <cellStyle name="Note 3 17 3 2" xfId="63505"/>
    <cellStyle name="Note 3 17 3 3" xfId="63506"/>
    <cellStyle name="Note 3 17 4" xfId="31521"/>
    <cellStyle name="Note 3 17 4 2" xfId="63507"/>
    <cellStyle name="Note 3 17 4 3" xfId="63508"/>
    <cellStyle name="Note 3 17 5" xfId="31522"/>
    <cellStyle name="Note 3 17 5 2" xfId="63509"/>
    <cellStyle name="Note 3 17 5 3" xfId="63510"/>
    <cellStyle name="Note 3 17 6" xfId="31523"/>
    <cellStyle name="Note 3 17 6 2" xfId="63511"/>
    <cellStyle name="Note 3 17 6 3" xfId="63512"/>
    <cellStyle name="Note 3 17 7" xfId="31524"/>
    <cellStyle name="Note 3 17 8" xfId="63513"/>
    <cellStyle name="Note 3 18" xfId="31525"/>
    <cellStyle name="Note 3 18 2" xfId="31526"/>
    <cellStyle name="Note 3 18 2 2" xfId="31527"/>
    <cellStyle name="Note 3 18 2 3" xfId="31528"/>
    <cellStyle name="Note 3 18 2 4" xfId="31529"/>
    <cellStyle name="Note 3 18 2 5" xfId="31530"/>
    <cellStyle name="Note 3 18 2 6" xfId="31531"/>
    <cellStyle name="Note 3 18 3" xfId="31532"/>
    <cellStyle name="Note 3 18 3 2" xfId="63514"/>
    <cellStyle name="Note 3 18 3 3" xfId="63515"/>
    <cellStyle name="Note 3 18 4" xfId="31533"/>
    <cellStyle name="Note 3 18 4 2" xfId="63516"/>
    <cellStyle name="Note 3 18 4 3" xfId="63517"/>
    <cellStyle name="Note 3 18 5" xfId="31534"/>
    <cellStyle name="Note 3 18 5 2" xfId="63518"/>
    <cellStyle name="Note 3 18 5 3" xfId="63519"/>
    <cellStyle name="Note 3 18 6" xfId="31535"/>
    <cellStyle name="Note 3 18 6 2" xfId="63520"/>
    <cellStyle name="Note 3 18 6 3" xfId="63521"/>
    <cellStyle name="Note 3 18 7" xfId="31536"/>
    <cellStyle name="Note 3 18 8" xfId="63522"/>
    <cellStyle name="Note 3 19" xfId="31537"/>
    <cellStyle name="Note 3 19 2" xfId="31538"/>
    <cellStyle name="Note 3 19 2 2" xfId="31539"/>
    <cellStyle name="Note 3 19 2 3" xfId="31540"/>
    <cellStyle name="Note 3 19 2 4" xfId="31541"/>
    <cellStyle name="Note 3 19 2 5" xfId="31542"/>
    <cellStyle name="Note 3 19 2 6" xfId="31543"/>
    <cellStyle name="Note 3 19 3" xfId="31544"/>
    <cellStyle name="Note 3 19 3 2" xfId="63523"/>
    <cellStyle name="Note 3 19 3 3" xfId="63524"/>
    <cellStyle name="Note 3 19 4" xfId="31545"/>
    <cellStyle name="Note 3 19 4 2" xfId="63525"/>
    <cellStyle name="Note 3 19 4 3" xfId="63526"/>
    <cellStyle name="Note 3 19 5" xfId="31546"/>
    <cellStyle name="Note 3 19 5 2" xfId="63527"/>
    <cellStyle name="Note 3 19 5 3" xfId="63528"/>
    <cellStyle name="Note 3 19 6" xfId="31547"/>
    <cellStyle name="Note 3 19 6 2" xfId="63529"/>
    <cellStyle name="Note 3 19 6 3" xfId="63530"/>
    <cellStyle name="Note 3 19 7" xfId="31548"/>
    <cellStyle name="Note 3 19 8" xfId="63531"/>
    <cellStyle name="Note 3 2" xfId="31549"/>
    <cellStyle name="Note 3 2 10" xfId="31550"/>
    <cellStyle name="Note 3 2 10 2" xfId="31551"/>
    <cellStyle name="Note 3 2 10 2 2" xfId="31552"/>
    <cellStyle name="Note 3 2 10 2 3" xfId="31553"/>
    <cellStyle name="Note 3 2 10 2 4" xfId="31554"/>
    <cellStyle name="Note 3 2 10 2 5" xfId="31555"/>
    <cellStyle name="Note 3 2 10 2 6" xfId="31556"/>
    <cellStyle name="Note 3 2 10 3" xfId="31557"/>
    <cellStyle name="Note 3 2 10 3 2" xfId="63532"/>
    <cellStyle name="Note 3 2 10 3 3" xfId="63533"/>
    <cellStyle name="Note 3 2 10 4" xfId="31558"/>
    <cellStyle name="Note 3 2 10 4 2" xfId="63534"/>
    <cellStyle name="Note 3 2 10 4 3" xfId="63535"/>
    <cellStyle name="Note 3 2 10 5" xfId="31559"/>
    <cellStyle name="Note 3 2 10 5 2" xfId="63536"/>
    <cellStyle name="Note 3 2 10 5 3" xfId="63537"/>
    <cellStyle name="Note 3 2 10 6" xfId="31560"/>
    <cellStyle name="Note 3 2 10 6 2" xfId="63538"/>
    <cellStyle name="Note 3 2 10 6 3" xfId="63539"/>
    <cellStyle name="Note 3 2 10 7" xfId="31561"/>
    <cellStyle name="Note 3 2 10 8" xfId="63540"/>
    <cellStyle name="Note 3 2 11" xfId="31562"/>
    <cellStyle name="Note 3 2 11 2" xfId="31563"/>
    <cellStyle name="Note 3 2 11 2 2" xfId="31564"/>
    <cellStyle name="Note 3 2 11 2 3" xfId="31565"/>
    <cellStyle name="Note 3 2 11 2 4" xfId="31566"/>
    <cellStyle name="Note 3 2 11 2 5" xfId="31567"/>
    <cellStyle name="Note 3 2 11 2 6" xfId="31568"/>
    <cellStyle name="Note 3 2 11 3" xfId="31569"/>
    <cellStyle name="Note 3 2 11 3 2" xfId="63541"/>
    <cellStyle name="Note 3 2 11 3 3" xfId="63542"/>
    <cellStyle name="Note 3 2 11 4" xfId="31570"/>
    <cellStyle name="Note 3 2 11 4 2" xfId="63543"/>
    <cellStyle name="Note 3 2 11 4 3" xfId="63544"/>
    <cellStyle name="Note 3 2 11 5" xfId="31571"/>
    <cellStyle name="Note 3 2 11 5 2" xfId="63545"/>
    <cellStyle name="Note 3 2 11 5 3" xfId="63546"/>
    <cellStyle name="Note 3 2 11 6" xfId="31572"/>
    <cellStyle name="Note 3 2 11 6 2" xfId="63547"/>
    <cellStyle name="Note 3 2 11 6 3" xfId="63548"/>
    <cellStyle name="Note 3 2 11 7" xfId="31573"/>
    <cellStyle name="Note 3 2 11 8" xfId="63549"/>
    <cellStyle name="Note 3 2 12" xfId="31574"/>
    <cellStyle name="Note 3 2 12 2" xfId="31575"/>
    <cellStyle name="Note 3 2 12 2 2" xfId="31576"/>
    <cellStyle name="Note 3 2 12 2 3" xfId="31577"/>
    <cellStyle name="Note 3 2 12 2 4" xfId="31578"/>
    <cellStyle name="Note 3 2 12 2 5" xfId="31579"/>
    <cellStyle name="Note 3 2 12 2 6" xfId="31580"/>
    <cellStyle name="Note 3 2 12 3" xfId="31581"/>
    <cellStyle name="Note 3 2 12 3 2" xfId="63550"/>
    <cellStyle name="Note 3 2 12 3 3" xfId="63551"/>
    <cellStyle name="Note 3 2 12 4" xfId="31582"/>
    <cellStyle name="Note 3 2 12 4 2" xfId="63552"/>
    <cellStyle name="Note 3 2 12 4 3" xfId="63553"/>
    <cellStyle name="Note 3 2 12 5" xfId="31583"/>
    <cellStyle name="Note 3 2 12 5 2" xfId="63554"/>
    <cellStyle name="Note 3 2 12 5 3" xfId="63555"/>
    <cellStyle name="Note 3 2 12 6" xfId="31584"/>
    <cellStyle name="Note 3 2 12 6 2" xfId="63556"/>
    <cellStyle name="Note 3 2 12 6 3" xfId="63557"/>
    <cellStyle name="Note 3 2 12 7" xfId="31585"/>
    <cellStyle name="Note 3 2 12 8" xfId="63558"/>
    <cellStyle name="Note 3 2 13" xfId="31586"/>
    <cellStyle name="Note 3 2 13 2" xfId="31587"/>
    <cellStyle name="Note 3 2 13 2 2" xfId="31588"/>
    <cellStyle name="Note 3 2 13 2 3" xfId="31589"/>
    <cellStyle name="Note 3 2 13 2 4" xfId="31590"/>
    <cellStyle name="Note 3 2 13 2 5" xfId="31591"/>
    <cellStyle name="Note 3 2 13 2 6" xfId="31592"/>
    <cellStyle name="Note 3 2 13 3" xfId="31593"/>
    <cellStyle name="Note 3 2 13 3 2" xfId="63559"/>
    <cellStyle name="Note 3 2 13 3 3" xfId="63560"/>
    <cellStyle name="Note 3 2 13 4" xfId="31594"/>
    <cellStyle name="Note 3 2 13 4 2" xfId="63561"/>
    <cellStyle name="Note 3 2 13 4 3" xfId="63562"/>
    <cellStyle name="Note 3 2 13 5" xfId="31595"/>
    <cellStyle name="Note 3 2 13 5 2" xfId="63563"/>
    <cellStyle name="Note 3 2 13 5 3" xfId="63564"/>
    <cellStyle name="Note 3 2 13 6" xfId="31596"/>
    <cellStyle name="Note 3 2 13 6 2" xfId="63565"/>
    <cellStyle name="Note 3 2 13 6 3" xfId="63566"/>
    <cellStyle name="Note 3 2 13 7" xfId="31597"/>
    <cellStyle name="Note 3 2 13 8" xfId="63567"/>
    <cellStyle name="Note 3 2 14" xfId="31598"/>
    <cellStyle name="Note 3 2 14 2" xfId="31599"/>
    <cellStyle name="Note 3 2 14 2 2" xfId="31600"/>
    <cellStyle name="Note 3 2 14 2 3" xfId="31601"/>
    <cellStyle name="Note 3 2 14 2 4" xfId="31602"/>
    <cellStyle name="Note 3 2 14 2 5" xfId="31603"/>
    <cellStyle name="Note 3 2 14 2 6" xfId="31604"/>
    <cellStyle name="Note 3 2 14 3" xfId="31605"/>
    <cellStyle name="Note 3 2 14 3 2" xfId="63568"/>
    <cellStyle name="Note 3 2 14 3 3" xfId="63569"/>
    <cellStyle name="Note 3 2 14 4" xfId="31606"/>
    <cellStyle name="Note 3 2 14 4 2" xfId="63570"/>
    <cellStyle name="Note 3 2 14 4 3" xfId="63571"/>
    <cellStyle name="Note 3 2 14 5" xfId="31607"/>
    <cellStyle name="Note 3 2 14 5 2" xfId="63572"/>
    <cellStyle name="Note 3 2 14 5 3" xfId="63573"/>
    <cellStyle name="Note 3 2 14 6" xfId="31608"/>
    <cellStyle name="Note 3 2 14 6 2" xfId="63574"/>
    <cellStyle name="Note 3 2 14 6 3" xfId="63575"/>
    <cellStyle name="Note 3 2 14 7" xfId="31609"/>
    <cellStyle name="Note 3 2 14 8" xfId="63576"/>
    <cellStyle name="Note 3 2 15" xfId="31610"/>
    <cellStyle name="Note 3 2 15 2" xfId="31611"/>
    <cellStyle name="Note 3 2 15 2 2" xfId="31612"/>
    <cellStyle name="Note 3 2 15 2 3" xfId="31613"/>
    <cellStyle name="Note 3 2 15 2 4" xfId="31614"/>
    <cellStyle name="Note 3 2 15 2 5" xfId="31615"/>
    <cellStyle name="Note 3 2 15 2 6" xfId="31616"/>
    <cellStyle name="Note 3 2 15 3" xfId="31617"/>
    <cellStyle name="Note 3 2 15 3 2" xfId="63577"/>
    <cellStyle name="Note 3 2 15 3 3" xfId="63578"/>
    <cellStyle name="Note 3 2 15 4" xfId="31618"/>
    <cellStyle name="Note 3 2 15 4 2" xfId="63579"/>
    <cellStyle name="Note 3 2 15 4 3" xfId="63580"/>
    <cellStyle name="Note 3 2 15 5" xfId="31619"/>
    <cellStyle name="Note 3 2 15 5 2" xfId="63581"/>
    <cellStyle name="Note 3 2 15 5 3" xfId="63582"/>
    <cellStyle name="Note 3 2 15 6" xfId="31620"/>
    <cellStyle name="Note 3 2 15 6 2" xfId="63583"/>
    <cellStyle name="Note 3 2 15 6 3" xfId="63584"/>
    <cellStyle name="Note 3 2 15 7" xfId="31621"/>
    <cellStyle name="Note 3 2 15 8" xfId="63585"/>
    <cellStyle name="Note 3 2 16" xfId="31622"/>
    <cellStyle name="Note 3 2 16 2" xfId="31623"/>
    <cellStyle name="Note 3 2 16 2 2" xfId="31624"/>
    <cellStyle name="Note 3 2 16 2 3" xfId="31625"/>
    <cellStyle name="Note 3 2 16 2 4" xfId="31626"/>
    <cellStyle name="Note 3 2 16 2 5" xfId="31627"/>
    <cellStyle name="Note 3 2 16 2 6" xfId="31628"/>
    <cellStyle name="Note 3 2 16 3" xfId="31629"/>
    <cellStyle name="Note 3 2 16 3 2" xfId="63586"/>
    <cellStyle name="Note 3 2 16 3 3" xfId="63587"/>
    <cellStyle name="Note 3 2 16 4" xfId="31630"/>
    <cellStyle name="Note 3 2 16 4 2" xfId="63588"/>
    <cellStyle name="Note 3 2 16 4 3" xfId="63589"/>
    <cellStyle name="Note 3 2 16 5" xfId="31631"/>
    <cellStyle name="Note 3 2 16 5 2" xfId="63590"/>
    <cellStyle name="Note 3 2 16 5 3" xfId="63591"/>
    <cellStyle name="Note 3 2 16 6" xfId="31632"/>
    <cellStyle name="Note 3 2 16 6 2" xfId="63592"/>
    <cellStyle name="Note 3 2 16 6 3" xfId="63593"/>
    <cellStyle name="Note 3 2 16 7" xfId="31633"/>
    <cellStyle name="Note 3 2 16 8" xfId="63594"/>
    <cellStyle name="Note 3 2 17" xfId="31634"/>
    <cellStyle name="Note 3 2 17 2" xfId="31635"/>
    <cellStyle name="Note 3 2 17 2 2" xfId="31636"/>
    <cellStyle name="Note 3 2 17 2 3" xfId="31637"/>
    <cellStyle name="Note 3 2 17 2 4" xfId="31638"/>
    <cellStyle name="Note 3 2 17 2 5" xfId="31639"/>
    <cellStyle name="Note 3 2 17 2 6" xfId="31640"/>
    <cellStyle name="Note 3 2 17 3" xfId="31641"/>
    <cellStyle name="Note 3 2 17 3 2" xfId="63595"/>
    <cellStyle name="Note 3 2 17 3 3" xfId="63596"/>
    <cellStyle name="Note 3 2 17 4" xfId="31642"/>
    <cellStyle name="Note 3 2 17 4 2" xfId="63597"/>
    <cellStyle name="Note 3 2 17 4 3" xfId="63598"/>
    <cellStyle name="Note 3 2 17 5" xfId="31643"/>
    <cellStyle name="Note 3 2 17 5 2" xfId="63599"/>
    <cellStyle name="Note 3 2 17 5 3" xfId="63600"/>
    <cellStyle name="Note 3 2 17 6" xfId="31644"/>
    <cellStyle name="Note 3 2 17 6 2" xfId="63601"/>
    <cellStyle name="Note 3 2 17 6 3" xfId="63602"/>
    <cellStyle name="Note 3 2 17 7" xfId="31645"/>
    <cellStyle name="Note 3 2 17 8" xfId="63603"/>
    <cellStyle name="Note 3 2 18" xfId="31646"/>
    <cellStyle name="Note 3 2 18 2" xfId="31647"/>
    <cellStyle name="Note 3 2 18 2 2" xfId="31648"/>
    <cellStyle name="Note 3 2 18 2 3" xfId="31649"/>
    <cellStyle name="Note 3 2 18 2 4" xfId="31650"/>
    <cellStyle name="Note 3 2 18 2 5" xfId="31651"/>
    <cellStyle name="Note 3 2 18 2 6" xfId="31652"/>
    <cellStyle name="Note 3 2 18 3" xfId="31653"/>
    <cellStyle name="Note 3 2 18 3 2" xfId="63604"/>
    <cellStyle name="Note 3 2 18 3 3" xfId="63605"/>
    <cellStyle name="Note 3 2 18 4" xfId="31654"/>
    <cellStyle name="Note 3 2 18 4 2" xfId="63606"/>
    <cellStyle name="Note 3 2 18 4 3" xfId="63607"/>
    <cellStyle name="Note 3 2 18 5" xfId="31655"/>
    <cellStyle name="Note 3 2 18 5 2" xfId="63608"/>
    <cellStyle name="Note 3 2 18 5 3" xfId="63609"/>
    <cellStyle name="Note 3 2 18 6" xfId="31656"/>
    <cellStyle name="Note 3 2 18 6 2" xfId="63610"/>
    <cellStyle name="Note 3 2 18 6 3" xfId="63611"/>
    <cellStyle name="Note 3 2 18 7" xfId="31657"/>
    <cellStyle name="Note 3 2 18 8" xfId="63612"/>
    <cellStyle name="Note 3 2 19" xfId="31658"/>
    <cellStyle name="Note 3 2 19 2" xfId="31659"/>
    <cellStyle name="Note 3 2 19 2 2" xfId="31660"/>
    <cellStyle name="Note 3 2 19 2 3" xfId="31661"/>
    <cellStyle name="Note 3 2 19 2 4" xfId="31662"/>
    <cellStyle name="Note 3 2 19 2 5" xfId="31663"/>
    <cellStyle name="Note 3 2 19 2 6" xfId="31664"/>
    <cellStyle name="Note 3 2 19 3" xfId="31665"/>
    <cellStyle name="Note 3 2 19 3 2" xfId="63613"/>
    <cellStyle name="Note 3 2 19 3 3" xfId="63614"/>
    <cellStyle name="Note 3 2 19 4" xfId="31666"/>
    <cellStyle name="Note 3 2 19 4 2" xfId="63615"/>
    <cellStyle name="Note 3 2 19 4 3" xfId="63616"/>
    <cellStyle name="Note 3 2 19 5" xfId="31667"/>
    <cellStyle name="Note 3 2 19 5 2" xfId="63617"/>
    <cellStyle name="Note 3 2 19 5 3" xfId="63618"/>
    <cellStyle name="Note 3 2 19 6" xfId="31668"/>
    <cellStyle name="Note 3 2 19 6 2" xfId="63619"/>
    <cellStyle name="Note 3 2 19 6 3" xfId="63620"/>
    <cellStyle name="Note 3 2 19 7" xfId="31669"/>
    <cellStyle name="Note 3 2 19 8" xfId="63621"/>
    <cellStyle name="Note 3 2 2" xfId="31670"/>
    <cellStyle name="Note 3 2 2 10" xfId="31671"/>
    <cellStyle name="Note 3 2 2 10 2" xfId="31672"/>
    <cellStyle name="Note 3 2 2 10 2 2" xfId="31673"/>
    <cellStyle name="Note 3 2 2 10 2 3" xfId="31674"/>
    <cellStyle name="Note 3 2 2 10 2 4" xfId="31675"/>
    <cellStyle name="Note 3 2 2 10 2 5" xfId="31676"/>
    <cellStyle name="Note 3 2 2 10 2 6" xfId="31677"/>
    <cellStyle name="Note 3 2 2 10 3" xfId="31678"/>
    <cellStyle name="Note 3 2 2 10 3 2" xfId="63622"/>
    <cellStyle name="Note 3 2 2 10 3 3" xfId="63623"/>
    <cellStyle name="Note 3 2 2 10 4" xfId="31679"/>
    <cellStyle name="Note 3 2 2 10 4 2" xfId="63624"/>
    <cellStyle name="Note 3 2 2 10 4 3" xfId="63625"/>
    <cellStyle name="Note 3 2 2 10 5" xfId="31680"/>
    <cellStyle name="Note 3 2 2 10 5 2" xfId="63626"/>
    <cellStyle name="Note 3 2 2 10 5 3" xfId="63627"/>
    <cellStyle name="Note 3 2 2 10 6" xfId="31681"/>
    <cellStyle name="Note 3 2 2 10 6 2" xfId="63628"/>
    <cellStyle name="Note 3 2 2 10 6 3" xfId="63629"/>
    <cellStyle name="Note 3 2 2 10 7" xfId="31682"/>
    <cellStyle name="Note 3 2 2 10 8" xfId="63630"/>
    <cellStyle name="Note 3 2 2 11" xfId="31683"/>
    <cellStyle name="Note 3 2 2 11 2" xfId="31684"/>
    <cellStyle name="Note 3 2 2 11 2 2" xfId="31685"/>
    <cellStyle name="Note 3 2 2 11 2 3" xfId="31686"/>
    <cellStyle name="Note 3 2 2 11 2 4" xfId="31687"/>
    <cellStyle name="Note 3 2 2 11 2 5" xfId="31688"/>
    <cellStyle name="Note 3 2 2 11 2 6" xfId="31689"/>
    <cellStyle name="Note 3 2 2 11 3" xfId="31690"/>
    <cellStyle name="Note 3 2 2 11 3 2" xfId="63631"/>
    <cellStyle name="Note 3 2 2 11 3 3" xfId="63632"/>
    <cellStyle name="Note 3 2 2 11 4" xfId="31691"/>
    <cellStyle name="Note 3 2 2 11 4 2" xfId="63633"/>
    <cellStyle name="Note 3 2 2 11 4 3" xfId="63634"/>
    <cellStyle name="Note 3 2 2 11 5" xfId="31692"/>
    <cellStyle name="Note 3 2 2 11 5 2" xfId="63635"/>
    <cellStyle name="Note 3 2 2 11 5 3" xfId="63636"/>
    <cellStyle name="Note 3 2 2 11 6" xfId="31693"/>
    <cellStyle name="Note 3 2 2 11 6 2" xfId="63637"/>
    <cellStyle name="Note 3 2 2 11 6 3" xfId="63638"/>
    <cellStyle name="Note 3 2 2 11 7" xfId="31694"/>
    <cellStyle name="Note 3 2 2 11 8" xfId="63639"/>
    <cellStyle name="Note 3 2 2 12" xfId="31695"/>
    <cellStyle name="Note 3 2 2 12 2" xfId="31696"/>
    <cellStyle name="Note 3 2 2 12 2 2" xfId="31697"/>
    <cellStyle name="Note 3 2 2 12 2 3" xfId="31698"/>
    <cellStyle name="Note 3 2 2 12 2 4" xfId="31699"/>
    <cellStyle name="Note 3 2 2 12 2 5" xfId="31700"/>
    <cellStyle name="Note 3 2 2 12 2 6" xfId="31701"/>
    <cellStyle name="Note 3 2 2 12 3" xfId="31702"/>
    <cellStyle name="Note 3 2 2 12 3 2" xfId="63640"/>
    <cellStyle name="Note 3 2 2 12 3 3" xfId="63641"/>
    <cellStyle name="Note 3 2 2 12 4" xfId="31703"/>
    <cellStyle name="Note 3 2 2 12 4 2" xfId="63642"/>
    <cellStyle name="Note 3 2 2 12 4 3" xfId="63643"/>
    <cellStyle name="Note 3 2 2 12 5" xfId="31704"/>
    <cellStyle name="Note 3 2 2 12 5 2" xfId="63644"/>
    <cellStyle name="Note 3 2 2 12 5 3" xfId="63645"/>
    <cellStyle name="Note 3 2 2 12 6" xfId="31705"/>
    <cellStyle name="Note 3 2 2 12 6 2" xfId="63646"/>
    <cellStyle name="Note 3 2 2 12 6 3" xfId="63647"/>
    <cellStyle name="Note 3 2 2 12 7" xfId="31706"/>
    <cellStyle name="Note 3 2 2 12 8" xfId="63648"/>
    <cellStyle name="Note 3 2 2 13" xfId="31707"/>
    <cellStyle name="Note 3 2 2 13 2" xfId="31708"/>
    <cellStyle name="Note 3 2 2 13 2 2" xfId="31709"/>
    <cellStyle name="Note 3 2 2 13 2 3" xfId="31710"/>
    <cellStyle name="Note 3 2 2 13 2 4" xfId="31711"/>
    <cellStyle name="Note 3 2 2 13 2 5" xfId="31712"/>
    <cellStyle name="Note 3 2 2 13 2 6" xfId="31713"/>
    <cellStyle name="Note 3 2 2 13 3" xfId="31714"/>
    <cellStyle name="Note 3 2 2 13 3 2" xfId="63649"/>
    <cellStyle name="Note 3 2 2 13 3 3" xfId="63650"/>
    <cellStyle name="Note 3 2 2 13 4" xfId="31715"/>
    <cellStyle name="Note 3 2 2 13 4 2" xfId="63651"/>
    <cellStyle name="Note 3 2 2 13 4 3" xfId="63652"/>
    <cellStyle name="Note 3 2 2 13 5" xfId="31716"/>
    <cellStyle name="Note 3 2 2 13 5 2" xfId="63653"/>
    <cellStyle name="Note 3 2 2 13 5 3" xfId="63654"/>
    <cellStyle name="Note 3 2 2 13 6" xfId="31717"/>
    <cellStyle name="Note 3 2 2 13 6 2" xfId="63655"/>
    <cellStyle name="Note 3 2 2 13 6 3" xfId="63656"/>
    <cellStyle name="Note 3 2 2 13 7" xfId="31718"/>
    <cellStyle name="Note 3 2 2 13 8" xfId="63657"/>
    <cellStyle name="Note 3 2 2 14" xfId="31719"/>
    <cellStyle name="Note 3 2 2 14 2" xfId="31720"/>
    <cellStyle name="Note 3 2 2 14 2 2" xfId="31721"/>
    <cellStyle name="Note 3 2 2 14 2 3" xfId="31722"/>
    <cellStyle name="Note 3 2 2 14 2 4" xfId="31723"/>
    <cellStyle name="Note 3 2 2 14 2 5" xfId="31724"/>
    <cellStyle name="Note 3 2 2 14 2 6" xfId="31725"/>
    <cellStyle name="Note 3 2 2 14 3" xfId="31726"/>
    <cellStyle name="Note 3 2 2 14 3 2" xfId="63658"/>
    <cellStyle name="Note 3 2 2 14 3 3" xfId="63659"/>
    <cellStyle name="Note 3 2 2 14 4" xfId="31727"/>
    <cellStyle name="Note 3 2 2 14 4 2" xfId="63660"/>
    <cellStyle name="Note 3 2 2 14 4 3" xfId="63661"/>
    <cellStyle name="Note 3 2 2 14 5" xfId="31728"/>
    <cellStyle name="Note 3 2 2 14 5 2" xfId="63662"/>
    <cellStyle name="Note 3 2 2 14 5 3" xfId="63663"/>
    <cellStyle name="Note 3 2 2 14 6" xfId="31729"/>
    <cellStyle name="Note 3 2 2 14 6 2" xfId="63664"/>
    <cellStyle name="Note 3 2 2 14 6 3" xfId="63665"/>
    <cellStyle name="Note 3 2 2 14 7" xfId="31730"/>
    <cellStyle name="Note 3 2 2 14 8" xfId="63666"/>
    <cellStyle name="Note 3 2 2 15" xfId="31731"/>
    <cellStyle name="Note 3 2 2 15 2" xfId="31732"/>
    <cellStyle name="Note 3 2 2 15 2 2" xfId="31733"/>
    <cellStyle name="Note 3 2 2 15 2 3" xfId="31734"/>
    <cellStyle name="Note 3 2 2 15 2 4" xfId="31735"/>
    <cellStyle name="Note 3 2 2 15 2 5" xfId="31736"/>
    <cellStyle name="Note 3 2 2 15 2 6" xfId="31737"/>
    <cellStyle name="Note 3 2 2 15 3" xfId="31738"/>
    <cellStyle name="Note 3 2 2 15 3 2" xfId="63667"/>
    <cellStyle name="Note 3 2 2 15 3 3" xfId="63668"/>
    <cellStyle name="Note 3 2 2 15 4" xfId="31739"/>
    <cellStyle name="Note 3 2 2 15 4 2" xfId="63669"/>
    <cellStyle name="Note 3 2 2 15 4 3" xfId="63670"/>
    <cellStyle name="Note 3 2 2 15 5" xfId="31740"/>
    <cellStyle name="Note 3 2 2 15 5 2" xfId="63671"/>
    <cellStyle name="Note 3 2 2 15 5 3" xfId="63672"/>
    <cellStyle name="Note 3 2 2 15 6" xfId="31741"/>
    <cellStyle name="Note 3 2 2 15 6 2" xfId="63673"/>
    <cellStyle name="Note 3 2 2 15 6 3" xfId="63674"/>
    <cellStyle name="Note 3 2 2 15 7" xfId="31742"/>
    <cellStyle name="Note 3 2 2 15 8" xfId="63675"/>
    <cellStyle name="Note 3 2 2 16" xfId="31743"/>
    <cellStyle name="Note 3 2 2 16 2" xfId="31744"/>
    <cellStyle name="Note 3 2 2 16 2 2" xfId="31745"/>
    <cellStyle name="Note 3 2 2 16 2 3" xfId="31746"/>
    <cellStyle name="Note 3 2 2 16 2 4" xfId="31747"/>
    <cellStyle name="Note 3 2 2 16 2 5" xfId="31748"/>
    <cellStyle name="Note 3 2 2 16 2 6" xfId="31749"/>
    <cellStyle name="Note 3 2 2 16 3" xfId="31750"/>
    <cellStyle name="Note 3 2 2 16 3 2" xfId="63676"/>
    <cellStyle name="Note 3 2 2 16 3 3" xfId="63677"/>
    <cellStyle name="Note 3 2 2 16 4" xfId="31751"/>
    <cellStyle name="Note 3 2 2 16 4 2" xfId="63678"/>
    <cellStyle name="Note 3 2 2 16 4 3" xfId="63679"/>
    <cellStyle name="Note 3 2 2 16 5" xfId="31752"/>
    <cellStyle name="Note 3 2 2 16 5 2" xfId="63680"/>
    <cellStyle name="Note 3 2 2 16 5 3" xfId="63681"/>
    <cellStyle name="Note 3 2 2 16 6" xfId="31753"/>
    <cellStyle name="Note 3 2 2 16 6 2" xfId="63682"/>
    <cellStyle name="Note 3 2 2 16 6 3" xfId="63683"/>
    <cellStyle name="Note 3 2 2 16 7" xfId="31754"/>
    <cellStyle name="Note 3 2 2 16 8" xfId="63684"/>
    <cellStyle name="Note 3 2 2 17" xfId="31755"/>
    <cellStyle name="Note 3 2 2 17 2" xfId="31756"/>
    <cellStyle name="Note 3 2 2 17 2 2" xfId="31757"/>
    <cellStyle name="Note 3 2 2 17 2 3" xfId="31758"/>
    <cellStyle name="Note 3 2 2 17 2 4" xfId="31759"/>
    <cellStyle name="Note 3 2 2 17 2 5" xfId="31760"/>
    <cellStyle name="Note 3 2 2 17 2 6" xfId="31761"/>
    <cellStyle name="Note 3 2 2 17 3" xfId="31762"/>
    <cellStyle name="Note 3 2 2 17 3 2" xfId="63685"/>
    <cellStyle name="Note 3 2 2 17 3 3" xfId="63686"/>
    <cellStyle name="Note 3 2 2 17 4" xfId="31763"/>
    <cellStyle name="Note 3 2 2 17 4 2" xfId="63687"/>
    <cellStyle name="Note 3 2 2 17 4 3" xfId="63688"/>
    <cellStyle name="Note 3 2 2 17 5" xfId="31764"/>
    <cellStyle name="Note 3 2 2 17 5 2" xfId="63689"/>
    <cellStyle name="Note 3 2 2 17 5 3" xfId="63690"/>
    <cellStyle name="Note 3 2 2 17 6" xfId="31765"/>
    <cellStyle name="Note 3 2 2 17 6 2" xfId="63691"/>
    <cellStyle name="Note 3 2 2 17 6 3" xfId="63692"/>
    <cellStyle name="Note 3 2 2 17 7" xfId="31766"/>
    <cellStyle name="Note 3 2 2 17 8" xfId="63693"/>
    <cellStyle name="Note 3 2 2 18" xfId="31767"/>
    <cellStyle name="Note 3 2 2 18 2" xfId="31768"/>
    <cellStyle name="Note 3 2 2 18 2 2" xfId="31769"/>
    <cellStyle name="Note 3 2 2 18 2 3" xfId="31770"/>
    <cellStyle name="Note 3 2 2 18 2 4" xfId="31771"/>
    <cellStyle name="Note 3 2 2 18 2 5" xfId="31772"/>
    <cellStyle name="Note 3 2 2 18 2 6" xfId="31773"/>
    <cellStyle name="Note 3 2 2 18 3" xfId="31774"/>
    <cellStyle name="Note 3 2 2 18 3 2" xfId="63694"/>
    <cellStyle name="Note 3 2 2 18 3 3" xfId="63695"/>
    <cellStyle name="Note 3 2 2 18 4" xfId="31775"/>
    <cellStyle name="Note 3 2 2 18 4 2" xfId="63696"/>
    <cellStyle name="Note 3 2 2 18 4 3" xfId="63697"/>
    <cellStyle name="Note 3 2 2 18 5" xfId="31776"/>
    <cellStyle name="Note 3 2 2 18 5 2" xfId="63698"/>
    <cellStyle name="Note 3 2 2 18 5 3" xfId="63699"/>
    <cellStyle name="Note 3 2 2 18 6" xfId="31777"/>
    <cellStyle name="Note 3 2 2 18 6 2" xfId="63700"/>
    <cellStyle name="Note 3 2 2 18 6 3" xfId="63701"/>
    <cellStyle name="Note 3 2 2 18 7" xfId="31778"/>
    <cellStyle name="Note 3 2 2 18 8" xfId="63702"/>
    <cellStyle name="Note 3 2 2 19" xfId="31779"/>
    <cellStyle name="Note 3 2 2 19 2" xfId="31780"/>
    <cellStyle name="Note 3 2 2 19 2 2" xfId="31781"/>
    <cellStyle name="Note 3 2 2 19 2 3" xfId="31782"/>
    <cellStyle name="Note 3 2 2 19 2 4" xfId="31783"/>
    <cellStyle name="Note 3 2 2 19 2 5" xfId="31784"/>
    <cellStyle name="Note 3 2 2 19 2 6" xfId="31785"/>
    <cellStyle name="Note 3 2 2 19 3" xfId="31786"/>
    <cellStyle name="Note 3 2 2 19 3 2" xfId="63703"/>
    <cellStyle name="Note 3 2 2 19 3 3" xfId="63704"/>
    <cellStyle name="Note 3 2 2 19 4" xfId="31787"/>
    <cellStyle name="Note 3 2 2 19 4 2" xfId="63705"/>
    <cellStyle name="Note 3 2 2 19 4 3" xfId="63706"/>
    <cellStyle name="Note 3 2 2 19 5" xfId="31788"/>
    <cellStyle name="Note 3 2 2 19 5 2" xfId="63707"/>
    <cellStyle name="Note 3 2 2 19 5 3" xfId="63708"/>
    <cellStyle name="Note 3 2 2 19 6" xfId="31789"/>
    <cellStyle name="Note 3 2 2 19 6 2" xfId="63709"/>
    <cellStyle name="Note 3 2 2 19 6 3" xfId="63710"/>
    <cellStyle name="Note 3 2 2 19 7" xfId="31790"/>
    <cellStyle name="Note 3 2 2 19 8" xfId="63711"/>
    <cellStyle name="Note 3 2 2 2" xfId="31791"/>
    <cellStyle name="Note 3 2 2 2 2" xfId="31792"/>
    <cellStyle name="Note 3 2 2 2 2 2" xfId="31793"/>
    <cellStyle name="Note 3 2 2 2 2 3" xfId="63712"/>
    <cellStyle name="Note 3 2 2 2 3" xfId="31794"/>
    <cellStyle name="Note 3 2 2 2 3 2" xfId="31795"/>
    <cellStyle name="Note 3 2 2 2 3 3" xfId="31796"/>
    <cellStyle name="Note 3 2 2 2 3 4" xfId="31797"/>
    <cellStyle name="Note 3 2 2 2 3 5" xfId="31798"/>
    <cellStyle name="Note 3 2 2 2 3 6" xfId="31799"/>
    <cellStyle name="Note 3 2 2 2 4" xfId="31800"/>
    <cellStyle name="Note 3 2 2 2 4 2" xfId="63713"/>
    <cellStyle name="Note 3 2 2 2 4 3" xfId="63714"/>
    <cellStyle name="Note 3 2 2 2 5" xfId="31801"/>
    <cellStyle name="Note 3 2 2 2 5 2" xfId="63715"/>
    <cellStyle name="Note 3 2 2 2 5 3" xfId="63716"/>
    <cellStyle name="Note 3 2 2 2 6" xfId="31802"/>
    <cellStyle name="Note 3 2 2 2 6 2" xfId="63717"/>
    <cellStyle name="Note 3 2 2 2 6 3" xfId="63718"/>
    <cellStyle name="Note 3 2 2 2 7" xfId="31803"/>
    <cellStyle name="Note 3 2 2 2 8" xfId="31804"/>
    <cellStyle name="Note 3 2 2 20" xfId="31805"/>
    <cellStyle name="Note 3 2 2 20 2" xfId="31806"/>
    <cellStyle name="Note 3 2 2 20 2 2" xfId="31807"/>
    <cellStyle name="Note 3 2 2 20 2 3" xfId="31808"/>
    <cellStyle name="Note 3 2 2 20 2 4" xfId="31809"/>
    <cellStyle name="Note 3 2 2 20 2 5" xfId="31810"/>
    <cellStyle name="Note 3 2 2 20 2 6" xfId="31811"/>
    <cellStyle name="Note 3 2 2 20 3" xfId="31812"/>
    <cellStyle name="Note 3 2 2 20 3 2" xfId="63719"/>
    <cellStyle name="Note 3 2 2 20 3 3" xfId="63720"/>
    <cellStyle name="Note 3 2 2 20 4" xfId="31813"/>
    <cellStyle name="Note 3 2 2 20 4 2" xfId="63721"/>
    <cellStyle name="Note 3 2 2 20 4 3" xfId="63722"/>
    <cellStyle name="Note 3 2 2 20 5" xfId="31814"/>
    <cellStyle name="Note 3 2 2 20 5 2" xfId="63723"/>
    <cellStyle name="Note 3 2 2 20 5 3" xfId="63724"/>
    <cellStyle name="Note 3 2 2 20 6" xfId="31815"/>
    <cellStyle name="Note 3 2 2 20 6 2" xfId="63725"/>
    <cellStyle name="Note 3 2 2 20 6 3" xfId="63726"/>
    <cellStyle name="Note 3 2 2 20 7" xfId="31816"/>
    <cellStyle name="Note 3 2 2 20 8" xfId="63727"/>
    <cellStyle name="Note 3 2 2 21" xfId="31817"/>
    <cellStyle name="Note 3 2 2 21 2" xfId="31818"/>
    <cellStyle name="Note 3 2 2 21 2 2" xfId="31819"/>
    <cellStyle name="Note 3 2 2 21 2 3" xfId="31820"/>
    <cellStyle name="Note 3 2 2 21 2 4" xfId="31821"/>
    <cellStyle name="Note 3 2 2 21 2 5" xfId="31822"/>
    <cellStyle name="Note 3 2 2 21 2 6" xfId="31823"/>
    <cellStyle name="Note 3 2 2 21 3" xfId="31824"/>
    <cellStyle name="Note 3 2 2 21 3 2" xfId="63728"/>
    <cellStyle name="Note 3 2 2 21 3 3" xfId="63729"/>
    <cellStyle name="Note 3 2 2 21 4" xfId="31825"/>
    <cellStyle name="Note 3 2 2 21 4 2" xfId="63730"/>
    <cellStyle name="Note 3 2 2 21 4 3" xfId="63731"/>
    <cellStyle name="Note 3 2 2 21 5" xfId="31826"/>
    <cellStyle name="Note 3 2 2 21 5 2" xfId="63732"/>
    <cellStyle name="Note 3 2 2 21 5 3" xfId="63733"/>
    <cellStyle name="Note 3 2 2 21 6" xfId="31827"/>
    <cellStyle name="Note 3 2 2 21 6 2" xfId="63734"/>
    <cellStyle name="Note 3 2 2 21 6 3" xfId="63735"/>
    <cellStyle name="Note 3 2 2 21 7" xfId="31828"/>
    <cellStyle name="Note 3 2 2 21 8" xfId="63736"/>
    <cellStyle name="Note 3 2 2 22" xfId="31829"/>
    <cellStyle name="Note 3 2 2 22 2" xfId="31830"/>
    <cellStyle name="Note 3 2 2 22 2 2" xfId="31831"/>
    <cellStyle name="Note 3 2 2 22 2 3" xfId="31832"/>
    <cellStyle name="Note 3 2 2 22 2 4" xfId="31833"/>
    <cellStyle name="Note 3 2 2 22 2 5" xfId="31834"/>
    <cellStyle name="Note 3 2 2 22 2 6" xfId="31835"/>
    <cellStyle name="Note 3 2 2 22 3" xfId="31836"/>
    <cellStyle name="Note 3 2 2 22 3 2" xfId="63737"/>
    <cellStyle name="Note 3 2 2 22 3 3" xfId="63738"/>
    <cellStyle name="Note 3 2 2 22 4" xfId="31837"/>
    <cellStyle name="Note 3 2 2 22 4 2" xfId="63739"/>
    <cellStyle name="Note 3 2 2 22 4 3" xfId="63740"/>
    <cellStyle name="Note 3 2 2 22 5" xfId="31838"/>
    <cellStyle name="Note 3 2 2 22 5 2" xfId="63741"/>
    <cellStyle name="Note 3 2 2 22 5 3" xfId="63742"/>
    <cellStyle name="Note 3 2 2 22 6" xfId="31839"/>
    <cellStyle name="Note 3 2 2 22 6 2" xfId="63743"/>
    <cellStyle name="Note 3 2 2 22 6 3" xfId="63744"/>
    <cellStyle name="Note 3 2 2 22 7" xfId="31840"/>
    <cellStyle name="Note 3 2 2 22 8" xfId="63745"/>
    <cellStyle name="Note 3 2 2 23" xfId="31841"/>
    <cellStyle name="Note 3 2 2 23 2" xfId="31842"/>
    <cellStyle name="Note 3 2 2 23 2 2" xfId="31843"/>
    <cellStyle name="Note 3 2 2 23 2 3" xfId="31844"/>
    <cellStyle name="Note 3 2 2 23 2 4" xfId="31845"/>
    <cellStyle name="Note 3 2 2 23 2 5" xfId="31846"/>
    <cellStyle name="Note 3 2 2 23 2 6" xfId="31847"/>
    <cellStyle name="Note 3 2 2 23 3" xfId="31848"/>
    <cellStyle name="Note 3 2 2 23 3 2" xfId="63746"/>
    <cellStyle name="Note 3 2 2 23 3 3" xfId="63747"/>
    <cellStyle name="Note 3 2 2 23 4" xfId="31849"/>
    <cellStyle name="Note 3 2 2 23 4 2" xfId="63748"/>
    <cellStyle name="Note 3 2 2 23 4 3" xfId="63749"/>
    <cellStyle name="Note 3 2 2 23 5" xfId="31850"/>
    <cellStyle name="Note 3 2 2 23 5 2" xfId="63750"/>
    <cellStyle name="Note 3 2 2 23 5 3" xfId="63751"/>
    <cellStyle name="Note 3 2 2 23 6" xfId="31851"/>
    <cellStyle name="Note 3 2 2 23 6 2" xfId="63752"/>
    <cellStyle name="Note 3 2 2 23 6 3" xfId="63753"/>
    <cellStyle name="Note 3 2 2 23 7" xfId="31852"/>
    <cellStyle name="Note 3 2 2 23 8" xfId="63754"/>
    <cellStyle name="Note 3 2 2 24" xfId="31853"/>
    <cellStyle name="Note 3 2 2 24 2" xfId="31854"/>
    <cellStyle name="Note 3 2 2 24 2 2" xfId="31855"/>
    <cellStyle name="Note 3 2 2 24 2 3" xfId="31856"/>
    <cellStyle name="Note 3 2 2 24 2 4" xfId="31857"/>
    <cellStyle name="Note 3 2 2 24 2 5" xfId="31858"/>
    <cellStyle name="Note 3 2 2 24 2 6" xfId="31859"/>
    <cellStyle name="Note 3 2 2 24 3" xfId="31860"/>
    <cellStyle name="Note 3 2 2 24 3 2" xfId="63755"/>
    <cellStyle name="Note 3 2 2 24 3 3" xfId="63756"/>
    <cellStyle name="Note 3 2 2 24 4" xfId="31861"/>
    <cellStyle name="Note 3 2 2 24 4 2" xfId="63757"/>
    <cellStyle name="Note 3 2 2 24 4 3" xfId="63758"/>
    <cellStyle name="Note 3 2 2 24 5" xfId="31862"/>
    <cellStyle name="Note 3 2 2 24 5 2" xfId="63759"/>
    <cellStyle name="Note 3 2 2 24 5 3" xfId="63760"/>
    <cellStyle name="Note 3 2 2 24 6" xfId="31863"/>
    <cellStyle name="Note 3 2 2 24 6 2" xfId="63761"/>
    <cellStyle name="Note 3 2 2 24 6 3" xfId="63762"/>
    <cellStyle name="Note 3 2 2 24 7" xfId="31864"/>
    <cellStyle name="Note 3 2 2 24 8" xfId="63763"/>
    <cellStyle name="Note 3 2 2 25" xfId="31865"/>
    <cellStyle name="Note 3 2 2 25 2" xfId="31866"/>
    <cellStyle name="Note 3 2 2 25 2 2" xfId="31867"/>
    <cellStyle name="Note 3 2 2 25 2 3" xfId="31868"/>
    <cellStyle name="Note 3 2 2 25 2 4" xfId="31869"/>
    <cellStyle name="Note 3 2 2 25 2 5" xfId="31870"/>
    <cellStyle name="Note 3 2 2 25 2 6" xfId="31871"/>
    <cellStyle name="Note 3 2 2 25 3" xfId="31872"/>
    <cellStyle name="Note 3 2 2 25 3 2" xfId="63764"/>
    <cellStyle name="Note 3 2 2 25 3 3" xfId="63765"/>
    <cellStyle name="Note 3 2 2 25 4" xfId="31873"/>
    <cellStyle name="Note 3 2 2 25 4 2" xfId="63766"/>
    <cellStyle name="Note 3 2 2 25 4 3" xfId="63767"/>
    <cellStyle name="Note 3 2 2 25 5" xfId="31874"/>
    <cellStyle name="Note 3 2 2 25 5 2" xfId="63768"/>
    <cellStyle name="Note 3 2 2 25 5 3" xfId="63769"/>
    <cellStyle name="Note 3 2 2 25 6" xfId="31875"/>
    <cellStyle name="Note 3 2 2 25 6 2" xfId="63770"/>
    <cellStyle name="Note 3 2 2 25 6 3" xfId="63771"/>
    <cellStyle name="Note 3 2 2 25 7" xfId="31876"/>
    <cellStyle name="Note 3 2 2 25 8" xfId="63772"/>
    <cellStyle name="Note 3 2 2 26" xfId="31877"/>
    <cellStyle name="Note 3 2 2 26 2" xfId="31878"/>
    <cellStyle name="Note 3 2 2 26 2 2" xfId="31879"/>
    <cellStyle name="Note 3 2 2 26 2 3" xfId="31880"/>
    <cellStyle name="Note 3 2 2 26 2 4" xfId="31881"/>
    <cellStyle name="Note 3 2 2 26 2 5" xfId="31882"/>
    <cellStyle name="Note 3 2 2 26 2 6" xfId="31883"/>
    <cellStyle name="Note 3 2 2 26 3" xfId="31884"/>
    <cellStyle name="Note 3 2 2 26 3 2" xfId="63773"/>
    <cellStyle name="Note 3 2 2 26 3 3" xfId="63774"/>
    <cellStyle name="Note 3 2 2 26 4" xfId="31885"/>
    <cellStyle name="Note 3 2 2 26 4 2" xfId="63775"/>
    <cellStyle name="Note 3 2 2 26 4 3" xfId="63776"/>
    <cellStyle name="Note 3 2 2 26 5" xfId="31886"/>
    <cellStyle name="Note 3 2 2 26 5 2" xfId="63777"/>
    <cellStyle name="Note 3 2 2 26 5 3" xfId="63778"/>
    <cellStyle name="Note 3 2 2 26 6" xfId="31887"/>
    <cellStyle name="Note 3 2 2 26 6 2" xfId="63779"/>
    <cellStyle name="Note 3 2 2 26 6 3" xfId="63780"/>
    <cellStyle name="Note 3 2 2 26 7" xfId="31888"/>
    <cellStyle name="Note 3 2 2 26 8" xfId="63781"/>
    <cellStyle name="Note 3 2 2 27" xfId="31889"/>
    <cellStyle name="Note 3 2 2 27 2" xfId="31890"/>
    <cellStyle name="Note 3 2 2 27 2 2" xfId="31891"/>
    <cellStyle name="Note 3 2 2 27 2 3" xfId="31892"/>
    <cellStyle name="Note 3 2 2 27 2 4" xfId="31893"/>
    <cellStyle name="Note 3 2 2 27 2 5" xfId="31894"/>
    <cellStyle name="Note 3 2 2 27 2 6" xfId="31895"/>
    <cellStyle name="Note 3 2 2 27 3" xfId="31896"/>
    <cellStyle name="Note 3 2 2 27 3 2" xfId="63782"/>
    <cellStyle name="Note 3 2 2 27 3 3" xfId="63783"/>
    <cellStyle name="Note 3 2 2 27 4" xfId="31897"/>
    <cellStyle name="Note 3 2 2 27 4 2" xfId="63784"/>
    <cellStyle name="Note 3 2 2 27 4 3" xfId="63785"/>
    <cellStyle name="Note 3 2 2 27 5" xfId="31898"/>
    <cellStyle name="Note 3 2 2 27 5 2" xfId="63786"/>
    <cellStyle name="Note 3 2 2 27 5 3" xfId="63787"/>
    <cellStyle name="Note 3 2 2 27 6" xfId="31899"/>
    <cellStyle name="Note 3 2 2 27 6 2" xfId="63788"/>
    <cellStyle name="Note 3 2 2 27 6 3" xfId="63789"/>
    <cellStyle name="Note 3 2 2 27 7" xfId="31900"/>
    <cellStyle name="Note 3 2 2 27 8" xfId="63790"/>
    <cellStyle name="Note 3 2 2 28" xfId="31901"/>
    <cellStyle name="Note 3 2 2 28 2" xfId="31902"/>
    <cellStyle name="Note 3 2 2 28 2 2" xfId="31903"/>
    <cellStyle name="Note 3 2 2 28 2 3" xfId="31904"/>
    <cellStyle name="Note 3 2 2 28 2 4" xfId="31905"/>
    <cellStyle name="Note 3 2 2 28 2 5" xfId="31906"/>
    <cellStyle name="Note 3 2 2 28 2 6" xfId="31907"/>
    <cellStyle name="Note 3 2 2 28 3" xfId="31908"/>
    <cellStyle name="Note 3 2 2 28 3 2" xfId="63791"/>
    <cellStyle name="Note 3 2 2 28 3 3" xfId="63792"/>
    <cellStyle name="Note 3 2 2 28 4" xfId="31909"/>
    <cellStyle name="Note 3 2 2 28 4 2" xfId="63793"/>
    <cellStyle name="Note 3 2 2 28 4 3" xfId="63794"/>
    <cellStyle name="Note 3 2 2 28 5" xfId="31910"/>
    <cellStyle name="Note 3 2 2 28 5 2" xfId="63795"/>
    <cellStyle name="Note 3 2 2 28 5 3" xfId="63796"/>
    <cellStyle name="Note 3 2 2 28 6" xfId="31911"/>
    <cellStyle name="Note 3 2 2 28 6 2" xfId="63797"/>
    <cellStyle name="Note 3 2 2 28 6 3" xfId="63798"/>
    <cellStyle name="Note 3 2 2 28 7" xfId="31912"/>
    <cellStyle name="Note 3 2 2 28 8" xfId="63799"/>
    <cellStyle name="Note 3 2 2 29" xfId="31913"/>
    <cellStyle name="Note 3 2 2 29 2" xfId="31914"/>
    <cellStyle name="Note 3 2 2 29 2 2" xfId="31915"/>
    <cellStyle name="Note 3 2 2 29 2 3" xfId="31916"/>
    <cellStyle name="Note 3 2 2 29 2 4" xfId="31917"/>
    <cellStyle name="Note 3 2 2 29 2 5" xfId="31918"/>
    <cellStyle name="Note 3 2 2 29 2 6" xfId="31919"/>
    <cellStyle name="Note 3 2 2 29 3" xfId="31920"/>
    <cellStyle name="Note 3 2 2 29 3 2" xfId="63800"/>
    <cellStyle name="Note 3 2 2 29 3 3" xfId="63801"/>
    <cellStyle name="Note 3 2 2 29 4" xfId="31921"/>
    <cellStyle name="Note 3 2 2 29 4 2" xfId="63802"/>
    <cellStyle name="Note 3 2 2 29 4 3" xfId="63803"/>
    <cellStyle name="Note 3 2 2 29 5" xfId="31922"/>
    <cellStyle name="Note 3 2 2 29 5 2" xfId="63804"/>
    <cellStyle name="Note 3 2 2 29 5 3" xfId="63805"/>
    <cellStyle name="Note 3 2 2 29 6" xfId="31923"/>
    <cellStyle name="Note 3 2 2 29 6 2" xfId="63806"/>
    <cellStyle name="Note 3 2 2 29 6 3" xfId="63807"/>
    <cellStyle name="Note 3 2 2 29 7" xfId="31924"/>
    <cellStyle name="Note 3 2 2 29 8" xfId="63808"/>
    <cellStyle name="Note 3 2 2 3" xfId="31925"/>
    <cellStyle name="Note 3 2 2 3 2" xfId="31926"/>
    <cellStyle name="Note 3 2 2 3 2 2" xfId="31927"/>
    <cellStyle name="Note 3 2 2 3 2 3" xfId="31928"/>
    <cellStyle name="Note 3 2 2 3 2 4" xfId="31929"/>
    <cellStyle name="Note 3 2 2 3 2 5" xfId="31930"/>
    <cellStyle name="Note 3 2 2 3 2 6" xfId="31931"/>
    <cellStyle name="Note 3 2 2 3 3" xfId="31932"/>
    <cellStyle name="Note 3 2 2 3 3 2" xfId="63809"/>
    <cellStyle name="Note 3 2 2 3 3 3" xfId="63810"/>
    <cellStyle name="Note 3 2 2 3 4" xfId="31933"/>
    <cellStyle name="Note 3 2 2 3 4 2" xfId="63811"/>
    <cellStyle name="Note 3 2 2 3 4 3" xfId="63812"/>
    <cellStyle name="Note 3 2 2 3 5" xfId="31934"/>
    <cellStyle name="Note 3 2 2 3 5 2" xfId="63813"/>
    <cellStyle name="Note 3 2 2 3 5 3" xfId="63814"/>
    <cellStyle name="Note 3 2 2 3 6" xfId="31935"/>
    <cellStyle name="Note 3 2 2 3 6 2" xfId="63815"/>
    <cellStyle name="Note 3 2 2 3 6 3" xfId="63816"/>
    <cellStyle name="Note 3 2 2 3 7" xfId="31936"/>
    <cellStyle name="Note 3 2 2 3 8" xfId="63817"/>
    <cellStyle name="Note 3 2 2 30" xfId="31937"/>
    <cellStyle name="Note 3 2 2 30 2" xfId="31938"/>
    <cellStyle name="Note 3 2 2 30 2 2" xfId="31939"/>
    <cellStyle name="Note 3 2 2 30 2 3" xfId="31940"/>
    <cellStyle name="Note 3 2 2 30 2 4" xfId="31941"/>
    <cellStyle name="Note 3 2 2 30 2 5" xfId="31942"/>
    <cellStyle name="Note 3 2 2 30 2 6" xfId="31943"/>
    <cellStyle name="Note 3 2 2 30 3" xfId="31944"/>
    <cellStyle name="Note 3 2 2 30 3 2" xfId="63818"/>
    <cellStyle name="Note 3 2 2 30 3 3" xfId="63819"/>
    <cellStyle name="Note 3 2 2 30 4" xfId="31945"/>
    <cellStyle name="Note 3 2 2 30 4 2" xfId="63820"/>
    <cellStyle name="Note 3 2 2 30 4 3" xfId="63821"/>
    <cellStyle name="Note 3 2 2 30 5" xfId="31946"/>
    <cellStyle name="Note 3 2 2 30 5 2" xfId="63822"/>
    <cellStyle name="Note 3 2 2 30 5 3" xfId="63823"/>
    <cellStyle name="Note 3 2 2 30 6" xfId="31947"/>
    <cellStyle name="Note 3 2 2 30 6 2" xfId="63824"/>
    <cellStyle name="Note 3 2 2 30 6 3" xfId="63825"/>
    <cellStyle name="Note 3 2 2 30 7" xfId="31948"/>
    <cellStyle name="Note 3 2 2 30 8" xfId="63826"/>
    <cellStyle name="Note 3 2 2 31" xfId="31949"/>
    <cellStyle name="Note 3 2 2 31 2" xfId="31950"/>
    <cellStyle name="Note 3 2 2 31 2 2" xfId="31951"/>
    <cellStyle name="Note 3 2 2 31 2 3" xfId="31952"/>
    <cellStyle name="Note 3 2 2 31 2 4" xfId="31953"/>
    <cellStyle name="Note 3 2 2 31 2 5" xfId="31954"/>
    <cellStyle name="Note 3 2 2 31 2 6" xfId="31955"/>
    <cellStyle name="Note 3 2 2 31 3" xfId="31956"/>
    <cellStyle name="Note 3 2 2 31 3 2" xfId="63827"/>
    <cellStyle name="Note 3 2 2 31 3 3" xfId="63828"/>
    <cellStyle name="Note 3 2 2 31 4" xfId="31957"/>
    <cellStyle name="Note 3 2 2 31 4 2" xfId="63829"/>
    <cellStyle name="Note 3 2 2 31 4 3" xfId="63830"/>
    <cellStyle name="Note 3 2 2 31 5" xfId="31958"/>
    <cellStyle name="Note 3 2 2 31 5 2" xfId="63831"/>
    <cellStyle name="Note 3 2 2 31 5 3" xfId="63832"/>
    <cellStyle name="Note 3 2 2 31 6" xfId="31959"/>
    <cellStyle name="Note 3 2 2 31 6 2" xfId="63833"/>
    <cellStyle name="Note 3 2 2 31 6 3" xfId="63834"/>
    <cellStyle name="Note 3 2 2 31 7" xfId="31960"/>
    <cellStyle name="Note 3 2 2 31 8" xfId="63835"/>
    <cellStyle name="Note 3 2 2 32" xfId="31961"/>
    <cellStyle name="Note 3 2 2 32 2" xfId="31962"/>
    <cellStyle name="Note 3 2 2 32 2 2" xfId="31963"/>
    <cellStyle name="Note 3 2 2 32 2 3" xfId="31964"/>
    <cellStyle name="Note 3 2 2 32 2 4" xfId="31965"/>
    <cellStyle name="Note 3 2 2 32 2 5" xfId="31966"/>
    <cellStyle name="Note 3 2 2 32 2 6" xfId="31967"/>
    <cellStyle name="Note 3 2 2 32 3" xfId="31968"/>
    <cellStyle name="Note 3 2 2 32 3 2" xfId="63836"/>
    <cellStyle name="Note 3 2 2 32 3 3" xfId="63837"/>
    <cellStyle name="Note 3 2 2 32 4" xfId="31969"/>
    <cellStyle name="Note 3 2 2 32 4 2" xfId="63838"/>
    <cellStyle name="Note 3 2 2 32 4 3" xfId="63839"/>
    <cellStyle name="Note 3 2 2 32 5" xfId="31970"/>
    <cellStyle name="Note 3 2 2 32 5 2" xfId="63840"/>
    <cellStyle name="Note 3 2 2 32 5 3" xfId="63841"/>
    <cellStyle name="Note 3 2 2 32 6" xfId="31971"/>
    <cellStyle name="Note 3 2 2 32 6 2" xfId="63842"/>
    <cellStyle name="Note 3 2 2 32 6 3" xfId="63843"/>
    <cellStyle name="Note 3 2 2 32 7" xfId="31972"/>
    <cellStyle name="Note 3 2 2 32 8" xfId="63844"/>
    <cellStyle name="Note 3 2 2 33" xfId="31973"/>
    <cellStyle name="Note 3 2 2 33 2" xfId="31974"/>
    <cellStyle name="Note 3 2 2 33 2 2" xfId="31975"/>
    <cellStyle name="Note 3 2 2 33 2 3" xfId="31976"/>
    <cellStyle name="Note 3 2 2 33 2 4" xfId="31977"/>
    <cellStyle name="Note 3 2 2 33 2 5" xfId="31978"/>
    <cellStyle name="Note 3 2 2 33 2 6" xfId="31979"/>
    <cellStyle name="Note 3 2 2 33 3" xfId="31980"/>
    <cellStyle name="Note 3 2 2 33 3 2" xfId="63845"/>
    <cellStyle name="Note 3 2 2 33 3 3" xfId="63846"/>
    <cellStyle name="Note 3 2 2 33 4" xfId="31981"/>
    <cellStyle name="Note 3 2 2 33 4 2" xfId="63847"/>
    <cellStyle name="Note 3 2 2 33 4 3" xfId="63848"/>
    <cellStyle name="Note 3 2 2 33 5" xfId="31982"/>
    <cellStyle name="Note 3 2 2 33 5 2" xfId="63849"/>
    <cellStyle name="Note 3 2 2 33 5 3" xfId="63850"/>
    <cellStyle name="Note 3 2 2 33 6" xfId="31983"/>
    <cellStyle name="Note 3 2 2 33 6 2" xfId="63851"/>
    <cellStyle name="Note 3 2 2 33 6 3" xfId="63852"/>
    <cellStyle name="Note 3 2 2 33 7" xfId="31984"/>
    <cellStyle name="Note 3 2 2 33 8" xfId="63853"/>
    <cellStyle name="Note 3 2 2 34" xfId="31985"/>
    <cellStyle name="Note 3 2 2 34 2" xfId="31986"/>
    <cellStyle name="Note 3 2 2 34 2 2" xfId="31987"/>
    <cellStyle name="Note 3 2 2 34 2 3" xfId="31988"/>
    <cellStyle name="Note 3 2 2 34 2 4" xfId="31989"/>
    <cellStyle name="Note 3 2 2 34 2 5" xfId="31990"/>
    <cellStyle name="Note 3 2 2 34 2 6" xfId="31991"/>
    <cellStyle name="Note 3 2 2 34 3" xfId="31992"/>
    <cellStyle name="Note 3 2 2 34 3 2" xfId="63854"/>
    <cellStyle name="Note 3 2 2 34 3 3" xfId="63855"/>
    <cellStyle name="Note 3 2 2 34 4" xfId="63856"/>
    <cellStyle name="Note 3 2 2 34 4 2" xfId="63857"/>
    <cellStyle name="Note 3 2 2 34 4 3" xfId="63858"/>
    <cellStyle name="Note 3 2 2 34 5" xfId="63859"/>
    <cellStyle name="Note 3 2 2 34 5 2" xfId="63860"/>
    <cellStyle name="Note 3 2 2 34 5 3" xfId="63861"/>
    <cellStyle name="Note 3 2 2 34 6" xfId="63862"/>
    <cellStyle name="Note 3 2 2 34 6 2" xfId="63863"/>
    <cellStyle name="Note 3 2 2 34 6 3" xfId="63864"/>
    <cellStyle name="Note 3 2 2 34 7" xfId="63865"/>
    <cellStyle name="Note 3 2 2 34 8" xfId="63866"/>
    <cellStyle name="Note 3 2 2 35" xfId="31993"/>
    <cellStyle name="Note 3 2 2 35 2" xfId="31994"/>
    <cellStyle name="Note 3 2 2 35 3" xfId="63867"/>
    <cellStyle name="Note 3 2 2 36" xfId="31995"/>
    <cellStyle name="Note 3 2 2 36 2" xfId="31996"/>
    <cellStyle name="Note 3 2 2 36 3" xfId="31997"/>
    <cellStyle name="Note 3 2 2 36 4" xfId="31998"/>
    <cellStyle name="Note 3 2 2 36 5" xfId="31999"/>
    <cellStyle name="Note 3 2 2 36 6" xfId="32000"/>
    <cellStyle name="Note 3 2 2 37" xfId="32001"/>
    <cellStyle name="Note 3 2 2 37 2" xfId="63868"/>
    <cellStyle name="Note 3 2 2 37 3" xfId="63869"/>
    <cellStyle name="Note 3 2 2 38" xfId="63870"/>
    <cellStyle name="Note 3 2 2 38 2" xfId="63871"/>
    <cellStyle name="Note 3 2 2 38 3" xfId="63872"/>
    <cellStyle name="Note 3 2 2 39" xfId="63873"/>
    <cellStyle name="Note 3 2 2 39 2" xfId="63874"/>
    <cellStyle name="Note 3 2 2 39 3" xfId="63875"/>
    <cellStyle name="Note 3 2 2 4" xfId="32002"/>
    <cellStyle name="Note 3 2 2 4 2" xfId="32003"/>
    <cellStyle name="Note 3 2 2 4 2 2" xfId="32004"/>
    <cellStyle name="Note 3 2 2 4 2 3" xfId="32005"/>
    <cellStyle name="Note 3 2 2 4 2 4" xfId="32006"/>
    <cellStyle name="Note 3 2 2 4 2 5" xfId="32007"/>
    <cellStyle name="Note 3 2 2 4 2 6" xfId="32008"/>
    <cellStyle name="Note 3 2 2 4 3" xfId="32009"/>
    <cellStyle name="Note 3 2 2 4 3 2" xfId="63876"/>
    <cellStyle name="Note 3 2 2 4 3 3" xfId="63877"/>
    <cellStyle name="Note 3 2 2 4 4" xfId="32010"/>
    <cellStyle name="Note 3 2 2 4 4 2" xfId="63878"/>
    <cellStyle name="Note 3 2 2 4 4 3" xfId="63879"/>
    <cellStyle name="Note 3 2 2 4 5" xfId="32011"/>
    <cellStyle name="Note 3 2 2 4 5 2" xfId="63880"/>
    <cellStyle name="Note 3 2 2 4 5 3" xfId="63881"/>
    <cellStyle name="Note 3 2 2 4 6" xfId="32012"/>
    <cellStyle name="Note 3 2 2 4 6 2" xfId="63882"/>
    <cellStyle name="Note 3 2 2 4 6 3" xfId="63883"/>
    <cellStyle name="Note 3 2 2 4 7" xfId="32013"/>
    <cellStyle name="Note 3 2 2 4 8" xfId="63884"/>
    <cellStyle name="Note 3 2 2 40" xfId="63885"/>
    <cellStyle name="Note 3 2 2 41" xfId="63886"/>
    <cellStyle name="Note 3 2 2 5" xfId="32014"/>
    <cellStyle name="Note 3 2 2 5 2" xfId="32015"/>
    <cellStyle name="Note 3 2 2 5 2 2" xfId="32016"/>
    <cellStyle name="Note 3 2 2 5 2 3" xfId="32017"/>
    <cellStyle name="Note 3 2 2 5 2 4" xfId="32018"/>
    <cellStyle name="Note 3 2 2 5 2 5" xfId="32019"/>
    <cellStyle name="Note 3 2 2 5 2 6" xfId="32020"/>
    <cellStyle name="Note 3 2 2 5 3" xfId="32021"/>
    <cellStyle name="Note 3 2 2 5 3 2" xfId="63887"/>
    <cellStyle name="Note 3 2 2 5 3 3" xfId="63888"/>
    <cellStyle name="Note 3 2 2 5 4" xfId="32022"/>
    <cellStyle name="Note 3 2 2 5 4 2" xfId="63889"/>
    <cellStyle name="Note 3 2 2 5 4 3" xfId="63890"/>
    <cellStyle name="Note 3 2 2 5 5" xfId="32023"/>
    <cellStyle name="Note 3 2 2 5 5 2" xfId="63891"/>
    <cellStyle name="Note 3 2 2 5 5 3" xfId="63892"/>
    <cellStyle name="Note 3 2 2 5 6" xfId="32024"/>
    <cellStyle name="Note 3 2 2 5 6 2" xfId="63893"/>
    <cellStyle name="Note 3 2 2 5 6 3" xfId="63894"/>
    <cellStyle name="Note 3 2 2 5 7" xfId="32025"/>
    <cellStyle name="Note 3 2 2 5 8" xfId="63895"/>
    <cellStyle name="Note 3 2 2 6" xfId="32026"/>
    <cellStyle name="Note 3 2 2 6 2" xfId="32027"/>
    <cellStyle name="Note 3 2 2 6 2 2" xfId="32028"/>
    <cellStyle name="Note 3 2 2 6 2 3" xfId="32029"/>
    <cellStyle name="Note 3 2 2 6 2 4" xfId="32030"/>
    <cellStyle name="Note 3 2 2 6 2 5" xfId="32031"/>
    <cellStyle name="Note 3 2 2 6 2 6" xfId="32032"/>
    <cellStyle name="Note 3 2 2 6 3" xfId="32033"/>
    <cellStyle name="Note 3 2 2 6 3 2" xfId="63896"/>
    <cellStyle name="Note 3 2 2 6 3 3" xfId="63897"/>
    <cellStyle name="Note 3 2 2 6 4" xfId="32034"/>
    <cellStyle name="Note 3 2 2 6 4 2" xfId="63898"/>
    <cellStyle name="Note 3 2 2 6 4 3" xfId="63899"/>
    <cellStyle name="Note 3 2 2 6 5" xfId="32035"/>
    <cellStyle name="Note 3 2 2 6 5 2" xfId="63900"/>
    <cellStyle name="Note 3 2 2 6 5 3" xfId="63901"/>
    <cellStyle name="Note 3 2 2 6 6" xfId="32036"/>
    <cellStyle name="Note 3 2 2 6 6 2" xfId="63902"/>
    <cellStyle name="Note 3 2 2 6 6 3" xfId="63903"/>
    <cellStyle name="Note 3 2 2 6 7" xfId="32037"/>
    <cellStyle name="Note 3 2 2 6 8" xfId="63904"/>
    <cellStyle name="Note 3 2 2 7" xfId="32038"/>
    <cellStyle name="Note 3 2 2 7 2" xfId="32039"/>
    <cellStyle name="Note 3 2 2 7 2 2" xfId="32040"/>
    <cellStyle name="Note 3 2 2 7 2 3" xfId="32041"/>
    <cellStyle name="Note 3 2 2 7 2 4" xfId="32042"/>
    <cellStyle name="Note 3 2 2 7 2 5" xfId="32043"/>
    <cellStyle name="Note 3 2 2 7 2 6" xfId="32044"/>
    <cellStyle name="Note 3 2 2 7 3" xfId="32045"/>
    <cellStyle name="Note 3 2 2 7 3 2" xfId="63905"/>
    <cellStyle name="Note 3 2 2 7 3 3" xfId="63906"/>
    <cellStyle name="Note 3 2 2 7 4" xfId="32046"/>
    <cellStyle name="Note 3 2 2 7 4 2" xfId="63907"/>
    <cellStyle name="Note 3 2 2 7 4 3" xfId="63908"/>
    <cellStyle name="Note 3 2 2 7 5" xfId="32047"/>
    <cellStyle name="Note 3 2 2 7 5 2" xfId="63909"/>
    <cellStyle name="Note 3 2 2 7 5 3" xfId="63910"/>
    <cellStyle name="Note 3 2 2 7 6" xfId="32048"/>
    <cellStyle name="Note 3 2 2 7 6 2" xfId="63911"/>
    <cellStyle name="Note 3 2 2 7 6 3" xfId="63912"/>
    <cellStyle name="Note 3 2 2 7 7" xfId="32049"/>
    <cellStyle name="Note 3 2 2 7 8" xfId="63913"/>
    <cellStyle name="Note 3 2 2 8" xfId="32050"/>
    <cellStyle name="Note 3 2 2 8 2" xfId="32051"/>
    <cellStyle name="Note 3 2 2 8 2 2" xfId="32052"/>
    <cellStyle name="Note 3 2 2 8 2 3" xfId="32053"/>
    <cellStyle name="Note 3 2 2 8 2 4" xfId="32054"/>
    <cellStyle name="Note 3 2 2 8 2 5" xfId="32055"/>
    <cellStyle name="Note 3 2 2 8 2 6" xfId="32056"/>
    <cellStyle name="Note 3 2 2 8 3" xfId="32057"/>
    <cellStyle name="Note 3 2 2 8 3 2" xfId="63914"/>
    <cellStyle name="Note 3 2 2 8 3 3" xfId="63915"/>
    <cellStyle name="Note 3 2 2 8 4" xfId="32058"/>
    <cellStyle name="Note 3 2 2 8 4 2" xfId="63916"/>
    <cellStyle name="Note 3 2 2 8 4 3" xfId="63917"/>
    <cellStyle name="Note 3 2 2 8 5" xfId="32059"/>
    <cellStyle name="Note 3 2 2 8 5 2" xfId="63918"/>
    <cellStyle name="Note 3 2 2 8 5 3" xfId="63919"/>
    <cellStyle name="Note 3 2 2 8 6" xfId="32060"/>
    <cellStyle name="Note 3 2 2 8 6 2" xfId="63920"/>
    <cellStyle name="Note 3 2 2 8 6 3" xfId="63921"/>
    <cellStyle name="Note 3 2 2 8 7" xfId="32061"/>
    <cellStyle name="Note 3 2 2 8 8" xfId="63922"/>
    <cellStyle name="Note 3 2 2 9" xfId="32062"/>
    <cellStyle name="Note 3 2 2 9 2" xfId="32063"/>
    <cellStyle name="Note 3 2 2 9 2 2" xfId="32064"/>
    <cellStyle name="Note 3 2 2 9 2 3" xfId="32065"/>
    <cellStyle name="Note 3 2 2 9 2 4" xfId="32066"/>
    <cellStyle name="Note 3 2 2 9 2 5" xfId="32067"/>
    <cellStyle name="Note 3 2 2 9 2 6" xfId="32068"/>
    <cellStyle name="Note 3 2 2 9 3" xfId="32069"/>
    <cellStyle name="Note 3 2 2 9 3 2" xfId="63923"/>
    <cellStyle name="Note 3 2 2 9 3 3" xfId="63924"/>
    <cellStyle name="Note 3 2 2 9 4" xfId="32070"/>
    <cellStyle name="Note 3 2 2 9 4 2" xfId="63925"/>
    <cellStyle name="Note 3 2 2 9 4 3" xfId="63926"/>
    <cellStyle name="Note 3 2 2 9 5" xfId="32071"/>
    <cellStyle name="Note 3 2 2 9 5 2" xfId="63927"/>
    <cellStyle name="Note 3 2 2 9 5 3" xfId="63928"/>
    <cellStyle name="Note 3 2 2 9 6" xfId="32072"/>
    <cellStyle name="Note 3 2 2 9 6 2" xfId="63929"/>
    <cellStyle name="Note 3 2 2 9 6 3" xfId="63930"/>
    <cellStyle name="Note 3 2 2 9 7" xfId="32073"/>
    <cellStyle name="Note 3 2 2 9 8" xfId="63931"/>
    <cellStyle name="Note 3 2 20" xfId="32074"/>
    <cellStyle name="Note 3 2 20 2" xfId="32075"/>
    <cellStyle name="Note 3 2 20 2 2" xfId="32076"/>
    <cellStyle name="Note 3 2 20 2 3" xfId="32077"/>
    <cellStyle name="Note 3 2 20 2 4" xfId="32078"/>
    <cellStyle name="Note 3 2 20 2 5" xfId="32079"/>
    <cellStyle name="Note 3 2 20 2 6" xfId="32080"/>
    <cellStyle name="Note 3 2 20 3" xfId="32081"/>
    <cellStyle name="Note 3 2 20 3 2" xfId="63932"/>
    <cellStyle name="Note 3 2 20 3 3" xfId="63933"/>
    <cellStyle name="Note 3 2 20 4" xfId="32082"/>
    <cellStyle name="Note 3 2 20 4 2" xfId="63934"/>
    <cellStyle name="Note 3 2 20 4 3" xfId="63935"/>
    <cellStyle name="Note 3 2 20 5" xfId="32083"/>
    <cellStyle name="Note 3 2 20 5 2" xfId="63936"/>
    <cellStyle name="Note 3 2 20 5 3" xfId="63937"/>
    <cellStyle name="Note 3 2 20 6" xfId="32084"/>
    <cellStyle name="Note 3 2 20 6 2" xfId="63938"/>
    <cellStyle name="Note 3 2 20 6 3" xfId="63939"/>
    <cellStyle name="Note 3 2 20 7" xfId="32085"/>
    <cellStyle name="Note 3 2 20 8" xfId="63940"/>
    <cellStyle name="Note 3 2 21" xfId="32086"/>
    <cellStyle name="Note 3 2 21 2" xfId="32087"/>
    <cellStyle name="Note 3 2 21 2 2" xfId="32088"/>
    <cellStyle name="Note 3 2 21 2 3" xfId="32089"/>
    <cellStyle name="Note 3 2 21 2 4" xfId="32090"/>
    <cellStyle name="Note 3 2 21 2 5" xfId="32091"/>
    <cellStyle name="Note 3 2 21 2 6" xfId="32092"/>
    <cellStyle name="Note 3 2 21 3" xfId="32093"/>
    <cellStyle name="Note 3 2 21 3 2" xfId="63941"/>
    <cellStyle name="Note 3 2 21 3 3" xfId="63942"/>
    <cellStyle name="Note 3 2 21 4" xfId="32094"/>
    <cellStyle name="Note 3 2 21 4 2" xfId="63943"/>
    <cellStyle name="Note 3 2 21 4 3" xfId="63944"/>
    <cellStyle name="Note 3 2 21 5" xfId="32095"/>
    <cellStyle name="Note 3 2 21 5 2" xfId="63945"/>
    <cellStyle name="Note 3 2 21 5 3" xfId="63946"/>
    <cellStyle name="Note 3 2 21 6" xfId="32096"/>
    <cellStyle name="Note 3 2 21 6 2" xfId="63947"/>
    <cellStyle name="Note 3 2 21 6 3" xfId="63948"/>
    <cellStyle name="Note 3 2 21 7" xfId="32097"/>
    <cellStyle name="Note 3 2 21 8" xfId="63949"/>
    <cellStyle name="Note 3 2 22" xfId="32098"/>
    <cellStyle name="Note 3 2 22 2" xfId="32099"/>
    <cellStyle name="Note 3 2 22 2 2" xfId="32100"/>
    <cellStyle name="Note 3 2 22 2 3" xfId="32101"/>
    <cellStyle name="Note 3 2 22 2 4" xfId="32102"/>
    <cellStyle name="Note 3 2 22 2 5" xfId="32103"/>
    <cellStyle name="Note 3 2 22 2 6" xfId="32104"/>
    <cellStyle name="Note 3 2 22 3" xfId="32105"/>
    <cellStyle name="Note 3 2 22 3 2" xfId="63950"/>
    <cellStyle name="Note 3 2 22 3 3" xfId="63951"/>
    <cellStyle name="Note 3 2 22 4" xfId="32106"/>
    <cellStyle name="Note 3 2 22 4 2" xfId="63952"/>
    <cellStyle name="Note 3 2 22 4 3" xfId="63953"/>
    <cellStyle name="Note 3 2 22 5" xfId="32107"/>
    <cellStyle name="Note 3 2 22 5 2" xfId="63954"/>
    <cellStyle name="Note 3 2 22 5 3" xfId="63955"/>
    <cellStyle name="Note 3 2 22 6" xfId="32108"/>
    <cellStyle name="Note 3 2 22 6 2" xfId="63956"/>
    <cellStyle name="Note 3 2 22 6 3" xfId="63957"/>
    <cellStyle name="Note 3 2 22 7" xfId="32109"/>
    <cellStyle name="Note 3 2 22 8" xfId="63958"/>
    <cellStyle name="Note 3 2 23" xfId="32110"/>
    <cellStyle name="Note 3 2 23 2" xfId="32111"/>
    <cellStyle name="Note 3 2 23 2 2" xfId="32112"/>
    <cellStyle name="Note 3 2 23 2 3" xfId="32113"/>
    <cellStyle name="Note 3 2 23 2 4" xfId="32114"/>
    <cellStyle name="Note 3 2 23 2 5" xfId="32115"/>
    <cellStyle name="Note 3 2 23 2 6" xfId="32116"/>
    <cellStyle name="Note 3 2 23 3" xfId="32117"/>
    <cellStyle name="Note 3 2 23 3 2" xfId="63959"/>
    <cellStyle name="Note 3 2 23 3 3" xfId="63960"/>
    <cellStyle name="Note 3 2 23 4" xfId="32118"/>
    <cellStyle name="Note 3 2 23 4 2" xfId="63961"/>
    <cellStyle name="Note 3 2 23 4 3" xfId="63962"/>
    <cellStyle name="Note 3 2 23 5" xfId="32119"/>
    <cellStyle name="Note 3 2 23 5 2" xfId="63963"/>
    <cellStyle name="Note 3 2 23 5 3" xfId="63964"/>
    <cellStyle name="Note 3 2 23 6" xfId="32120"/>
    <cellStyle name="Note 3 2 23 6 2" xfId="63965"/>
    <cellStyle name="Note 3 2 23 6 3" xfId="63966"/>
    <cellStyle name="Note 3 2 23 7" xfId="32121"/>
    <cellStyle name="Note 3 2 23 8" xfId="63967"/>
    <cellStyle name="Note 3 2 24" xfId="32122"/>
    <cellStyle name="Note 3 2 24 2" xfId="32123"/>
    <cellStyle name="Note 3 2 24 2 2" xfId="32124"/>
    <cellStyle name="Note 3 2 24 2 3" xfId="32125"/>
    <cellStyle name="Note 3 2 24 2 4" xfId="32126"/>
    <cellStyle name="Note 3 2 24 2 5" xfId="32127"/>
    <cellStyle name="Note 3 2 24 2 6" xfId="32128"/>
    <cellStyle name="Note 3 2 24 3" xfId="32129"/>
    <cellStyle name="Note 3 2 24 3 2" xfId="63968"/>
    <cellStyle name="Note 3 2 24 3 3" xfId="63969"/>
    <cellStyle name="Note 3 2 24 4" xfId="32130"/>
    <cellStyle name="Note 3 2 24 4 2" xfId="63970"/>
    <cellStyle name="Note 3 2 24 4 3" xfId="63971"/>
    <cellStyle name="Note 3 2 24 5" xfId="32131"/>
    <cellStyle name="Note 3 2 24 5 2" xfId="63972"/>
    <cellStyle name="Note 3 2 24 5 3" xfId="63973"/>
    <cellStyle name="Note 3 2 24 6" xfId="32132"/>
    <cellStyle name="Note 3 2 24 6 2" xfId="63974"/>
    <cellStyle name="Note 3 2 24 6 3" xfId="63975"/>
    <cellStyle name="Note 3 2 24 7" xfId="32133"/>
    <cellStyle name="Note 3 2 24 8" xfId="63976"/>
    <cellStyle name="Note 3 2 25" xfId="32134"/>
    <cellStyle name="Note 3 2 25 2" xfId="32135"/>
    <cellStyle name="Note 3 2 25 2 2" xfId="32136"/>
    <cellStyle name="Note 3 2 25 2 3" xfId="32137"/>
    <cellStyle name="Note 3 2 25 2 4" xfId="32138"/>
    <cellStyle name="Note 3 2 25 2 5" xfId="32139"/>
    <cellStyle name="Note 3 2 25 2 6" xfId="32140"/>
    <cellStyle name="Note 3 2 25 3" xfId="32141"/>
    <cellStyle name="Note 3 2 25 3 2" xfId="63977"/>
    <cellStyle name="Note 3 2 25 3 3" xfId="63978"/>
    <cellStyle name="Note 3 2 25 4" xfId="32142"/>
    <cellStyle name="Note 3 2 25 4 2" xfId="63979"/>
    <cellStyle name="Note 3 2 25 4 3" xfId="63980"/>
    <cellStyle name="Note 3 2 25 5" xfId="32143"/>
    <cellStyle name="Note 3 2 25 5 2" xfId="63981"/>
    <cellStyle name="Note 3 2 25 5 3" xfId="63982"/>
    <cellStyle name="Note 3 2 25 6" xfId="32144"/>
    <cellStyle name="Note 3 2 25 6 2" xfId="63983"/>
    <cellStyle name="Note 3 2 25 6 3" xfId="63984"/>
    <cellStyle name="Note 3 2 25 7" xfId="32145"/>
    <cellStyle name="Note 3 2 25 8" xfId="63985"/>
    <cellStyle name="Note 3 2 26" xfId="32146"/>
    <cellStyle name="Note 3 2 26 2" xfId="32147"/>
    <cellStyle name="Note 3 2 26 2 2" xfId="32148"/>
    <cellStyle name="Note 3 2 26 2 3" xfId="32149"/>
    <cellStyle name="Note 3 2 26 2 4" xfId="32150"/>
    <cellStyle name="Note 3 2 26 2 5" xfId="32151"/>
    <cellStyle name="Note 3 2 26 2 6" xfId="32152"/>
    <cellStyle name="Note 3 2 26 3" xfId="32153"/>
    <cellStyle name="Note 3 2 26 3 2" xfId="63986"/>
    <cellStyle name="Note 3 2 26 3 3" xfId="63987"/>
    <cellStyle name="Note 3 2 26 4" xfId="32154"/>
    <cellStyle name="Note 3 2 26 4 2" xfId="63988"/>
    <cellStyle name="Note 3 2 26 4 3" xfId="63989"/>
    <cellStyle name="Note 3 2 26 5" xfId="32155"/>
    <cellStyle name="Note 3 2 26 5 2" xfId="63990"/>
    <cellStyle name="Note 3 2 26 5 3" xfId="63991"/>
    <cellStyle name="Note 3 2 26 6" xfId="32156"/>
    <cellStyle name="Note 3 2 26 6 2" xfId="63992"/>
    <cellStyle name="Note 3 2 26 6 3" xfId="63993"/>
    <cellStyle name="Note 3 2 26 7" xfId="32157"/>
    <cellStyle name="Note 3 2 26 8" xfId="63994"/>
    <cellStyle name="Note 3 2 27" xfId="32158"/>
    <cellStyle name="Note 3 2 27 2" xfId="32159"/>
    <cellStyle name="Note 3 2 27 2 2" xfId="32160"/>
    <cellStyle name="Note 3 2 27 2 3" xfId="32161"/>
    <cellStyle name="Note 3 2 27 2 4" xfId="32162"/>
    <cellStyle name="Note 3 2 27 2 5" xfId="32163"/>
    <cellStyle name="Note 3 2 27 2 6" xfId="32164"/>
    <cellStyle name="Note 3 2 27 3" xfId="32165"/>
    <cellStyle name="Note 3 2 27 3 2" xfId="63995"/>
    <cellStyle name="Note 3 2 27 3 3" xfId="63996"/>
    <cellStyle name="Note 3 2 27 4" xfId="32166"/>
    <cellStyle name="Note 3 2 27 4 2" xfId="63997"/>
    <cellStyle name="Note 3 2 27 4 3" xfId="63998"/>
    <cellStyle name="Note 3 2 27 5" xfId="32167"/>
    <cellStyle name="Note 3 2 27 5 2" xfId="63999"/>
    <cellStyle name="Note 3 2 27 5 3" xfId="64000"/>
    <cellStyle name="Note 3 2 27 6" xfId="32168"/>
    <cellStyle name="Note 3 2 27 6 2" xfId="64001"/>
    <cellStyle name="Note 3 2 27 6 3" xfId="64002"/>
    <cellStyle name="Note 3 2 27 7" xfId="32169"/>
    <cellStyle name="Note 3 2 27 8" xfId="64003"/>
    <cellStyle name="Note 3 2 28" xfId="32170"/>
    <cellStyle name="Note 3 2 28 2" xfId="32171"/>
    <cellStyle name="Note 3 2 28 2 2" xfId="32172"/>
    <cellStyle name="Note 3 2 28 2 3" xfId="32173"/>
    <cellStyle name="Note 3 2 28 2 4" xfId="32174"/>
    <cellStyle name="Note 3 2 28 2 5" xfId="32175"/>
    <cellStyle name="Note 3 2 28 2 6" xfId="32176"/>
    <cellStyle name="Note 3 2 28 3" xfId="32177"/>
    <cellStyle name="Note 3 2 28 3 2" xfId="64004"/>
    <cellStyle name="Note 3 2 28 3 3" xfId="64005"/>
    <cellStyle name="Note 3 2 28 4" xfId="32178"/>
    <cellStyle name="Note 3 2 28 4 2" xfId="64006"/>
    <cellStyle name="Note 3 2 28 4 3" xfId="64007"/>
    <cellStyle name="Note 3 2 28 5" xfId="32179"/>
    <cellStyle name="Note 3 2 28 5 2" xfId="64008"/>
    <cellStyle name="Note 3 2 28 5 3" xfId="64009"/>
    <cellStyle name="Note 3 2 28 6" xfId="32180"/>
    <cellStyle name="Note 3 2 28 6 2" xfId="64010"/>
    <cellStyle name="Note 3 2 28 6 3" xfId="64011"/>
    <cellStyle name="Note 3 2 28 7" xfId="32181"/>
    <cellStyle name="Note 3 2 28 8" xfId="64012"/>
    <cellStyle name="Note 3 2 29" xfId="32182"/>
    <cellStyle name="Note 3 2 29 2" xfId="32183"/>
    <cellStyle name="Note 3 2 29 2 2" xfId="32184"/>
    <cellStyle name="Note 3 2 29 2 3" xfId="32185"/>
    <cellStyle name="Note 3 2 29 2 4" xfId="32186"/>
    <cellStyle name="Note 3 2 29 2 5" xfId="32187"/>
    <cellStyle name="Note 3 2 29 2 6" xfId="32188"/>
    <cellStyle name="Note 3 2 29 3" xfId="32189"/>
    <cellStyle name="Note 3 2 29 3 2" xfId="64013"/>
    <cellStyle name="Note 3 2 29 3 3" xfId="64014"/>
    <cellStyle name="Note 3 2 29 4" xfId="32190"/>
    <cellStyle name="Note 3 2 29 4 2" xfId="64015"/>
    <cellStyle name="Note 3 2 29 4 3" xfId="64016"/>
    <cellStyle name="Note 3 2 29 5" xfId="32191"/>
    <cellStyle name="Note 3 2 29 5 2" xfId="64017"/>
    <cellStyle name="Note 3 2 29 5 3" xfId="64018"/>
    <cellStyle name="Note 3 2 29 6" xfId="32192"/>
    <cellStyle name="Note 3 2 29 6 2" xfId="64019"/>
    <cellStyle name="Note 3 2 29 6 3" xfId="64020"/>
    <cellStyle name="Note 3 2 29 7" xfId="32193"/>
    <cellStyle name="Note 3 2 29 8" xfId="64021"/>
    <cellStyle name="Note 3 2 3" xfId="32194"/>
    <cellStyle name="Note 3 2 3 2" xfId="32195"/>
    <cellStyle name="Note 3 2 3 2 2" xfId="32196"/>
    <cellStyle name="Note 3 2 3 2 3" xfId="64022"/>
    <cellStyle name="Note 3 2 3 3" xfId="32197"/>
    <cellStyle name="Note 3 2 3 3 2" xfId="32198"/>
    <cellStyle name="Note 3 2 3 3 3" xfId="32199"/>
    <cellStyle name="Note 3 2 3 3 4" xfId="32200"/>
    <cellStyle name="Note 3 2 3 3 5" xfId="32201"/>
    <cellStyle name="Note 3 2 3 3 6" xfId="32202"/>
    <cellStyle name="Note 3 2 3 4" xfId="32203"/>
    <cellStyle name="Note 3 2 3 4 2" xfId="64023"/>
    <cellStyle name="Note 3 2 3 4 3" xfId="64024"/>
    <cellStyle name="Note 3 2 3 5" xfId="32204"/>
    <cellStyle name="Note 3 2 3 5 2" xfId="64025"/>
    <cellStyle name="Note 3 2 3 5 3" xfId="64026"/>
    <cellStyle name="Note 3 2 3 6" xfId="32205"/>
    <cellStyle name="Note 3 2 3 6 2" xfId="64027"/>
    <cellStyle name="Note 3 2 3 6 3" xfId="64028"/>
    <cellStyle name="Note 3 2 3 7" xfId="32206"/>
    <cellStyle name="Note 3 2 3 8" xfId="32207"/>
    <cellStyle name="Note 3 2 30" xfId="32208"/>
    <cellStyle name="Note 3 2 30 2" xfId="32209"/>
    <cellStyle name="Note 3 2 30 2 2" xfId="32210"/>
    <cellStyle name="Note 3 2 30 2 3" xfId="32211"/>
    <cellStyle name="Note 3 2 30 2 4" xfId="32212"/>
    <cellStyle name="Note 3 2 30 2 5" xfId="32213"/>
    <cellStyle name="Note 3 2 30 2 6" xfId="32214"/>
    <cellStyle name="Note 3 2 30 3" xfId="32215"/>
    <cellStyle name="Note 3 2 30 3 2" xfId="64029"/>
    <cellStyle name="Note 3 2 30 3 3" xfId="64030"/>
    <cellStyle name="Note 3 2 30 4" xfId="32216"/>
    <cellStyle name="Note 3 2 30 4 2" xfId="64031"/>
    <cellStyle name="Note 3 2 30 4 3" xfId="64032"/>
    <cellStyle name="Note 3 2 30 5" xfId="32217"/>
    <cellStyle name="Note 3 2 30 5 2" xfId="64033"/>
    <cellStyle name="Note 3 2 30 5 3" xfId="64034"/>
    <cellStyle name="Note 3 2 30 6" xfId="32218"/>
    <cellStyle name="Note 3 2 30 6 2" xfId="64035"/>
    <cellStyle name="Note 3 2 30 6 3" xfId="64036"/>
    <cellStyle name="Note 3 2 30 7" xfId="32219"/>
    <cellStyle name="Note 3 2 30 8" xfId="64037"/>
    <cellStyle name="Note 3 2 31" xfId="32220"/>
    <cellStyle name="Note 3 2 31 2" xfId="32221"/>
    <cellStyle name="Note 3 2 31 2 2" xfId="32222"/>
    <cellStyle name="Note 3 2 31 2 3" xfId="32223"/>
    <cellStyle name="Note 3 2 31 2 4" xfId="32224"/>
    <cellStyle name="Note 3 2 31 2 5" xfId="32225"/>
    <cellStyle name="Note 3 2 31 2 6" xfId="32226"/>
    <cellStyle name="Note 3 2 31 3" xfId="32227"/>
    <cellStyle name="Note 3 2 31 3 2" xfId="64038"/>
    <cellStyle name="Note 3 2 31 3 3" xfId="64039"/>
    <cellStyle name="Note 3 2 31 4" xfId="32228"/>
    <cellStyle name="Note 3 2 31 4 2" xfId="64040"/>
    <cellStyle name="Note 3 2 31 4 3" xfId="64041"/>
    <cellStyle name="Note 3 2 31 5" xfId="32229"/>
    <cellStyle name="Note 3 2 31 5 2" xfId="64042"/>
    <cellStyle name="Note 3 2 31 5 3" xfId="64043"/>
    <cellStyle name="Note 3 2 31 6" xfId="32230"/>
    <cellStyle name="Note 3 2 31 6 2" xfId="64044"/>
    <cellStyle name="Note 3 2 31 6 3" xfId="64045"/>
    <cellStyle name="Note 3 2 31 7" xfId="32231"/>
    <cellStyle name="Note 3 2 31 8" xfId="64046"/>
    <cellStyle name="Note 3 2 32" xfId="32232"/>
    <cellStyle name="Note 3 2 32 2" xfId="32233"/>
    <cellStyle name="Note 3 2 32 2 2" xfId="32234"/>
    <cellStyle name="Note 3 2 32 2 3" xfId="32235"/>
    <cellStyle name="Note 3 2 32 2 4" xfId="32236"/>
    <cellStyle name="Note 3 2 32 2 5" xfId="32237"/>
    <cellStyle name="Note 3 2 32 2 6" xfId="32238"/>
    <cellStyle name="Note 3 2 32 3" xfId="32239"/>
    <cellStyle name="Note 3 2 32 3 2" xfId="64047"/>
    <cellStyle name="Note 3 2 32 3 3" xfId="64048"/>
    <cellStyle name="Note 3 2 32 4" xfId="32240"/>
    <cellStyle name="Note 3 2 32 4 2" xfId="64049"/>
    <cellStyle name="Note 3 2 32 4 3" xfId="64050"/>
    <cellStyle name="Note 3 2 32 5" xfId="32241"/>
    <cellStyle name="Note 3 2 32 5 2" xfId="64051"/>
    <cellStyle name="Note 3 2 32 5 3" xfId="64052"/>
    <cellStyle name="Note 3 2 32 6" xfId="32242"/>
    <cellStyle name="Note 3 2 32 6 2" xfId="64053"/>
    <cellStyle name="Note 3 2 32 6 3" xfId="64054"/>
    <cellStyle name="Note 3 2 32 7" xfId="32243"/>
    <cellStyle name="Note 3 2 32 8" xfId="64055"/>
    <cellStyle name="Note 3 2 33" xfId="32244"/>
    <cellStyle name="Note 3 2 33 2" xfId="32245"/>
    <cellStyle name="Note 3 2 33 2 2" xfId="32246"/>
    <cellStyle name="Note 3 2 33 2 3" xfId="32247"/>
    <cellStyle name="Note 3 2 33 2 4" xfId="32248"/>
    <cellStyle name="Note 3 2 33 2 5" xfId="32249"/>
    <cellStyle name="Note 3 2 33 2 6" xfId="32250"/>
    <cellStyle name="Note 3 2 33 3" xfId="32251"/>
    <cellStyle name="Note 3 2 33 3 2" xfId="64056"/>
    <cellStyle name="Note 3 2 33 3 3" xfId="64057"/>
    <cellStyle name="Note 3 2 33 4" xfId="32252"/>
    <cellStyle name="Note 3 2 33 4 2" xfId="64058"/>
    <cellStyle name="Note 3 2 33 4 3" xfId="64059"/>
    <cellStyle name="Note 3 2 33 5" xfId="32253"/>
    <cellStyle name="Note 3 2 33 5 2" xfId="64060"/>
    <cellStyle name="Note 3 2 33 5 3" xfId="64061"/>
    <cellStyle name="Note 3 2 33 6" xfId="32254"/>
    <cellStyle name="Note 3 2 33 6 2" xfId="64062"/>
    <cellStyle name="Note 3 2 33 6 3" xfId="64063"/>
    <cellStyle name="Note 3 2 33 7" xfId="32255"/>
    <cellStyle name="Note 3 2 33 8" xfId="64064"/>
    <cellStyle name="Note 3 2 34" xfId="32256"/>
    <cellStyle name="Note 3 2 34 2" xfId="32257"/>
    <cellStyle name="Note 3 2 34 2 2" xfId="32258"/>
    <cellStyle name="Note 3 2 34 2 3" xfId="32259"/>
    <cellStyle name="Note 3 2 34 2 4" xfId="32260"/>
    <cellStyle name="Note 3 2 34 2 5" xfId="32261"/>
    <cellStyle name="Note 3 2 34 2 6" xfId="32262"/>
    <cellStyle name="Note 3 2 34 3" xfId="32263"/>
    <cellStyle name="Note 3 2 34 3 2" xfId="64065"/>
    <cellStyle name="Note 3 2 34 3 3" xfId="64066"/>
    <cellStyle name="Note 3 2 34 4" xfId="32264"/>
    <cellStyle name="Note 3 2 34 4 2" xfId="64067"/>
    <cellStyle name="Note 3 2 34 4 3" xfId="64068"/>
    <cellStyle name="Note 3 2 34 5" xfId="32265"/>
    <cellStyle name="Note 3 2 34 5 2" xfId="64069"/>
    <cellStyle name="Note 3 2 34 5 3" xfId="64070"/>
    <cellStyle name="Note 3 2 34 6" xfId="32266"/>
    <cellStyle name="Note 3 2 34 6 2" xfId="64071"/>
    <cellStyle name="Note 3 2 34 6 3" xfId="64072"/>
    <cellStyle name="Note 3 2 34 7" xfId="32267"/>
    <cellStyle name="Note 3 2 34 8" xfId="64073"/>
    <cellStyle name="Note 3 2 35" xfId="32268"/>
    <cellStyle name="Note 3 2 35 2" xfId="32269"/>
    <cellStyle name="Note 3 2 35 2 2" xfId="32270"/>
    <cellStyle name="Note 3 2 35 2 3" xfId="32271"/>
    <cellStyle name="Note 3 2 35 2 4" xfId="32272"/>
    <cellStyle name="Note 3 2 35 2 5" xfId="32273"/>
    <cellStyle name="Note 3 2 35 2 6" xfId="32274"/>
    <cellStyle name="Note 3 2 35 3" xfId="32275"/>
    <cellStyle name="Note 3 2 35 3 2" xfId="64074"/>
    <cellStyle name="Note 3 2 35 3 3" xfId="64075"/>
    <cellStyle name="Note 3 2 35 4" xfId="32276"/>
    <cellStyle name="Note 3 2 35 4 2" xfId="64076"/>
    <cellStyle name="Note 3 2 35 4 3" xfId="64077"/>
    <cellStyle name="Note 3 2 35 5" xfId="32277"/>
    <cellStyle name="Note 3 2 35 5 2" xfId="64078"/>
    <cellStyle name="Note 3 2 35 5 3" xfId="64079"/>
    <cellStyle name="Note 3 2 35 6" xfId="32278"/>
    <cellStyle name="Note 3 2 35 6 2" xfId="64080"/>
    <cellStyle name="Note 3 2 35 6 3" xfId="64081"/>
    <cellStyle name="Note 3 2 35 7" xfId="64082"/>
    <cellStyle name="Note 3 2 35 8" xfId="64083"/>
    <cellStyle name="Note 3 2 36" xfId="32279"/>
    <cellStyle name="Note 3 2 36 2" xfId="32280"/>
    <cellStyle name="Note 3 2 36 3" xfId="64084"/>
    <cellStyle name="Note 3 2 37" xfId="32281"/>
    <cellStyle name="Note 3 2 37 2" xfId="32282"/>
    <cellStyle name="Note 3 2 37 3" xfId="32283"/>
    <cellStyle name="Note 3 2 37 4" xfId="32284"/>
    <cellStyle name="Note 3 2 37 5" xfId="32285"/>
    <cellStyle name="Note 3 2 37 6" xfId="32286"/>
    <cellStyle name="Note 3 2 38" xfId="32287"/>
    <cellStyle name="Note 3 2 38 2" xfId="64085"/>
    <cellStyle name="Note 3 2 38 3" xfId="64086"/>
    <cellStyle name="Note 3 2 39" xfId="32288"/>
    <cellStyle name="Note 3 2 39 2" xfId="64087"/>
    <cellStyle name="Note 3 2 39 3" xfId="64088"/>
    <cellStyle name="Note 3 2 4" xfId="32289"/>
    <cellStyle name="Note 3 2 4 2" xfId="32290"/>
    <cellStyle name="Note 3 2 4 2 2" xfId="32291"/>
    <cellStyle name="Note 3 2 4 2 3" xfId="64089"/>
    <cellStyle name="Note 3 2 4 3" xfId="32292"/>
    <cellStyle name="Note 3 2 4 3 2" xfId="32293"/>
    <cellStyle name="Note 3 2 4 3 3" xfId="32294"/>
    <cellStyle name="Note 3 2 4 3 4" xfId="32295"/>
    <cellStyle name="Note 3 2 4 3 5" xfId="32296"/>
    <cellStyle name="Note 3 2 4 3 6" xfId="32297"/>
    <cellStyle name="Note 3 2 4 4" xfId="32298"/>
    <cellStyle name="Note 3 2 4 4 2" xfId="64090"/>
    <cellStyle name="Note 3 2 4 4 3" xfId="64091"/>
    <cellStyle name="Note 3 2 4 5" xfId="32299"/>
    <cellStyle name="Note 3 2 4 5 2" xfId="64092"/>
    <cellStyle name="Note 3 2 4 5 3" xfId="64093"/>
    <cellStyle name="Note 3 2 4 6" xfId="32300"/>
    <cellStyle name="Note 3 2 4 6 2" xfId="64094"/>
    <cellStyle name="Note 3 2 4 6 3" xfId="64095"/>
    <cellStyle name="Note 3 2 4 7" xfId="32301"/>
    <cellStyle name="Note 3 2 4 8" xfId="32302"/>
    <cellStyle name="Note 3 2 40" xfId="64096"/>
    <cellStyle name="Note 3 2 40 2" xfId="64097"/>
    <cellStyle name="Note 3 2 40 3" xfId="64098"/>
    <cellStyle name="Note 3 2 41" xfId="64099"/>
    <cellStyle name="Note 3 2 42" xfId="64100"/>
    <cellStyle name="Note 3 2 5" xfId="32303"/>
    <cellStyle name="Note 3 2 5 2" xfId="32304"/>
    <cellStyle name="Note 3 2 5 2 2" xfId="32305"/>
    <cellStyle name="Note 3 2 5 2 3" xfId="32306"/>
    <cellStyle name="Note 3 2 5 2 4" xfId="32307"/>
    <cellStyle name="Note 3 2 5 2 5" xfId="32308"/>
    <cellStyle name="Note 3 2 5 2 6" xfId="32309"/>
    <cellStyle name="Note 3 2 5 3" xfId="32310"/>
    <cellStyle name="Note 3 2 5 3 2" xfId="64101"/>
    <cellStyle name="Note 3 2 5 3 3" xfId="64102"/>
    <cellStyle name="Note 3 2 5 4" xfId="32311"/>
    <cellStyle name="Note 3 2 5 4 2" xfId="64103"/>
    <cellStyle name="Note 3 2 5 4 3" xfId="64104"/>
    <cellStyle name="Note 3 2 5 5" xfId="32312"/>
    <cellStyle name="Note 3 2 5 5 2" xfId="64105"/>
    <cellStyle name="Note 3 2 5 5 3" xfId="64106"/>
    <cellStyle name="Note 3 2 5 6" xfId="32313"/>
    <cellStyle name="Note 3 2 5 6 2" xfId="64107"/>
    <cellStyle name="Note 3 2 5 6 3" xfId="64108"/>
    <cellStyle name="Note 3 2 5 7" xfId="32314"/>
    <cellStyle name="Note 3 2 5 8" xfId="64109"/>
    <cellStyle name="Note 3 2 6" xfId="32315"/>
    <cellStyle name="Note 3 2 6 2" xfId="32316"/>
    <cellStyle name="Note 3 2 6 2 2" xfId="32317"/>
    <cellStyle name="Note 3 2 6 2 3" xfId="32318"/>
    <cellStyle name="Note 3 2 6 2 4" xfId="32319"/>
    <cellStyle name="Note 3 2 6 2 5" xfId="32320"/>
    <cellStyle name="Note 3 2 6 2 6" xfId="32321"/>
    <cellStyle name="Note 3 2 6 3" xfId="32322"/>
    <cellStyle name="Note 3 2 6 3 2" xfId="64110"/>
    <cellStyle name="Note 3 2 6 3 3" xfId="64111"/>
    <cellStyle name="Note 3 2 6 4" xfId="32323"/>
    <cellStyle name="Note 3 2 6 4 2" xfId="64112"/>
    <cellStyle name="Note 3 2 6 4 3" xfId="64113"/>
    <cellStyle name="Note 3 2 6 5" xfId="32324"/>
    <cellStyle name="Note 3 2 6 5 2" xfId="64114"/>
    <cellStyle name="Note 3 2 6 5 3" xfId="64115"/>
    <cellStyle name="Note 3 2 6 6" xfId="32325"/>
    <cellStyle name="Note 3 2 6 6 2" xfId="64116"/>
    <cellStyle name="Note 3 2 6 6 3" xfId="64117"/>
    <cellStyle name="Note 3 2 6 7" xfId="32326"/>
    <cellStyle name="Note 3 2 6 8" xfId="64118"/>
    <cellStyle name="Note 3 2 7" xfId="32327"/>
    <cellStyle name="Note 3 2 7 2" xfId="32328"/>
    <cellStyle name="Note 3 2 7 2 2" xfId="32329"/>
    <cellStyle name="Note 3 2 7 2 3" xfId="32330"/>
    <cellStyle name="Note 3 2 7 2 4" xfId="32331"/>
    <cellStyle name="Note 3 2 7 2 5" xfId="32332"/>
    <cellStyle name="Note 3 2 7 2 6" xfId="32333"/>
    <cellStyle name="Note 3 2 7 3" xfId="32334"/>
    <cellStyle name="Note 3 2 7 3 2" xfId="64119"/>
    <cellStyle name="Note 3 2 7 3 3" xfId="64120"/>
    <cellStyle name="Note 3 2 7 4" xfId="32335"/>
    <cellStyle name="Note 3 2 7 4 2" xfId="64121"/>
    <cellStyle name="Note 3 2 7 4 3" xfId="64122"/>
    <cellStyle name="Note 3 2 7 5" xfId="32336"/>
    <cellStyle name="Note 3 2 7 5 2" xfId="64123"/>
    <cellStyle name="Note 3 2 7 5 3" xfId="64124"/>
    <cellStyle name="Note 3 2 7 6" xfId="32337"/>
    <cellStyle name="Note 3 2 7 6 2" xfId="64125"/>
    <cellStyle name="Note 3 2 7 6 3" xfId="64126"/>
    <cellStyle name="Note 3 2 7 7" xfId="32338"/>
    <cellStyle name="Note 3 2 7 8" xfId="64127"/>
    <cellStyle name="Note 3 2 8" xfId="32339"/>
    <cellStyle name="Note 3 2 8 2" xfId="32340"/>
    <cellStyle name="Note 3 2 8 2 2" xfId="32341"/>
    <cellStyle name="Note 3 2 8 2 3" xfId="32342"/>
    <cellStyle name="Note 3 2 8 2 4" xfId="32343"/>
    <cellStyle name="Note 3 2 8 2 5" xfId="32344"/>
    <cellStyle name="Note 3 2 8 2 6" xfId="32345"/>
    <cellStyle name="Note 3 2 8 3" xfId="32346"/>
    <cellStyle name="Note 3 2 8 3 2" xfId="64128"/>
    <cellStyle name="Note 3 2 8 3 3" xfId="64129"/>
    <cellStyle name="Note 3 2 8 4" xfId="32347"/>
    <cellStyle name="Note 3 2 8 4 2" xfId="64130"/>
    <cellStyle name="Note 3 2 8 4 3" xfId="64131"/>
    <cellStyle name="Note 3 2 8 5" xfId="32348"/>
    <cellStyle name="Note 3 2 8 5 2" xfId="64132"/>
    <cellStyle name="Note 3 2 8 5 3" xfId="64133"/>
    <cellStyle name="Note 3 2 8 6" xfId="32349"/>
    <cellStyle name="Note 3 2 8 6 2" xfId="64134"/>
    <cellStyle name="Note 3 2 8 6 3" xfId="64135"/>
    <cellStyle name="Note 3 2 8 7" xfId="32350"/>
    <cellStyle name="Note 3 2 8 8" xfId="64136"/>
    <cellStyle name="Note 3 2 9" xfId="32351"/>
    <cellStyle name="Note 3 2 9 2" xfId="32352"/>
    <cellStyle name="Note 3 2 9 2 2" xfId="32353"/>
    <cellStyle name="Note 3 2 9 2 3" xfId="32354"/>
    <cellStyle name="Note 3 2 9 2 4" xfId="32355"/>
    <cellStyle name="Note 3 2 9 2 5" xfId="32356"/>
    <cellStyle name="Note 3 2 9 2 6" xfId="32357"/>
    <cellStyle name="Note 3 2 9 3" xfId="32358"/>
    <cellStyle name="Note 3 2 9 3 2" xfId="64137"/>
    <cellStyle name="Note 3 2 9 3 3" xfId="64138"/>
    <cellStyle name="Note 3 2 9 4" xfId="32359"/>
    <cellStyle name="Note 3 2 9 4 2" xfId="64139"/>
    <cellStyle name="Note 3 2 9 4 3" xfId="64140"/>
    <cellStyle name="Note 3 2 9 5" xfId="32360"/>
    <cellStyle name="Note 3 2 9 5 2" xfId="64141"/>
    <cellStyle name="Note 3 2 9 5 3" xfId="64142"/>
    <cellStyle name="Note 3 2 9 6" xfId="32361"/>
    <cellStyle name="Note 3 2 9 6 2" xfId="64143"/>
    <cellStyle name="Note 3 2 9 6 3" xfId="64144"/>
    <cellStyle name="Note 3 2 9 7" xfId="32362"/>
    <cellStyle name="Note 3 2 9 8" xfId="64145"/>
    <cellStyle name="Note 3 20" xfId="32363"/>
    <cellStyle name="Note 3 20 2" xfId="32364"/>
    <cellStyle name="Note 3 20 2 2" xfId="32365"/>
    <cellStyle name="Note 3 20 2 3" xfId="32366"/>
    <cellStyle name="Note 3 20 2 4" xfId="32367"/>
    <cellStyle name="Note 3 20 2 5" xfId="32368"/>
    <cellStyle name="Note 3 20 2 6" xfId="32369"/>
    <cellStyle name="Note 3 20 3" xfId="32370"/>
    <cellStyle name="Note 3 20 3 2" xfId="64146"/>
    <cellStyle name="Note 3 20 3 3" xfId="64147"/>
    <cellStyle name="Note 3 20 4" xfId="32371"/>
    <cellStyle name="Note 3 20 4 2" xfId="64148"/>
    <cellStyle name="Note 3 20 4 3" xfId="64149"/>
    <cellStyle name="Note 3 20 5" xfId="32372"/>
    <cellStyle name="Note 3 20 5 2" xfId="64150"/>
    <cellStyle name="Note 3 20 5 3" xfId="64151"/>
    <cellStyle name="Note 3 20 6" xfId="32373"/>
    <cellStyle name="Note 3 20 6 2" xfId="64152"/>
    <cellStyle name="Note 3 20 6 3" xfId="64153"/>
    <cellStyle name="Note 3 20 7" xfId="32374"/>
    <cellStyle name="Note 3 20 8" xfId="64154"/>
    <cellStyle name="Note 3 21" xfId="32375"/>
    <cellStyle name="Note 3 21 2" xfId="32376"/>
    <cellStyle name="Note 3 21 2 2" xfId="32377"/>
    <cellStyle name="Note 3 21 2 3" xfId="32378"/>
    <cellStyle name="Note 3 21 2 4" xfId="32379"/>
    <cellStyle name="Note 3 21 2 5" xfId="32380"/>
    <cellStyle name="Note 3 21 2 6" xfId="32381"/>
    <cellStyle name="Note 3 21 3" xfId="32382"/>
    <cellStyle name="Note 3 21 3 2" xfId="64155"/>
    <cellStyle name="Note 3 21 3 3" xfId="64156"/>
    <cellStyle name="Note 3 21 4" xfId="32383"/>
    <cellStyle name="Note 3 21 4 2" xfId="64157"/>
    <cellStyle name="Note 3 21 4 3" xfId="64158"/>
    <cellStyle name="Note 3 21 5" xfId="32384"/>
    <cellStyle name="Note 3 21 5 2" xfId="64159"/>
    <cellStyle name="Note 3 21 5 3" xfId="64160"/>
    <cellStyle name="Note 3 21 6" xfId="32385"/>
    <cellStyle name="Note 3 21 6 2" xfId="64161"/>
    <cellStyle name="Note 3 21 6 3" xfId="64162"/>
    <cellStyle name="Note 3 21 7" xfId="32386"/>
    <cellStyle name="Note 3 21 8" xfId="64163"/>
    <cellStyle name="Note 3 22" xfId="32387"/>
    <cellStyle name="Note 3 22 2" xfId="32388"/>
    <cellStyle name="Note 3 22 2 2" xfId="32389"/>
    <cellStyle name="Note 3 22 2 3" xfId="32390"/>
    <cellStyle name="Note 3 22 2 4" xfId="32391"/>
    <cellStyle name="Note 3 22 2 5" xfId="32392"/>
    <cellStyle name="Note 3 22 2 6" xfId="32393"/>
    <cellStyle name="Note 3 22 3" xfId="32394"/>
    <cellStyle name="Note 3 22 3 2" xfId="64164"/>
    <cellStyle name="Note 3 22 3 3" xfId="64165"/>
    <cellStyle name="Note 3 22 4" xfId="32395"/>
    <cellStyle name="Note 3 22 4 2" xfId="64166"/>
    <cellStyle name="Note 3 22 4 3" xfId="64167"/>
    <cellStyle name="Note 3 22 5" xfId="32396"/>
    <cellStyle name="Note 3 22 5 2" xfId="64168"/>
    <cellStyle name="Note 3 22 5 3" xfId="64169"/>
    <cellStyle name="Note 3 22 6" xfId="32397"/>
    <cellStyle name="Note 3 22 6 2" xfId="64170"/>
    <cellStyle name="Note 3 22 6 3" xfId="64171"/>
    <cellStyle name="Note 3 22 7" xfId="32398"/>
    <cellStyle name="Note 3 22 8" xfId="64172"/>
    <cellStyle name="Note 3 23" xfId="32399"/>
    <cellStyle name="Note 3 23 2" xfId="32400"/>
    <cellStyle name="Note 3 23 2 2" xfId="32401"/>
    <cellStyle name="Note 3 23 2 3" xfId="32402"/>
    <cellStyle name="Note 3 23 2 4" xfId="32403"/>
    <cellStyle name="Note 3 23 2 5" xfId="32404"/>
    <cellStyle name="Note 3 23 2 6" xfId="32405"/>
    <cellStyle name="Note 3 23 3" xfId="32406"/>
    <cellStyle name="Note 3 23 3 2" xfId="64173"/>
    <cellStyle name="Note 3 23 3 3" xfId="64174"/>
    <cellStyle name="Note 3 23 4" xfId="32407"/>
    <cellStyle name="Note 3 23 4 2" xfId="64175"/>
    <cellStyle name="Note 3 23 4 3" xfId="64176"/>
    <cellStyle name="Note 3 23 5" xfId="32408"/>
    <cellStyle name="Note 3 23 5 2" xfId="64177"/>
    <cellStyle name="Note 3 23 5 3" xfId="64178"/>
    <cellStyle name="Note 3 23 6" xfId="32409"/>
    <cellStyle name="Note 3 23 6 2" xfId="64179"/>
    <cellStyle name="Note 3 23 6 3" xfId="64180"/>
    <cellStyle name="Note 3 23 7" xfId="32410"/>
    <cellStyle name="Note 3 23 8" xfId="64181"/>
    <cellStyle name="Note 3 24" xfId="32411"/>
    <cellStyle name="Note 3 24 2" xfId="32412"/>
    <cellStyle name="Note 3 24 2 2" xfId="32413"/>
    <cellStyle name="Note 3 24 2 3" xfId="32414"/>
    <cellStyle name="Note 3 24 2 4" xfId="32415"/>
    <cellStyle name="Note 3 24 2 5" xfId="32416"/>
    <cellStyle name="Note 3 24 2 6" xfId="32417"/>
    <cellStyle name="Note 3 24 3" xfId="32418"/>
    <cellStyle name="Note 3 24 3 2" xfId="64182"/>
    <cellStyle name="Note 3 24 3 3" xfId="64183"/>
    <cellStyle name="Note 3 24 4" xfId="32419"/>
    <cellStyle name="Note 3 24 4 2" xfId="64184"/>
    <cellStyle name="Note 3 24 4 3" xfId="64185"/>
    <cellStyle name="Note 3 24 5" xfId="32420"/>
    <cellStyle name="Note 3 24 5 2" xfId="64186"/>
    <cellStyle name="Note 3 24 5 3" xfId="64187"/>
    <cellStyle name="Note 3 24 6" xfId="32421"/>
    <cellStyle name="Note 3 24 6 2" xfId="64188"/>
    <cellStyle name="Note 3 24 6 3" xfId="64189"/>
    <cellStyle name="Note 3 24 7" xfId="32422"/>
    <cellStyle name="Note 3 24 8" xfId="64190"/>
    <cellStyle name="Note 3 25" xfId="32423"/>
    <cellStyle name="Note 3 25 2" xfId="32424"/>
    <cellStyle name="Note 3 25 2 2" xfId="32425"/>
    <cellStyle name="Note 3 25 2 3" xfId="32426"/>
    <cellStyle name="Note 3 25 2 4" xfId="32427"/>
    <cellStyle name="Note 3 25 2 5" xfId="32428"/>
    <cellStyle name="Note 3 25 2 6" xfId="32429"/>
    <cellStyle name="Note 3 25 3" xfId="32430"/>
    <cellStyle name="Note 3 25 3 2" xfId="64191"/>
    <cellStyle name="Note 3 25 3 3" xfId="64192"/>
    <cellStyle name="Note 3 25 4" xfId="32431"/>
    <cellStyle name="Note 3 25 4 2" xfId="64193"/>
    <cellStyle name="Note 3 25 4 3" xfId="64194"/>
    <cellStyle name="Note 3 25 5" xfId="32432"/>
    <cellStyle name="Note 3 25 5 2" xfId="64195"/>
    <cellStyle name="Note 3 25 5 3" xfId="64196"/>
    <cellStyle name="Note 3 25 6" xfId="32433"/>
    <cellStyle name="Note 3 25 6 2" xfId="64197"/>
    <cellStyle name="Note 3 25 6 3" xfId="64198"/>
    <cellStyle name="Note 3 25 7" xfId="32434"/>
    <cellStyle name="Note 3 25 8" xfId="64199"/>
    <cellStyle name="Note 3 26" xfId="32435"/>
    <cellStyle name="Note 3 26 2" xfId="32436"/>
    <cellStyle name="Note 3 26 2 2" xfId="32437"/>
    <cellStyle name="Note 3 26 2 3" xfId="32438"/>
    <cellStyle name="Note 3 26 2 4" xfId="32439"/>
    <cellStyle name="Note 3 26 2 5" xfId="32440"/>
    <cellStyle name="Note 3 26 2 6" xfId="32441"/>
    <cellStyle name="Note 3 26 3" xfId="32442"/>
    <cellStyle name="Note 3 26 3 2" xfId="64200"/>
    <cellStyle name="Note 3 26 3 3" xfId="64201"/>
    <cellStyle name="Note 3 26 4" xfId="32443"/>
    <cellStyle name="Note 3 26 4 2" xfId="64202"/>
    <cellStyle name="Note 3 26 4 3" xfId="64203"/>
    <cellStyle name="Note 3 26 5" xfId="32444"/>
    <cellStyle name="Note 3 26 5 2" xfId="64204"/>
    <cellStyle name="Note 3 26 5 3" xfId="64205"/>
    <cellStyle name="Note 3 26 6" xfId="32445"/>
    <cellStyle name="Note 3 26 6 2" xfId="64206"/>
    <cellStyle name="Note 3 26 6 3" xfId="64207"/>
    <cellStyle name="Note 3 26 7" xfId="32446"/>
    <cellStyle name="Note 3 26 8" xfId="64208"/>
    <cellStyle name="Note 3 27" xfId="32447"/>
    <cellStyle name="Note 3 27 2" xfId="32448"/>
    <cellStyle name="Note 3 27 2 2" xfId="32449"/>
    <cellStyle name="Note 3 27 2 3" xfId="32450"/>
    <cellStyle name="Note 3 27 2 4" xfId="32451"/>
    <cellStyle name="Note 3 27 2 5" xfId="32452"/>
    <cellStyle name="Note 3 27 2 6" xfId="32453"/>
    <cellStyle name="Note 3 27 3" xfId="32454"/>
    <cellStyle name="Note 3 27 3 2" xfId="64209"/>
    <cellStyle name="Note 3 27 3 3" xfId="64210"/>
    <cellStyle name="Note 3 27 4" xfId="32455"/>
    <cellStyle name="Note 3 27 4 2" xfId="64211"/>
    <cellStyle name="Note 3 27 4 3" xfId="64212"/>
    <cellStyle name="Note 3 27 5" xfId="32456"/>
    <cellStyle name="Note 3 27 5 2" xfId="64213"/>
    <cellStyle name="Note 3 27 5 3" xfId="64214"/>
    <cellStyle name="Note 3 27 6" xfId="32457"/>
    <cellStyle name="Note 3 27 6 2" xfId="64215"/>
    <cellStyle name="Note 3 27 6 3" xfId="64216"/>
    <cellStyle name="Note 3 27 7" xfId="32458"/>
    <cellStyle name="Note 3 27 8" xfId="64217"/>
    <cellStyle name="Note 3 28" xfId="32459"/>
    <cellStyle name="Note 3 28 2" xfId="32460"/>
    <cellStyle name="Note 3 28 2 2" xfId="32461"/>
    <cellStyle name="Note 3 28 2 3" xfId="32462"/>
    <cellStyle name="Note 3 28 2 4" xfId="32463"/>
    <cellStyle name="Note 3 28 2 5" xfId="32464"/>
    <cellStyle name="Note 3 28 2 6" xfId="32465"/>
    <cellStyle name="Note 3 28 3" xfId="32466"/>
    <cellStyle name="Note 3 28 3 2" xfId="64218"/>
    <cellStyle name="Note 3 28 3 3" xfId="64219"/>
    <cellStyle name="Note 3 28 4" xfId="32467"/>
    <cellStyle name="Note 3 28 4 2" xfId="64220"/>
    <cellStyle name="Note 3 28 4 3" xfId="64221"/>
    <cellStyle name="Note 3 28 5" xfId="32468"/>
    <cellStyle name="Note 3 28 5 2" xfId="64222"/>
    <cellStyle name="Note 3 28 5 3" xfId="64223"/>
    <cellStyle name="Note 3 28 6" xfId="32469"/>
    <cellStyle name="Note 3 28 6 2" xfId="64224"/>
    <cellStyle name="Note 3 28 6 3" xfId="64225"/>
    <cellStyle name="Note 3 28 7" xfId="32470"/>
    <cellStyle name="Note 3 28 8" xfId="64226"/>
    <cellStyle name="Note 3 29" xfId="32471"/>
    <cellStyle name="Note 3 29 2" xfId="32472"/>
    <cellStyle name="Note 3 29 2 2" xfId="32473"/>
    <cellStyle name="Note 3 29 2 3" xfId="32474"/>
    <cellStyle name="Note 3 29 2 4" xfId="32475"/>
    <cellStyle name="Note 3 29 2 5" xfId="32476"/>
    <cellStyle name="Note 3 29 2 6" xfId="32477"/>
    <cellStyle name="Note 3 29 3" xfId="32478"/>
    <cellStyle name="Note 3 29 3 2" xfId="64227"/>
    <cellStyle name="Note 3 29 3 3" xfId="64228"/>
    <cellStyle name="Note 3 29 4" xfId="32479"/>
    <cellStyle name="Note 3 29 4 2" xfId="64229"/>
    <cellStyle name="Note 3 29 4 3" xfId="64230"/>
    <cellStyle name="Note 3 29 5" xfId="32480"/>
    <cellStyle name="Note 3 29 5 2" xfId="64231"/>
    <cellStyle name="Note 3 29 5 3" xfId="64232"/>
    <cellStyle name="Note 3 29 6" xfId="32481"/>
    <cellStyle name="Note 3 29 6 2" xfId="64233"/>
    <cellStyle name="Note 3 29 6 3" xfId="64234"/>
    <cellStyle name="Note 3 29 7" xfId="32482"/>
    <cellStyle name="Note 3 29 8" xfId="64235"/>
    <cellStyle name="Note 3 3" xfId="32483"/>
    <cellStyle name="Note 3 3 10" xfId="32484"/>
    <cellStyle name="Note 3 3 10 2" xfId="32485"/>
    <cellStyle name="Note 3 3 10 2 2" xfId="32486"/>
    <cellStyle name="Note 3 3 10 2 3" xfId="32487"/>
    <cellStyle name="Note 3 3 10 2 4" xfId="32488"/>
    <cellStyle name="Note 3 3 10 2 5" xfId="32489"/>
    <cellStyle name="Note 3 3 10 2 6" xfId="32490"/>
    <cellStyle name="Note 3 3 10 3" xfId="32491"/>
    <cellStyle name="Note 3 3 10 3 2" xfId="64236"/>
    <cellStyle name="Note 3 3 10 3 3" xfId="64237"/>
    <cellStyle name="Note 3 3 10 4" xfId="32492"/>
    <cellStyle name="Note 3 3 10 4 2" xfId="64238"/>
    <cellStyle name="Note 3 3 10 4 3" xfId="64239"/>
    <cellStyle name="Note 3 3 10 5" xfId="32493"/>
    <cellStyle name="Note 3 3 10 5 2" xfId="64240"/>
    <cellStyle name="Note 3 3 10 5 3" xfId="64241"/>
    <cellStyle name="Note 3 3 10 6" xfId="32494"/>
    <cellStyle name="Note 3 3 10 6 2" xfId="64242"/>
    <cellStyle name="Note 3 3 10 6 3" xfId="64243"/>
    <cellStyle name="Note 3 3 10 7" xfId="32495"/>
    <cellStyle name="Note 3 3 10 8" xfId="64244"/>
    <cellStyle name="Note 3 3 11" xfId="32496"/>
    <cellStyle name="Note 3 3 11 2" xfId="32497"/>
    <cellStyle name="Note 3 3 11 2 2" xfId="32498"/>
    <cellStyle name="Note 3 3 11 2 3" xfId="32499"/>
    <cellStyle name="Note 3 3 11 2 4" xfId="32500"/>
    <cellStyle name="Note 3 3 11 2 5" xfId="32501"/>
    <cellStyle name="Note 3 3 11 2 6" xfId="32502"/>
    <cellStyle name="Note 3 3 11 3" xfId="32503"/>
    <cellStyle name="Note 3 3 11 3 2" xfId="64245"/>
    <cellStyle name="Note 3 3 11 3 3" xfId="64246"/>
    <cellStyle name="Note 3 3 11 4" xfId="32504"/>
    <cellStyle name="Note 3 3 11 4 2" xfId="64247"/>
    <cellStyle name="Note 3 3 11 4 3" xfId="64248"/>
    <cellStyle name="Note 3 3 11 5" xfId="32505"/>
    <cellStyle name="Note 3 3 11 5 2" xfId="64249"/>
    <cellStyle name="Note 3 3 11 5 3" xfId="64250"/>
    <cellStyle name="Note 3 3 11 6" xfId="32506"/>
    <cellStyle name="Note 3 3 11 6 2" xfId="64251"/>
    <cellStyle name="Note 3 3 11 6 3" xfId="64252"/>
    <cellStyle name="Note 3 3 11 7" xfId="32507"/>
    <cellStyle name="Note 3 3 11 8" xfId="64253"/>
    <cellStyle name="Note 3 3 12" xfId="32508"/>
    <cellStyle name="Note 3 3 12 2" xfId="32509"/>
    <cellStyle name="Note 3 3 12 2 2" xfId="32510"/>
    <cellStyle name="Note 3 3 12 2 3" xfId="32511"/>
    <cellStyle name="Note 3 3 12 2 4" xfId="32512"/>
    <cellStyle name="Note 3 3 12 2 5" xfId="32513"/>
    <cellStyle name="Note 3 3 12 2 6" xfId="32514"/>
    <cellStyle name="Note 3 3 12 3" xfId="32515"/>
    <cellStyle name="Note 3 3 12 3 2" xfId="64254"/>
    <cellStyle name="Note 3 3 12 3 3" xfId="64255"/>
    <cellStyle name="Note 3 3 12 4" xfId="32516"/>
    <cellStyle name="Note 3 3 12 4 2" xfId="64256"/>
    <cellStyle name="Note 3 3 12 4 3" xfId="64257"/>
    <cellStyle name="Note 3 3 12 5" xfId="32517"/>
    <cellStyle name="Note 3 3 12 5 2" xfId="64258"/>
    <cellStyle name="Note 3 3 12 5 3" xfId="64259"/>
    <cellStyle name="Note 3 3 12 6" xfId="32518"/>
    <cellStyle name="Note 3 3 12 6 2" xfId="64260"/>
    <cellStyle name="Note 3 3 12 6 3" xfId="64261"/>
    <cellStyle name="Note 3 3 12 7" xfId="32519"/>
    <cellStyle name="Note 3 3 12 8" xfId="64262"/>
    <cellStyle name="Note 3 3 13" xfId="32520"/>
    <cellStyle name="Note 3 3 13 2" xfId="32521"/>
    <cellStyle name="Note 3 3 13 2 2" xfId="32522"/>
    <cellStyle name="Note 3 3 13 2 3" xfId="32523"/>
    <cellStyle name="Note 3 3 13 2 4" xfId="32524"/>
    <cellStyle name="Note 3 3 13 2 5" xfId="32525"/>
    <cellStyle name="Note 3 3 13 2 6" xfId="32526"/>
    <cellStyle name="Note 3 3 13 3" xfId="32527"/>
    <cellStyle name="Note 3 3 13 3 2" xfId="64263"/>
    <cellStyle name="Note 3 3 13 3 3" xfId="64264"/>
    <cellStyle name="Note 3 3 13 4" xfId="32528"/>
    <cellStyle name="Note 3 3 13 4 2" xfId="64265"/>
    <cellStyle name="Note 3 3 13 4 3" xfId="64266"/>
    <cellStyle name="Note 3 3 13 5" xfId="32529"/>
    <cellStyle name="Note 3 3 13 5 2" xfId="64267"/>
    <cellStyle name="Note 3 3 13 5 3" xfId="64268"/>
    <cellStyle name="Note 3 3 13 6" xfId="32530"/>
    <cellStyle name="Note 3 3 13 6 2" xfId="64269"/>
    <cellStyle name="Note 3 3 13 6 3" xfId="64270"/>
    <cellStyle name="Note 3 3 13 7" xfId="32531"/>
    <cellStyle name="Note 3 3 13 8" xfId="64271"/>
    <cellStyle name="Note 3 3 14" xfId="32532"/>
    <cellStyle name="Note 3 3 14 2" xfId="32533"/>
    <cellStyle name="Note 3 3 14 2 2" xfId="32534"/>
    <cellStyle name="Note 3 3 14 2 3" xfId="32535"/>
    <cellStyle name="Note 3 3 14 2 4" xfId="32536"/>
    <cellStyle name="Note 3 3 14 2 5" xfId="32537"/>
    <cellStyle name="Note 3 3 14 2 6" xfId="32538"/>
    <cellStyle name="Note 3 3 14 3" xfId="32539"/>
    <cellStyle name="Note 3 3 14 3 2" xfId="64272"/>
    <cellStyle name="Note 3 3 14 3 3" xfId="64273"/>
    <cellStyle name="Note 3 3 14 4" xfId="32540"/>
    <cellStyle name="Note 3 3 14 4 2" xfId="64274"/>
    <cellStyle name="Note 3 3 14 4 3" xfId="64275"/>
    <cellStyle name="Note 3 3 14 5" xfId="32541"/>
    <cellStyle name="Note 3 3 14 5 2" xfId="64276"/>
    <cellStyle name="Note 3 3 14 5 3" xfId="64277"/>
    <cellStyle name="Note 3 3 14 6" xfId="32542"/>
    <cellStyle name="Note 3 3 14 6 2" xfId="64278"/>
    <cellStyle name="Note 3 3 14 6 3" xfId="64279"/>
    <cellStyle name="Note 3 3 14 7" xfId="32543"/>
    <cellStyle name="Note 3 3 14 8" xfId="64280"/>
    <cellStyle name="Note 3 3 15" xfId="32544"/>
    <cellStyle name="Note 3 3 15 2" xfId="32545"/>
    <cellStyle name="Note 3 3 15 2 2" xfId="32546"/>
    <cellStyle name="Note 3 3 15 2 3" xfId="32547"/>
    <cellStyle name="Note 3 3 15 2 4" xfId="32548"/>
    <cellStyle name="Note 3 3 15 2 5" xfId="32549"/>
    <cellStyle name="Note 3 3 15 2 6" xfId="32550"/>
    <cellStyle name="Note 3 3 15 3" xfId="32551"/>
    <cellStyle name="Note 3 3 15 3 2" xfId="64281"/>
    <cellStyle name="Note 3 3 15 3 3" xfId="64282"/>
    <cellStyle name="Note 3 3 15 4" xfId="32552"/>
    <cellStyle name="Note 3 3 15 4 2" xfId="64283"/>
    <cellStyle name="Note 3 3 15 4 3" xfId="64284"/>
    <cellStyle name="Note 3 3 15 5" xfId="32553"/>
    <cellStyle name="Note 3 3 15 5 2" xfId="64285"/>
    <cellStyle name="Note 3 3 15 5 3" xfId="64286"/>
    <cellStyle name="Note 3 3 15 6" xfId="32554"/>
    <cellStyle name="Note 3 3 15 6 2" xfId="64287"/>
    <cellStyle name="Note 3 3 15 6 3" xfId="64288"/>
    <cellStyle name="Note 3 3 15 7" xfId="32555"/>
    <cellStyle name="Note 3 3 15 8" xfId="64289"/>
    <cellStyle name="Note 3 3 16" xfId="32556"/>
    <cellStyle name="Note 3 3 16 2" xfId="32557"/>
    <cellStyle name="Note 3 3 16 2 2" xfId="32558"/>
    <cellStyle name="Note 3 3 16 2 3" xfId="32559"/>
    <cellStyle name="Note 3 3 16 2 4" xfId="32560"/>
    <cellStyle name="Note 3 3 16 2 5" xfId="32561"/>
    <cellStyle name="Note 3 3 16 2 6" xfId="32562"/>
    <cellStyle name="Note 3 3 16 3" xfId="32563"/>
    <cellStyle name="Note 3 3 16 3 2" xfId="64290"/>
    <cellStyle name="Note 3 3 16 3 3" xfId="64291"/>
    <cellStyle name="Note 3 3 16 4" xfId="32564"/>
    <cellStyle name="Note 3 3 16 4 2" xfId="64292"/>
    <cellStyle name="Note 3 3 16 4 3" xfId="64293"/>
    <cellStyle name="Note 3 3 16 5" xfId="32565"/>
    <cellStyle name="Note 3 3 16 5 2" xfId="64294"/>
    <cellStyle name="Note 3 3 16 5 3" xfId="64295"/>
    <cellStyle name="Note 3 3 16 6" xfId="32566"/>
    <cellStyle name="Note 3 3 16 6 2" xfId="64296"/>
    <cellStyle name="Note 3 3 16 6 3" xfId="64297"/>
    <cellStyle name="Note 3 3 16 7" xfId="32567"/>
    <cellStyle name="Note 3 3 16 8" xfId="64298"/>
    <cellStyle name="Note 3 3 17" xfId="32568"/>
    <cellStyle name="Note 3 3 17 2" xfId="32569"/>
    <cellStyle name="Note 3 3 17 2 2" xfId="32570"/>
    <cellStyle name="Note 3 3 17 2 3" xfId="32571"/>
    <cellStyle name="Note 3 3 17 2 4" xfId="32572"/>
    <cellStyle name="Note 3 3 17 2 5" xfId="32573"/>
    <cellStyle name="Note 3 3 17 2 6" xfId="32574"/>
    <cellStyle name="Note 3 3 17 3" xfId="32575"/>
    <cellStyle name="Note 3 3 17 3 2" xfId="64299"/>
    <cellStyle name="Note 3 3 17 3 3" xfId="64300"/>
    <cellStyle name="Note 3 3 17 4" xfId="32576"/>
    <cellStyle name="Note 3 3 17 4 2" xfId="64301"/>
    <cellStyle name="Note 3 3 17 4 3" xfId="64302"/>
    <cellStyle name="Note 3 3 17 5" xfId="32577"/>
    <cellStyle name="Note 3 3 17 5 2" xfId="64303"/>
    <cellStyle name="Note 3 3 17 5 3" xfId="64304"/>
    <cellStyle name="Note 3 3 17 6" xfId="32578"/>
    <cellStyle name="Note 3 3 17 6 2" xfId="64305"/>
    <cellStyle name="Note 3 3 17 6 3" xfId="64306"/>
    <cellStyle name="Note 3 3 17 7" xfId="32579"/>
    <cellStyle name="Note 3 3 17 8" xfId="64307"/>
    <cellStyle name="Note 3 3 18" xfId="32580"/>
    <cellStyle name="Note 3 3 18 2" xfId="32581"/>
    <cellStyle name="Note 3 3 18 2 2" xfId="32582"/>
    <cellStyle name="Note 3 3 18 2 3" xfId="32583"/>
    <cellStyle name="Note 3 3 18 2 4" xfId="32584"/>
    <cellStyle name="Note 3 3 18 2 5" xfId="32585"/>
    <cellStyle name="Note 3 3 18 2 6" xfId="32586"/>
    <cellStyle name="Note 3 3 18 3" xfId="32587"/>
    <cellStyle name="Note 3 3 18 3 2" xfId="64308"/>
    <cellStyle name="Note 3 3 18 3 3" xfId="64309"/>
    <cellStyle name="Note 3 3 18 4" xfId="32588"/>
    <cellStyle name="Note 3 3 18 4 2" xfId="64310"/>
    <cellStyle name="Note 3 3 18 4 3" xfId="64311"/>
    <cellStyle name="Note 3 3 18 5" xfId="32589"/>
    <cellStyle name="Note 3 3 18 5 2" xfId="64312"/>
    <cellStyle name="Note 3 3 18 5 3" xfId="64313"/>
    <cellStyle name="Note 3 3 18 6" xfId="32590"/>
    <cellStyle name="Note 3 3 18 6 2" xfId="64314"/>
    <cellStyle name="Note 3 3 18 6 3" xfId="64315"/>
    <cellStyle name="Note 3 3 18 7" xfId="32591"/>
    <cellStyle name="Note 3 3 18 8" xfId="64316"/>
    <cellStyle name="Note 3 3 19" xfId="32592"/>
    <cellStyle name="Note 3 3 19 2" xfId="32593"/>
    <cellStyle name="Note 3 3 19 2 2" xfId="32594"/>
    <cellStyle name="Note 3 3 19 2 3" xfId="32595"/>
    <cellStyle name="Note 3 3 19 2 4" xfId="32596"/>
    <cellStyle name="Note 3 3 19 2 5" xfId="32597"/>
    <cellStyle name="Note 3 3 19 2 6" xfId="32598"/>
    <cellStyle name="Note 3 3 19 3" xfId="32599"/>
    <cellStyle name="Note 3 3 19 3 2" xfId="64317"/>
    <cellStyle name="Note 3 3 19 3 3" xfId="64318"/>
    <cellStyle name="Note 3 3 19 4" xfId="32600"/>
    <cellStyle name="Note 3 3 19 4 2" xfId="64319"/>
    <cellStyle name="Note 3 3 19 4 3" xfId="64320"/>
    <cellStyle name="Note 3 3 19 5" xfId="32601"/>
    <cellStyle name="Note 3 3 19 5 2" xfId="64321"/>
    <cellStyle name="Note 3 3 19 5 3" xfId="64322"/>
    <cellStyle name="Note 3 3 19 6" xfId="32602"/>
    <cellStyle name="Note 3 3 19 6 2" xfId="64323"/>
    <cellStyle name="Note 3 3 19 6 3" xfId="64324"/>
    <cellStyle name="Note 3 3 19 7" xfId="32603"/>
    <cellStyle name="Note 3 3 19 8" xfId="64325"/>
    <cellStyle name="Note 3 3 2" xfId="32604"/>
    <cellStyle name="Note 3 3 2 10" xfId="32605"/>
    <cellStyle name="Note 3 3 2 10 2" xfId="32606"/>
    <cellStyle name="Note 3 3 2 10 2 2" xfId="32607"/>
    <cellStyle name="Note 3 3 2 10 2 3" xfId="32608"/>
    <cellStyle name="Note 3 3 2 10 2 4" xfId="32609"/>
    <cellStyle name="Note 3 3 2 10 2 5" xfId="32610"/>
    <cellStyle name="Note 3 3 2 10 2 6" xfId="32611"/>
    <cellStyle name="Note 3 3 2 10 3" xfId="32612"/>
    <cellStyle name="Note 3 3 2 10 3 2" xfId="64326"/>
    <cellStyle name="Note 3 3 2 10 3 3" xfId="64327"/>
    <cellStyle name="Note 3 3 2 10 4" xfId="32613"/>
    <cellStyle name="Note 3 3 2 10 4 2" xfId="64328"/>
    <cellStyle name="Note 3 3 2 10 4 3" xfId="64329"/>
    <cellStyle name="Note 3 3 2 10 5" xfId="32614"/>
    <cellStyle name="Note 3 3 2 10 5 2" xfId="64330"/>
    <cellStyle name="Note 3 3 2 10 5 3" xfId="64331"/>
    <cellStyle name="Note 3 3 2 10 6" xfId="32615"/>
    <cellStyle name="Note 3 3 2 10 6 2" xfId="64332"/>
    <cellStyle name="Note 3 3 2 10 6 3" xfId="64333"/>
    <cellStyle name="Note 3 3 2 10 7" xfId="32616"/>
    <cellStyle name="Note 3 3 2 10 8" xfId="64334"/>
    <cellStyle name="Note 3 3 2 11" xfId="32617"/>
    <cellStyle name="Note 3 3 2 11 2" xfId="32618"/>
    <cellStyle name="Note 3 3 2 11 2 2" xfId="32619"/>
    <cellStyle name="Note 3 3 2 11 2 3" xfId="32620"/>
    <cellStyle name="Note 3 3 2 11 2 4" xfId="32621"/>
    <cellStyle name="Note 3 3 2 11 2 5" xfId="32622"/>
    <cellStyle name="Note 3 3 2 11 2 6" xfId="32623"/>
    <cellStyle name="Note 3 3 2 11 3" xfId="32624"/>
    <cellStyle name="Note 3 3 2 11 3 2" xfId="64335"/>
    <cellStyle name="Note 3 3 2 11 3 3" xfId="64336"/>
    <cellStyle name="Note 3 3 2 11 4" xfId="32625"/>
    <cellStyle name="Note 3 3 2 11 4 2" xfId="64337"/>
    <cellStyle name="Note 3 3 2 11 4 3" xfId="64338"/>
    <cellStyle name="Note 3 3 2 11 5" xfId="32626"/>
    <cellStyle name="Note 3 3 2 11 5 2" xfId="64339"/>
    <cellStyle name="Note 3 3 2 11 5 3" xfId="64340"/>
    <cellStyle name="Note 3 3 2 11 6" xfId="32627"/>
    <cellStyle name="Note 3 3 2 11 6 2" xfId="64341"/>
    <cellStyle name="Note 3 3 2 11 6 3" xfId="64342"/>
    <cellStyle name="Note 3 3 2 11 7" xfId="32628"/>
    <cellStyle name="Note 3 3 2 11 8" xfId="64343"/>
    <cellStyle name="Note 3 3 2 12" xfId="32629"/>
    <cellStyle name="Note 3 3 2 12 2" xfId="32630"/>
    <cellStyle name="Note 3 3 2 12 2 2" xfId="32631"/>
    <cellStyle name="Note 3 3 2 12 2 3" xfId="32632"/>
    <cellStyle name="Note 3 3 2 12 2 4" xfId="32633"/>
    <cellStyle name="Note 3 3 2 12 2 5" xfId="32634"/>
    <cellStyle name="Note 3 3 2 12 2 6" xfId="32635"/>
    <cellStyle name="Note 3 3 2 12 3" xfId="32636"/>
    <cellStyle name="Note 3 3 2 12 3 2" xfId="64344"/>
    <cellStyle name="Note 3 3 2 12 3 3" xfId="64345"/>
    <cellStyle name="Note 3 3 2 12 4" xfId="32637"/>
    <cellStyle name="Note 3 3 2 12 4 2" xfId="64346"/>
    <cellStyle name="Note 3 3 2 12 4 3" xfId="64347"/>
    <cellStyle name="Note 3 3 2 12 5" xfId="32638"/>
    <cellStyle name="Note 3 3 2 12 5 2" xfId="64348"/>
    <cellStyle name="Note 3 3 2 12 5 3" xfId="64349"/>
    <cellStyle name="Note 3 3 2 12 6" xfId="32639"/>
    <cellStyle name="Note 3 3 2 12 6 2" xfId="64350"/>
    <cellStyle name="Note 3 3 2 12 6 3" xfId="64351"/>
    <cellStyle name="Note 3 3 2 12 7" xfId="32640"/>
    <cellStyle name="Note 3 3 2 12 8" xfId="64352"/>
    <cellStyle name="Note 3 3 2 13" xfId="32641"/>
    <cellStyle name="Note 3 3 2 13 2" xfId="32642"/>
    <cellStyle name="Note 3 3 2 13 2 2" xfId="32643"/>
    <cellStyle name="Note 3 3 2 13 2 3" xfId="32644"/>
    <cellStyle name="Note 3 3 2 13 2 4" xfId="32645"/>
    <cellStyle name="Note 3 3 2 13 2 5" xfId="32646"/>
    <cellStyle name="Note 3 3 2 13 2 6" xfId="32647"/>
    <cellStyle name="Note 3 3 2 13 3" xfId="32648"/>
    <cellStyle name="Note 3 3 2 13 3 2" xfId="64353"/>
    <cellStyle name="Note 3 3 2 13 3 3" xfId="64354"/>
    <cellStyle name="Note 3 3 2 13 4" xfId="32649"/>
    <cellStyle name="Note 3 3 2 13 4 2" xfId="64355"/>
    <cellStyle name="Note 3 3 2 13 4 3" xfId="64356"/>
    <cellStyle name="Note 3 3 2 13 5" xfId="32650"/>
    <cellStyle name="Note 3 3 2 13 5 2" xfId="64357"/>
    <cellStyle name="Note 3 3 2 13 5 3" xfId="64358"/>
    <cellStyle name="Note 3 3 2 13 6" xfId="32651"/>
    <cellStyle name="Note 3 3 2 13 6 2" xfId="64359"/>
    <cellStyle name="Note 3 3 2 13 6 3" xfId="64360"/>
    <cellStyle name="Note 3 3 2 13 7" xfId="32652"/>
    <cellStyle name="Note 3 3 2 13 8" xfId="64361"/>
    <cellStyle name="Note 3 3 2 14" xfId="32653"/>
    <cellStyle name="Note 3 3 2 14 2" xfId="32654"/>
    <cellStyle name="Note 3 3 2 14 2 2" xfId="32655"/>
    <cellStyle name="Note 3 3 2 14 2 3" xfId="32656"/>
    <cellStyle name="Note 3 3 2 14 2 4" xfId="32657"/>
    <cellStyle name="Note 3 3 2 14 2 5" xfId="32658"/>
    <cellStyle name="Note 3 3 2 14 2 6" xfId="32659"/>
    <cellStyle name="Note 3 3 2 14 3" xfId="32660"/>
    <cellStyle name="Note 3 3 2 14 3 2" xfId="64362"/>
    <cellStyle name="Note 3 3 2 14 3 3" xfId="64363"/>
    <cellStyle name="Note 3 3 2 14 4" xfId="32661"/>
    <cellStyle name="Note 3 3 2 14 4 2" xfId="64364"/>
    <cellStyle name="Note 3 3 2 14 4 3" xfId="64365"/>
    <cellStyle name="Note 3 3 2 14 5" xfId="32662"/>
    <cellStyle name="Note 3 3 2 14 5 2" xfId="64366"/>
    <cellStyle name="Note 3 3 2 14 5 3" xfId="64367"/>
    <cellStyle name="Note 3 3 2 14 6" xfId="32663"/>
    <cellStyle name="Note 3 3 2 14 6 2" xfId="64368"/>
    <cellStyle name="Note 3 3 2 14 6 3" xfId="64369"/>
    <cellStyle name="Note 3 3 2 14 7" xfId="32664"/>
    <cellStyle name="Note 3 3 2 14 8" xfId="64370"/>
    <cellStyle name="Note 3 3 2 15" xfId="32665"/>
    <cellStyle name="Note 3 3 2 15 2" xfId="32666"/>
    <cellStyle name="Note 3 3 2 15 2 2" xfId="32667"/>
    <cellStyle name="Note 3 3 2 15 2 3" xfId="32668"/>
    <cellStyle name="Note 3 3 2 15 2 4" xfId="32669"/>
    <cellStyle name="Note 3 3 2 15 2 5" xfId="32670"/>
    <cellStyle name="Note 3 3 2 15 2 6" xfId="32671"/>
    <cellStyle name="Note 3 3 2 15 3" xfId="32672"/>
    <cellStyle name="Note 3 3 2 15 3 2" xfId="64371"/>
    <cellStyle name="Note 3 3 2 15 3 3" xfId="64372"/>
    <cellStyle name="Note 3 3 2 15 4" xfId="32673"/>
    <cellStyle name="Note 3 3 2 15 4 2" xfId="64373"/>
    <cellStyle name="Note 3 3 2 15 4 3" xfId="64374"/>
    <cellStyle name="Note 3 3 2 15 5" xfId="32674"/>
    <cellStyle name="Note 3 3 2 15 5 2" xfId="64375"/>
    <cellStyle name="Note 3 3 2 15 5 3" xfId="64376"/>
    <cellStyle name="Note 3 3 2 15 6" xfId="32675"/>
    <cellStyle name="Note 3 3 2 15 6 2" xfId="64377"/>
    <cellStyle name="Note 3 3 2 15 6 3" xfId="64378"/>
    <cellStyle name="Note 3 3 2 15 7" xfId="32676"/>
    <cellStyle name="Note 3 3 2 15 8" xfId="64379"/>
    <cellStyle name="Note 3 3 2 16" xfId="32677"/>
    <cellStyle name="Note 3 3 2 16 2" xfId="32678"/>
    <cellStyle name="Note 3 3 2 16 2 2" xfId="32679"/>
    <cellStyle name="Note 3 3 2 16 2 3" xfId="32680"/>
    <cellStyle name="Note 3 3 2 16 2 4" xfId="32681"/>
    <cellStyle name="Note 3 3 2 16 2 5" xfId="32682"/>
    <cellStyle name="Note 3 3 2 16 2 6" xfId="32683"/>
    <cellStyle name="Note 3 3 2 16 3" xfId="32684"/>
    <cellStyle name="Note 3 3 2 16 3 2" xfId="64380"/>
    <cellStyle name="Note 3 3 2 16 3 3" xfId="64381"/>
    <cellStyle name="Note 3 3 2 16 4" xfId="32685"/>
    <cellStyle name="Note 3 3 2 16 4 2" xfId="64382"/>
    <cellStyle name="Note 3 3 2 16 4 3" xfId="64383"/>
    <cellStyle name="Note 3 3 2 16 5" xfId="32686"/>
    <cellStyle name="Note 3 3 2 16 5 2" xfId="64384"/>
    <cellStyle name="Note 3 3 2 16 5 3" xfId="64385"/>
    <cellStyle name="Note 3 3 2 16 6" xfId="32687"/>
    <cellStyle name="Note 3 3 2 16 6 2" xfId="64386"/>
    <cellStyle name="Note 3 3 2 16 6 3" xfId="64387"/>
    <cellStyle name="Note 3 3 2 16 7" xfId="32688"/>
    <cellStyle name="Note 3 3 2 16 8" xfId="64388"/>
    <cellStyle name="Note 3 3 2 17" xfId="32689"/>
    <cellStyle name="Note 3 3 2 17 2" xfId="32690"/>
    <cellStyle name="Note 3 3 2 17 2 2" xfId="32691"/>
    <cellStyle name="Note 3 3 2 17 2 3" xfId="32692"/>
    <cellStyle name="Note 3 3 2 17 2 4" xfId="32693"/>
    <cellStyle name="Note 3 3 2 17 2 5" xfId="32694"/>
    <cellStyle name="Note 3 3 2 17 2 6" xfId="32695"/>
    <cellStyle name="Note 3 3 2 17 3" xfId="32696"/>
    <cellStyle name="Note 3 3 2 17 3 2" xfId="64389"/>
    <cellStyle name="Note 3 3 2 17 3 3" xfId="64390"/>
    <cellStyle name="Note 3 3 2 17 4" xfId="32697"/>
    <cellStyle name="Note 3 3 2 17 4 2" xfId="64391"/>
    <cellStyle name="Note 3 3 2 17 4 3" xfId="64392"/>
    <cellStyle name="Note 3 3 2 17 5" xfId="32698"/>
    <cellStyle name="Note 3 3 2 17 5 2" xfId="64393"/>
    <cellStyle name="Note 3 3 2 17 5 3" xfId="64394"/>
    <cellStyle name="Note 3 3 2 17 6" xfId="32699"/>
    <cellStyle name="Note 3 3 2 17 6 2" xfId="64395"/>
    <cellStyle name="Note 3 3 2 17 6 3" xfId="64396"/>
    <cellStyle name="Note 3 3 2 17 7" xfId="32700"/>
    <cellStyle name="Note 3 3 2 17 8" xfId="64397"/>
    <cellStyle name="Note 3 3 2 18" xfId="32701"/>
    <cellStyle name="Note 3 3 2 18 2" xfId="32702"/>
    <cellStyle name="Note 3 3 2 18 2 2" xfId="32703"/>
    <cellStyle name="Note 3 3 2 18 2 3" xfId="32704"/>
    <cellStyle name="Note 3 3 2 18 2 4" xfId="32705"/>
    <cellStyle name="Note 3 3 2 18 2 5" xfId="32706"/>
    <cellStyle name="Note 3 3 2 18 2 6" xfId="32707"/>
    <cellStyle name="Note 3 3 2 18 3" xfId="32708"/>
    <cellStyle name="Note 3 3 2 18 3 2" xfId="64398"/>
    <cellStyle name="Note 3 3 2 18 3 3" xfId="64399"/>
    <cellStyle name="Note 3 3 2 18 4" xfId="32709"/>
    <cellStyle name="Note 3 3 2 18 4 2" xfId="64400"/>
    <cellStyle name="Note 3 3 2 18 4 3" xfId="64401"/>
    <cellStyle name="Note 3 3 2 18 5" xfId="32710"/>
    <cellStyle name="Note 3 3 2 18 5 2" xfId="64402"/>
    <cellStyle name="Note 3 3 2 18 5 3" xfId="64403"/>
    <cellStyle name="Note 3 3 2 18 6" xfId="32711"/>
    <cellStyle name="Note 3 3 2 18 6 2" xfId="64404"/>
    <cellStyle name="Note 3 3 2 18 6 3" xfId="64405"/>
    <cellStyle name="Note 3 3 2 18 7" xfId="32712"/>
    <cellStyle name="Note 3 3 2 18 8" xfId="64406"/>
    <cellStyle name="Note 3 3 2 19" xfId="32713"/>
    <cellStyle name="Note 3 3 2 19 2" xfId="32714"/>
    <cellStyle name="Note 3 3 2 19 2 2" xfId="32715"/>
    <cellStyle name="Note 3 3 2 19 2 3" xfId="32716"/>
    <cellStyle name="Note 3 3 2 19 2 4" xfId="32717"/>
    <cellStyle name="Note 3 3 2 19 2 5" xfId="32718"/>
    <cellStyle name="Note 3 3 2 19 2 6" xfId="32719"/>
    <cellStyle name="Note 3 3 2 19 3" xfId="32720"/>
    <cellStyle name="Note 3 3 2 19 3 2" xfId="64407"/>
    <cellStyle name="Note 3 3 2 19 3 3" xfId="64408"/>
    <cellStyle name="Note 3 3 2 19 4" xfId="32721"/>
    <cellStyle name="Note 3 3 2 19 4 2" xfId="64409"/>
    <cellStyle name="Note 3 3 2 19 4 3" xfId="64410"/>
    <cellStyle name="Note 3 3 2 19 5" xfId="32722"/>
    <cellStyle name="Note 3 3 2 19 5 2" xfId="64411"/>
    <cellStyle name="Note 3 3 2 19 5 3" xfId="64412"/>
    <cellStyle name="Note 3 3 2 19 6" xfId="32723"/>
    <cellStyle name="Note 3 3 2 19 6 2" xfId="64413"/>
    <cellStyle name="Note 3 3 2 19 6 3" xfId="64414"/>
    <cellStyle name="Note 3 3 2 19 7" xfId="32724"/>
    <cellStyle name="Note 3 3 2 19 8" xfId="64415"/>
    <cellStyle name="Note 3 3 2 2" xfId="32725"/>
    <cellStyle name="Note 3 3 2 2 2" xfId="32726"/>
    <cellStyle name="Note 3 3 2 2 2 2" xfId="32727"/>
    <cellStyle name="Note 3 3 2 2 2 3" xfId="64416"/>
    <cellStyle name="Note 3 3 2 2 3" xfId="32728"/>
    <cellStyle name="Note 3 3 2 2 3 2" xfId="32729"/>
    <cellStyle name="Note 3 3 2 2 3 3" xfId="32730"/>
    <cellStyle name="Note 3 3 2 2 3 4" xfId="32731"/>
    <cellStyle name="Note 3 3 2 2 3 5" xfId="32732"/>
    <cellStyle name="Note 3 3 2 2 3 6" xfId="32733"/>
    <cellStyle name="Note 3 3 2 2 4" xfId="32734"/>
    <cellStyle name="Note 3 3 2 2 4 2" xfId="64417"/>
    <cellStyle name="Note 3 3 2 2 4 3" xfId="64418"/>
    <cellStyle name="Note 3 3 2 2 5" xfId="32735"/>
    <cellStyle name="Note 3 3 2 2 5 2" xfId="64419"/>
    <cellStyle name="Note 3 3 2 2 5 3" xfId="64420"/>
    <cellStyle name="Note 3 3 2 2 6" xfId="32736"/>
    <cellStyle name="Note 3 3 2 2 6 2" xfId="64421"/>
    <cellStyle name="Note 3 3 2 2 6 3" xfId="64422"/>
    <cellStyle name="Note 3 3 2 2 7" xfId="32737"/>
    <cellStyle name="Note 3 3 2 2 8" xfId="32738"/>
    <cellStyle name="Note 3 3 2 20" xfId="32739"/>
    <cellStyle name="Note 3 3 2 20 2" xfId="32740"/>
    <cellStyle name="Note 3 3 2 20 2 2" xfId="32741"/>
    <cellStyle name="Note 3 3 2 20 2 3" xfId="32742"/>
    <cellStyle name="Note 3 3 2 20 2 4" xfId="32743"/>
    <cellStyle name="Note 3 3 2 20 2 5" xfId="32744"/>
    <cellStyle name="Note 3 3 2 20 2 6" xfId="32745"/>
    <cellStyle name="Note 3 3 2 20 3" xfId="32746"/>
    <cellStyle name="Note 3 3 2 20 3 2" xfId="64423"/>
    <cellStyle name="Note 3 3 2 20 3 3" xfId="64424"/>
    <cellStyle name="Note 3 3 2 20 4" xfId="32747"/>
    <cellStyle name="Note 3 3 2 20 4 2" xfId="64425"/>
    <cellStyle name="Note 3 3 2 20 4 3" xfId="64426"/>
    <cellStyle name="Note 3 3 2 20 5" xfId="32748"/>
    <cellStyle name="Note 3 3 2 20 5 2" xfId="64427"/>
    <cellStyle name="Note 3 3 2 20 5 3" xfId="64428"/>
    <cellStyle name="Note 3 3 2 20 6" xfId="32749"/>
    <cellStyle name="Note 3 3 2 20 6 2" xfId="64429"/>
    <cellStyle name="Note 3 3 2 20 6 3" xfId="64430"/>
    <cellStyle name="Note 3 3 2 20 7" xfId="32750"/>
    <cellStyle name="Note 3 3 2 20 8" xfId="64431"/>
    <cellStyle name="Note 3 3 2 21" xfId="32751"/>
    <cellStyle name="Note 3 3 2 21 2" xfId="32752"/>
    <cellStyle name="Note 3 3 2 21 2 2" xfId="32753"/>
    <cellStyle name="Note 3 3 2 21 2 3" xfId="32754"/>
    <cellStyle name="Note 3 3 2 21 2 4" xfId="32755"/>
    <cellStyle name="Note 3 3 2 21 2 5" xfId="32756"/>
    <cellStyle name="Note 3 3 2 21 2 6" xfId="32757"/>
    <cellStyle name="Note 3 3 2 21 3" xfId="32758"/>
    <cellStyle name="Note 3 3 2 21 3 2" xfId="64432"/>
    <cellStyle name="Note 3 3 2 21 3 3" xfId="64433"/>
    <cellStyle name="Note 3 3 2 21 4" xfId="32759"/>
    <cellStyle name="Note 3 3 2 21 4 2" xfId="64434"/>
    <cellStyle name="Note 3 3 2 21 4 3" xfId="64435"/>
    <cellStyle name="Note 3 3 2 21 5" xfId="32760"/>
    <cellStyle name="Note 3 3 2 21 5 2" xfId="64436"/>
    <cellStyle name="Note 3 3 2 21 5 3" xfId="64437"/>
    <cellStyle name="Note 3 3 2 21 6" xfId="32761"/>
    <cellStyle name="Note 3 3 2 21 6 2" xfId="64438"/>
    <cellStyle name="Note 3 3 2 21 6 3" xfId="64439"/>
    <cellStyle name="Note 3 3 2 21 7" xfId="32762"/>
    <cellStyle name="Note 3 3 2 21 8" xfId="64440"/>
    <cellStyle name="Note 3 3 2 22" xfId="32763"/>
    <cellStyle name="Note 3 3 2 22 2" xfId="32764"/>
    <cellStyle name="Note 3 3 2 22 2 2" xfId="32765"/>
    <cellStyle name="Note 3 3 2 22 2 3" xfId="32766"/>
    <cellStyle name="Note 3 3 2 22 2 4" xfId="32767"/>
    <cellStyle name="Note 3 3 2 22 2 5" xfId="32768"/>
    <cellStyle name="Note 3 3 2 22 2 6" xfId="32769"/>
    <cellStyle name="Note 3 3 2 22 3" xfId="32770"/>
    <cellStyle name="Note 3 3 2 22 3 2" xfId="64441"/>
    <cellStyle name="Note 3 3 2 22 3 3" xfId="64442"/>
    <cellStyle name="Note 3 3 2 22 4" xfId="32771"/>
    <cellStyle name="Note 3 3 2 22 4 2" xfId="64443"/>
    <cellStyle name="Note 3 3 2 22 4 3" xfId="64444"/>
    <cellStyle name="Note 3 3 2 22 5" xfId="32772"/>
    <cellStyle name="Note 3 3 2 22 5 2" xfId="64445"/>
    <cellStyle name="Note 3 3 2 22 5 3" xfId="64446"/>
    <cellStyle name="Note 3 3 2 22 6" xfId="32773"/>
    <cellStyle name="Note 3 3 2 22 6 2" xfId="64447"/>
    <cellStyle name="Note 3 3 2 22 6 3" xfId="64448"/>
    <cellStyle name="Note 3 3 2 22 7" xfId="32774"/>
    <cellStyle name="Note 3 3 2 22 8" xfId="64449"/>
    <cellStyle name="Note 3 3 2 23" xfId="32775"/>
    <cellStyle name="Note 3 3 2 23 2" xfId="32776"/>
    <cellStyle name="Note 3 3 2 23 2 2" xfId="32777"/>
    <cellStyle name="Note 3 3 2 23 2 3" xfId="32778"/>
    <cellStyle name="Note 3 3 2 23 2 4" xfId="32779"/>
    <cellStyle name="Note 3 3 2 23 2 5" xfId="32780"/>
    <cellStyle name="Note 3 3 2 23 2 6" xfId="32781"/>
    <cellStyle name="Note 3 3 2 23 3" xfId="32782"/>
    <cellStyle name="Note 3 3 2 23 3 2" xfId="64450"/>
    <cellStyle name="Note 3 3 2 23 3 3" xfId="64451"/>
    <cellStyle name="Note 3 3 2 23 4" xfId="32783"/>
    <cellStyle name="Note 3 3 2 23 4 2" xfId="64452"/>
    <cellStyle name="Note 3 3 2 23 4 3" xfId="64453"/>
    <cellStyle name="Note 3 3 2 23 5" xfId="32784"/>
    <cellStyle name="Note 3 3 2 23 5 2" xfId="64454"/>
    <cellStyle name="Note 3 3 2 23 5 3" xfId="64455"/>
    <cellStyle name="Note 3 3 2 23 6" xfId="32785"/>
    <cellStyle name="Note 3 3 2 23 6 2" xfId="64456"/>
    <cellStyle name="Note 3 3 2 23 6 3" xfId="64457"/>
    <cellStyle name="Note 3 3 2 23 7" xfId="32786"/>
    <cellStyle name="Note 3 3 2 23 8" xfId="64458"/>
    <cellStyle name="Note 3 3 2 24" xfId="32787"/>
    <cellStyle name="Note 3 3 2 24 2" xfId="32788"/>
    <cellStyle name="Note 3 3 2 24 2 2" xfId="32789"/>
    <cellStyle name="Note 3 3 2 24 2 3" xfId="32790"/>
    <cellStyle name="Note 3 3 2 24 2 4" xfId="32791"/>
    <cellStyle name="Note 3 3 2 24 2 5" xfId="32792"/>
    <cellStyle name="Note 3 3 2 24 2 6" xfId="32793"/>
    <cellStyle name="Note 3 3 2 24 3" xfId="32794"/>
    <cellStyle name="Note 3 3 2 24 3 2" xfId="64459"/>
    <cellStyle name="Note 3 3 2 24 3 3" xfId="64460"/>
    <cellStyle name="Note 3 3 2 24 4" xfId="32795"/>
    <cellStyle name="Note 3 3 2 24 4 2" xfId="64461"/>
    <cellStyle name="Note 3 3 2 24 4 3" xfId="64462"/>
    <cellStyle name="Note 3 3 2 24 5" xfId="32796"/>
    <cellStyle name="Note 3 3 2 24 5 2" xfId="64463"/>
    <cellStyle name="Note 3 3 2 24 5 3" xfId="64464"/>
    <cellStyle name="Note 3 3 2 24 6" xfId="32797"/>
    <cellStyle name="Note 3 3 2 24 6 2" xfId="64465"/>
    <cellStyle name="Note 3 3 2 24 6 3" xfId="64466"/>
    <cellStyle name="Note 3 3 2 24 7" xfId="32798"/>
    <cellStyle name="Note 3 3 2 24 8" xfId="64467"/>
    <cellStyle name="Note 3 3 2 25" xfId="32799"/>
    <cellStyle name="Note 3 3 2 25 2" xfId="32800"/>
    <cellStyle name="Note 3 3 2 25 2 2" xfId="32801"/>
    <cellStyle name="Note 3 3 2 25 2 3" xfId="32802"/>
    <cellStyle name="Note 3 3 2 25 2 4" xfId="32803"/>
    <cellStyle name="Note 3 3 2 25 2 5" xfId="32804"/>
    <cellStyle name="Note 3 3 2 25 2 6" xfId="32805"/>
    <cellStyle name="Note 3 3 2 25 3" xfId="32806"/>
    <cellStyle name="Note 3 3 2 25 3 2" xfId="64468"/>
    <cellStyle name="Note 3 3 2 25 3 3" xfId="64469"/>
    <cellStyle name="Note 3 3 2 25 4" xfId="32807"/>
    <cellStyle name="Note 3 3 2 25 4 2" xfId="64470"/>
    <cellStyle name="Note 3 3 2 25 4 3" xfId="64471"/>
    <cellStyle name="Note 3 3 2 25 5" xfId="32808"/>
    <cellStyle name="Note 3 3 2 25 5 2" xfId="64472"/>
    <cellStyle name="Note 3 3 2 25 5 3" xfId="64473"/>
    <cellStyle name="Note 3 3 2 25 6" xfId="32809"/>
    <cellStyle name="Note 3 3 2 25 6 2" xfId="64474"/>
    <cellStyle name="Note 3 3 2 25 6 3" xfId="64475"/>
    <cellStyle name="Note 3 3 2 25 7" xfId="32810"/>
    <cellStyle name="Note 3 3 2 25 8" xfId="64476"/>
    <cellStyle name="Note 3 3 2 26" xfId="32811"/>
    <cellStyle name="Note 3 3 2 26 2" xfId="32812"/>
    <cellStyle name="Note 3 3 2 26 2 2" xfId="32813"/>
    <cellStyle name="Note 3 3 2 26 2 3" xfId="32814"/>
    <cellStyle name="Note 3 3 2 26 2 4" xfId="32815"/>
    <cellStyle name="Note 3 3 2 26 2 5" xfId="32816"/>
    <cellStyle name="Note 3 3 2 26 2 6" xfId="32817"/>
    <cellStyle name="Note 3 3 2 26 3" xfId="32818"/>
    <cellStyle name="Note 3 3 2 26 3 2" xfId="64477"/>
    <cellStyle name="Note 3 3 2 26 3 3" xfId="64478"/>
    <cellStyle name="Note 3 3 2 26 4" xfId="32819"/>
    <cellStyle name="Note 3 3 2 26 4 2" xfId="64479"/>
    <cellStyle name="Note 3 3 2 26 4 3" xfId="64480"/>
    <cellStyle name="Note 3 3 2 26 5" xfId="32820"/>
    <cellStyle name="Note 3 3 2 26 5 2" xfId="64481"/>
    <cellStyle name="Note 3 3 2 26 5 3" xfId="64482"/>
    <cellStyle name="Note 3 3 2 26 6" xfId="32821"/>
    <cellStyle name="Note 3 3 2 26 6 2" xfId="64483"/>
    <cellStyle name="Note 3 3 2 26 6 3" xfId="64484"/>
    <cellStyle name="Note 3 3 2 26 7" xfId="32822"/>
    <cellStyle name="Note 3 3 2 26 8" xfId="64485"/>
    <cellStyle name="Note 3 3 2 27" xfId="32823"/>
    <cellStyle name="Note 3 3 2 27 2" xfId="32824"/>
    <cellStyle name="Note 3 3 2 27 2 2" xfId="32825"/>
    <cellStyle name="Note 3 3 2 27 2 3" xfId="32826"/>
    <cellStyle name="Note 3 3 2 27 2 4" xfId="32827"/>
    <cellStyle name="Note 3 3 2 27 2 5" xfId="32828"/>
    <cellStyle name="Note 3 3 2 27 2 6" xfId="32829"/>
    <cellStyle name="Note 3 3 2 27 3" xfId="32830"/>
    <cellStyle name="Note 3 3 2 27 3 2" xfId="64486"/>
    <cellStyle name="Note 3 3 2 27 3 3" xfId="64487"/>
    <cellStyle name="Note 3 3 2 27 4" xfId="32831"/>
    <cellStyle name="Note 3 3 2 27 4 2" xfId="64488"/>
    <cellStyle name="Note 3 3 2 27 4 3" xfId="64489"/>
    <cellStyle name="Note 3 3 2 27 5" xfId="32832"/>
    <cellStyle name="Note 3 3 2 27 5 2" xfId="64490"/>
    <cellStyle name="Note 3 3 2 27 5 3" xfId="64491"/>
    <cellStyle name="Note 3 3 2 27 6" xfId="32833"/>
    <cellStyle name="Note 3 3 2 27 6 2" xfId="64492"/>
    <cellStyle name="Note 3 3 2 27 6 3" xfId="64493"/>
    <cellStyle name="Note 3 3 2 27 7" xfId="32834"/>
    <cellStyle name="Note 3 3 2 27 8" xfId="64494"/>
    <cellStyle name="Note 3 3 2 28" xfId="32835"/>
    <cellStyle name="Note 3 3 2 28 2" xfId="32836"/>
    <cellStyle name="Note 3 3 2 28 2 2" xfId="32837"/>
    <cellStyle name="Note 3 3 2 28 2 3" xfId="32838"/>
    <cellStyle name="Note 3 3 2 28 2 4" xfId="32839"/>
    <cellStyle name="Note 3 3 2 28 2 5" xfId="32840"/>
    <cellStyle name="Note 3 3 2 28 2 6" xfId="32841"/>
    <cellStyle name="Note 3 3 2 28 3" xfId="32842"/>
    <cellStyle name="Note 3 3 2 28 3 2" xfId="64495"/>
    <cellStyle name="Note 3 3 2 28 3 3" xfId="64496"/>
    <cellStyle name="Note 3 3 2 28 4" xfId="32843"/>
    <cellStyle name="Note 3 3 2 28 4 2" xfId="64497"/>
    <cellStyle name="Note 3 3 2 28 4 3" xfId="64498"/>
    <cellStyle name="Note 3 3 2 28 5" xfId="32844"/>
    <cellStyle name="Note 3 3 2 28 5 2" xfId="64499"/>
    <cellStyle name="Note 3 3 2 28 5 3" xfId="64500"/>
    <cellStyle name="Note 3 3 2 28 6" xfId="32845"/>
    <cellStyle name="Note 3 3 2 28 6 2" xfId="64501"/>
    <cellStyle name="Note 3 3 2 28 6 3" xfId="64502"/>
    <cellStyle name="Note 3 3 2 28 7" xfId="32846"/>
    <cellStyle name="Note 3 3 2 28 8" xfId="64503"/>
    <cellStyle name="Note 3 3 2 29" xfId="32847"/>
    <cellStyle name="Note 3 3 2 29 2" xfId="32848"/>
    <cellStyle name="Note 3 3 2 29 2 2" xfId="32849"/>
    <cellStyle name="Note 3 3 2 29 2 3" xfId="32850"/>
    <cellStyle name="Note 3 3 2 29 2 4" xfId="32851"/>
    <cellStyle name="Note 3 3 2 29 2 5" xfId="32852"/>
    <cellStyle name="Note 3 3 2 29 2 6" xfId="32853"/>
    <cellStyle name="Note 3 3 2 29 3" xfId="32854"/>
    <cellStyle name="Note 3 3 2 29 3 2" xfId="64504"/>
    <cellStyle name="Note 3 3 2 29 3 3" xfId="64505"/>
    <cellStyle name="Note 3 3 2 29 4" xfId="32855"/>
    <cellStyle name="Note 3 3 2 29 4 2" xfId="64506"/>
    <cellStyle name="Note 3 3 2 29 4 3" xfId="64507"/>
    <cellStyle name="Note 3 3 2 29 5" xfId="32856"/>
    <cellStyle name="Note 3 3 2 29 5 2" xfId="64508"/>
    <cellStyle name="Note 3 3 2 29 5 3" xfId="64509"/>
    <cellStyle name="Note 3 3 2 29 6" xfId="32857"/>
    <cellStyle name="Note 3 3 2 29 6 2" xfId="64510"/>
    <cellStyle name="Note 3 3 2 29 6 3" xfId="64511"/>
    <cellStyle name="Note 3 3 2 29 7" xfId="32858"/>
    <cellStyle name="Note 3 3 2 29 8" xfId="64512"/>
    <cellStyle name="Note 3 3 2 3" xfId="32859"/>
    <cellStyle name="Note 3 3 2 3 2" xfId="32860"/>
    <cellStyle name="Note 3 3 2 3 2 2" xfId="32861"/>
    <cellStyle name="Note 3 3 2 3 2 3" xfId="32862"/>
    <cellStyle name="Note 3 3 2 3 2 4" xfId="32863"/>
    <cellStyle name="Note 3 3 2 3 2 5" xfId="32864"/>
    <cellStyle name="Note 3 3 2 3 2 6" xfId="32865"/>
    <cellStyle name="Note 3 3 2 3 3" xfId="32866"/>
    <cellStyle name="Note 3 3 2 3 3 2" xfId="64513"/>
    <cellStyle name="Note 3 3 2 3 3 3" xfId="64514"/>
    <cellStyle name="Note 3 3 2 3 4" xfId="32867"/>
    <cellStyle name="Note 3 3 2 3 4 2" xfId="64515"/>
    <cellStyle name="Note 3 3 2 3 4 3" xfId="64516"/>
    <cellStyle name="Note 3 3 2 3 5" xfId="32868"/>
    <cellStyle name="Note 3 3 2 3 5 2" xfId="64517"/>
    <cellStyle name="Note 3 3 2 3 5 3" xfId="64518"/>
    <cellStyle name="Note 3 3 2 3 6" xfId="32869"/>
    <cellStyle name="Note 3 3 2 3 6 2" xfId="64519"/>
    <cellStyle name="Note 3 3 2 3 6 3" xfId="64520"/>
    <cellStyle name="Note 3 3 2 3 7" xfId="32870"/>
    <cellStyle name="Note 3 3 2 3 8" xfId="64521"/>
    <cellStyle name="Note 3 3 2 30" xfId="32871"/>
    <cellStyle name="Note 3 3 2 30 2" xfId="32872"/>
    <cellStyle name="Note 3 3 2 30 2 2" xfId="32873"/>
    <cellStyle name="Note 3 3 2 30 2 3" xfId="32874"/>
    <cellStyle name="Note 3 3 2 30 2 4" xfId="32875"/>
    <cellStyle name="Note 3 3 2 30 2 5" xfId="32876"/>
    <cellStyle name="Note 3 3 2 30 2 6" xfId="32877"/>
    <cellStyle name="Note 3 3 2 30 3" xfId="32878"/>
    <cellStyle name="Note 3 3 2 30 3 2" xfId="64522"/>
    <cellStyle name="Note 3 3 2 30 3 3" xfId="64523"/>
    <cellStyle name="Note 3 3 2 30 4" xfId="32879"/>
    <cellStyle name="Note 3 3 2 30 4 2" xfId="64524"/>
    <cellStyle name="Note 3 3 2 30 4 3" xfId="64525"/>
    <cellStyle name="Note 3 3 2 30 5" xfId="32880"/>
    <cellStyle name="Note 3 3 2 30 5 2" xfId="64526"/>
    <cellStyle name="Note 3 3 2 30 5 3" xfId="64527"/>
    <cellStyle name="Note 3 3 2 30 6" xfId="32881"/>
    <cellStyle name="Note 3 3 2 30 6 2" xfId="64528"/>
    <cellStyle name="Note 3 3 2 30 6 3" xfId="64529"/>
    <cellStyle name="Note 3 3 2 30 7" xfId="32882"/>
    <cellStyle name="Note 3 3 2 30 8" xfId="64530"/>
    <cellStyle name="Note 3 3 2 31" xfId="32883"/>
    <cellStyle name="Note 3 3 2 31 2" xfId="32884"/>
    <cellStyle name="Note 3 3 2 31 2 2" xfId="32885"/>
    <cellStyle name="Note 3 3 2 31 2 3" xfId="32886"/>
    <cellStyle name="Note 3 3 2 31 2 4" xfId="32887"/>
    <cellStyle name="Note 3 3 2 31 2 5" xfId="32888"/>
    <cellStyle name="Note 3 3 2 31 2 6" xfId="32889"/>
    <cellStyle name="Note 3 3 2 31 3" xfId="32890"/>
    <cellStyle name="Note 3 3 2 31 3 2" xfId="64531"/>
    <cellStyle name="Note 3 3 2 31 3 3" xfId="64532"/>
    <cellStyle name="Note 3 3 2 31 4" xfId="32891"/>
    <cellStyle name="Note 3 3 2 31 4 2" xfId="64533"/>
    <cellStyle name="Note 3 3 2 31 4 3" xfId="64534"/>
    <cellStyle name="Note 3 3 2 31 5" xfId="32892"/>
    <cellStyle name="Note 3 3 2 31 5 2" xfId="64535"/>
    <cellStyle name="Note 3 3 2 31 5 3" xfId="64536"/>
    <cellStyle name="Note 3 3 2 31 6" xfId="32893"/>
    <cellStyle name="Note 3 3 2 31 6 2" xfId="64537"/>
    <cellStyle name="Note 3 3 2 31 6 3" xfId="64538"/>
    <cellStyle name="Note 3 3 2 31 7" xfId="32894"/>
    <cellStyle name="Note 3 3 2 31 8" xfId="64539"/>
    <cellStyle name="Note 3 3 2 32" xfId="32895"/>
    <cellStyle name="Note 3 3 2 32 2" xfId="32896"/>
    <cellStyle name="Note 3 3 2 32 2 2" xfId="32897"/>
    <cellStyle name="Note 3 3 2 32 2 3" xfId="32898"/>
    <cellStyle name="Note 3 3 2 32 2 4" xfId="32899"/>
    <cellStyle name="Note 3 3 2 32 2 5" xfId="32900"/>
    <cellStyle name="Note 3 3 2 32 2 6" xfId="32901"/>
    <cellStyle name="Note 3 3 2 32 3" xfId="32902"/>
    <cellStyle name="Note 3 3 2 32 3 2" xfId="64540"/>
    <cellStyle name="Note 3 3 2 32 3 3" xfId="64541"/>
    <cellStyle name="Note 3 3 2 32 4" xfId="32903"/>
    <cellStyle name="Note 3 3 2 32 4 2" xfId="64542"/>
    <cellStyle name="Note 3 3 2 32 4 3" xfId="64543"/>
    <cellStyle name="Note 3 3 2 32 5" xfId="32904"/>
    <cellStyle name="Note 3 3 2 32 5 2" xfId="64544"/>
    <cellStyle name="Note 3 3 2 32 5 3" xfId="64545"/>
    <cellStyle name="Note 3 3 2 32 6" xfId="32905"/>
    <cellStyle name="Note 3 3 2 32 6 2" xfId="64546"/>
    <cellStyle name="Note 3 3 2 32 6 3" xfId="64547"/>
    <cellStyle name="Note 3 3 2 32 7" xfId="32906"/>
    <cellStyle name="Note 3 3 2 32 8" xfId="64548"/>
    <cellStyle name="Note 3 3 2 33" xfId="32907"/>
    <cellStyle name="Note 3 3 2 33 2" xfId="32908"/>
    <cellStyle name="Note 3 3 2 33 2 2" xfId="32909"/>
    <cellStyle name="Note 3 3 2 33 2 3" xfId="32910"/>
    <cellStyle name="Note 3 3 2 33 2 4" xfId="32911"/>
    <cellStyle name="Note 3 3 2 33 2 5" xfId="32912"/>
    <cellStyle name="Note 3 3 2 33 2 6" xfId="32913"/>
    <cellStyle name="Note 3 3 2 33 3" xfId="32914"/>
    <cellStyle name="Note 3 3 2 33 3 2" xfId="64549"/>
    <cellStyle name="Note 3 3 2 33 3 3" xfId="64550"/>
    <cellStyle name="Note 3 3 2 33 4" xfId="32915"/>
    <cellStyle name="Note 3 3 2 33 4 2" xfId="64551"/>
    <cellStyle name="Note 3 3 2 33 4 3" xfId="64552"/>
    <cellStyle name="Note 3 3 2 33 5" xfId="32916"/>
    <cellStyle name="Note 3 3 2 33 5 2" xfId="64553"/>
    <cellStyle name="Note 3 3 2 33 5 3" xfId="64554"/>
    <cellStyle name="Note 3 3 2 33 6" xfId="32917"/>
    <cellStyle name="Note 3 3 2 33 6 2" xfId="64555"/>
    <cellStyle name="Note 3 3 2 33 6 3" xfId="64556"/>
    <cellStyle name="Note 3 3 2 33 7" xfId="32918"/>
    <cellStyle name="Note 3 3 2 33 8" xfId="64557"/>
    <cellStyle name="Note 3 3 2 34" xfId="32919"/>
    <cellStyle name="Note 3 3 2 34 2" xfId="32920"/>
    <cellStyle name="Note 3 3 2 34 2 2" xfId="32921"/>
    <cellStyle name="Note 3 3 2 34 2 3" xfId="32922"/>
    <cellStyle name="Note 3 3 2 34 2 4" xfId="32923"/>
    <cellStyle name="Note 3 3 2 34 2 5" xfId="32924"/>
    <cellStyle name="Note 3 3 2 34 2 6" xfId="32925"/>
    <cellStyle name="Note 3 3 2 34 3" xfId="32926"/>
    <cellStyle name="Note 3 3 2 34 3 2" xfId="64558"/>
    <cellStyle name="Note 3 3 2 34 3 3" xfId="64559"/>
    <cellStyle name="Note 3 3 2 34 4" xfId="32927"/>
    <cellStyle name="Note 3 3 2 34 4 2" xfId="64560"/>
    <cellStyle name="Note 3 3 2 34 4 3" xfId="64561"/>
    <cellStyle name="Note 3 3 2 34 5" xfId="32928"/>
    <cellStyle name="Note 3 3 2 34 5 2" xfId="64562"/>
    <cellStyle name="Note 3 3 2 34 5 3" xfId="64563"/>
    <cellStyle name="Note 3 3 2 34 6" xfId="32929"/>
    <cellStyle name="Note 3 3 2 34 6 2" xfId="64564"/>
    <cellStyle name="Note 3 3 2 34 6 3" xfId="64565"/>
    <cellStyle name="Note 3 3 2 34 7" xfId="32930"/>
    <cellStyle name="Note 3 3 2 34 8" xfId="64566"/>
    <cellStyle name="Note 3 3 2 35" xfId="32931"/>
    <cellStyle name="Note 3 3 2 35 2" xfId="32932"/>
    <cellStyle name="Note 3 3 2 35 3" xfId="64567"/>
    <cellStyle name="Note 3 3 2 36" xfId="32933"/>
    <cellStyle name="Note 3 3 2 36 2" xfId="32934"/>
    <cellStyle name="Note 3 3 2 36 3" xfId="32935"/>
    <cellStyle name="Note 3 3 2 36 4" xfId="32936"/>
    <cellStyle name="Note 3 3 2 36 5" xfId="32937"/>
    <cellStyle name="Note 3 3 2 36 6" xfId="32938"/>
    <cellStyle name="Note 3 3 2 37" xfId="32939"/>
    <cellStyle name="Note 3 3 2 37 2" xfId="64568"/>
    <cellStyle name="Note 3 3 2 37 3" xfId="64569"/>
    <cellStyle name="Note 3 3 2 38" xfId="32940"/>
    <cellStyle name="Note 3 3 2 38 2" xfId="64570"/>
    <cellStyle name="Note 3 3 2 38 3" xfId="64571"/>
    <cellStyle name="Note 3 3 2 39" xfId="32941"/>
    <cellStyle name="Note 3 3 2 39 2" xfId="64572"/>
    <cellStyle name="Note 3 3 2 39 3" xfId="64573"/>
    <cellStyle name="Note 3 3 2 4" xfId="32942"/>
    <cellStyle name="Note 3 3 2 4 2" xfId="32943"/>
    <cellStyle name="Note 3 3 2 4 2 2" xfId="32944"/>
    <cellStyle name="Note 3 3 2 4 2 3" xfId="32945"/>
    <cellStyle name="Note 3 3 2 4 2 4" xfId="32946"/>
    <cellStyle name="Note 3 3 2 4 2 5" xfId="32947"/>
    <cellStyle name="Note 3 3 2 4 2 6" xfId="32948"/>
    <cellStyle name="Note 3 3 2 4 3" xfId="32949"/>
    <cellStyle name="Note 3 3 2 4 3 2" xfId="64574"/>
    <cellStyle name="Note 3 3 2 4 3 3" xfId="64575"/>
    <cellStyle name="Note 3 3 2 4 4" xfId="32950"/>
    <cellStyle name="Note 3 3 2 4 4 2" xfId="64576"/>
    <cellStyle name="Note 3 3 2 4 4 3" xfId="64577"/>
    <cellStyle name="Note 3 3 2 4 5" xfId="32951"/>
    <cellStyle name="Note 3 3 2 4 5 2" xfId="64578"/>
    <cellStyle name="Note 3 3 2 4 5 3" xfId="64579"/>
    <cellStyle name="Note 3 3 2 4 6" xfId="32952"/>
    <cellStyle name="Note 3 3 2 4 6 2" xfId="64580"/>
    <cellStyle name="Note 3 3 2 4 6 3" xfId="64581"/>
    <cellStyle name="Note 3 3 2 4 7" xfId="32953"/>
    <cellStyle name="Note 3 3 2 4 8" xfId="64582"/>
    <cellStyle name="Note 3 3 2 40" xfId="32954"/>
    <cellStyle name="Note 3 3 2 41" xfId="32955"/>
    <cellStyle name="Note 3 3 2 5" xfId="32956"/>
    <cellStyle name="Note 3 3 2 5 2" xfId="32957"/>
    <cellStyle name="Note 3 3 2 5 2 2" xfId="32958"/>
    <cellStyle name="Note 3 3 2 5 2 3" xfId="32959"/>
    <cellStyle name="Note 3 3 2 5 2 4" xfId="32960"/>
    <cellStyle name="Note 3 3 2 5 2 5" xfId="32961"/>
    <cellStyle name="Note 3 3 2 5 2 6" xfId="32962"/>
    <cellStyle name="Note 3 3 2 5 3" xfId="32963"/>
    <cellStyle name="Note 3 3 2 5 3 2" xfId="64583"/>
    <cellStyle name="Note 3 3 2 5 3 3" xfId="64584"/>
    <cellStyle name="Note 3 3 2 5 4" xfId="32964"/>
    <cellStyle name="Note 3 3 2 5 4 2" xfId="64585"/>
    <cellStyle name="Note 3 3 2 5 4 3" xfId="64586"/>
    <cellStyle name="Note 3 3 2 5 5" xfId="32965"/>
    <cellStyle name="Note 3 3 2 5 5 2" xfId="64587"/>
    <cellStyle name="Note 3 3 2 5 5 3" xfId="64588"/>
    <cellStyle name="Note 3 3 2 5 6" xfId="32966"/>
    <cellStyle name="Note 3 3 2 5 6 2" xfId="64589"/>
    <cellStyle name="Note 3 3 2 5 6 3" xfId="64590"/>
    <cellStyle name="Note 3 3 2 5 7" xfId="32967"/>
    <cellStyle name="Note 3 3 2 5 8" xfId="64591"/>
    <cellStyle name="Note 3 3 2 6" xfId="32968"/>
    <cellStyle name="Note 3 3 2 6 2" xfId="32969"/>
    <cellStyle name="Note 3 3 2 6 2 2" xfId="32970"/>
    <cellStyle name="Note 3 3 2 6 2 3" xfId="32971"/>
    <cellStyle name="Note 3 3 2 6 2 4" xfId="32972"/>
    <cellStyle name="Note 3 3 2 6 2 5" xfId="32973"/>
    <cellStyle name="Note 3 3 2 6 2 6" xfId="32974"/>
    <cellStyle name="Note 3 3 2 6 3" xfId="32975"/>
    <cellStyle name="Note 3 3 2 6 3 2" xfId="64592"/>
    <cellStyle name="Note 3 3 2 6 3 3" xfId="64593"/>
    <cellStyle name="Note 3 3 2 6 4" xfId="32976"/>
    <cellStyle name="Note 3 3 2 6 4 2" xfId="64594"/>
    <cellStyle name="Note 3 3 2 6 4 3" xfId="64595"/>
    <cellStyle name="Note 3 3 2 6 5" xfId="32977"/>
    <cellStyle name="Note 3 3 2 6 5 2" xfId="64596"/>
    <cellStyle name="Note 3 3 2 6 5 3" xfId="64597"/>
    <cellStyle name="Note 3 3 2 6 6" xfId="32978"/>
    <cellStyle name="Note 3 3 2 6 6 2" xfId="64598"/>
    <cellStyle name="Note 3 3 2 6 6 3" xfId="64599"/>
    <cellStyle name="Note 3 3 2 6 7" xfId="32979"/>
    <cellStyle name="Note 3 3 2 6 8" xfId="64600"/>
    <cellStyle name="Note 3 3 2 7" xfId="32980"/>
    <cellStyle name="Note 3 3 2 7 2" xfId="32981"/>
    <cellStyle name="Note 3 3 2 7 2 2" xfId="32982"/>
    <cellStyle name="Note 3 3 2 7 2 3" xfId="32983"/>
    <cellStyle name="Note 3 3 2 7 2 4" xfId="32984"/>
    <cellStyle name="Note 3 3 2 7 2 5" xfId="32985"/>
    <cellStyle name="Note 3 3 2 7 2 6" xfId="32986"/>
    <cellStyle name="Note 3 3 2 7 3" xfId="32987"/>
    <cellStyle name="Note 3 3 2 7 3 2" xfId="64601"/>
    <cellStyle name="Note 3 3 2 7 3 3" xfId="64602"/>
    <cellStyle name="Note 3 3 2 7 4" xfId="32988"/>
    <cellStyle name="Note 3 3 2 7 4 2" xfId="64603"/>
    <cellStyle name="Note 3 3 2 7 4 3" xfId="64604"/>
    <cellStyle name="Note 3 3 2 7 5" xfId="32989"/>
    <cellStyle name="Note 3 3 2 7 5 2" xfId="64605"/>
    <cellStyle name="Note 3 3 2 7 5 3" xfId="64606"/>
    <cellStyle name="Note 3 3 2 7 6" xfId="32990"/>
    <cellStyle name="Note 3 3 2 7 6 2" xfId="64607"/>
    <cellStyle name="Note 3 3 2 7 6 3" xfId="64608"/>
    <cellStyle name="Note 3 3 2 7 7" xfId="32991"/>
    <cellStyle name="Note 3 3 2 7 8" xfId="64609"/>
    <cellStyle name="Note 3 3 2 8" xfId="32992"/>
    <cellStyle name="Note 3 3 2 8 2" xfId="32993"/>
    <cellStyle name="Note 3 3 2 8 2 2" xfId="32994"/>
    <cellStyle name="Note 3 3 2 8 2 3" xfId="32995"/>
    <cellStyle name="Note 3 3 2 8 2 4" xfId="32996"/>
    <cellStyle name="Note 3 3 2 8 2 5" xfId="32997"/>
    <cellStyle name="Note 3 3 2 8 2 6" xfId="32998"/>
    <cellStyle name="Note 3 3 2 8 3" xfId="32999"/>
    <cellStyle name="Note 3 3 2 8 3 2" xfId="64610"/>
    <cellStyle name="Note 3 3 2 8 3 3" xfId="64611"/>
    <cellStyle name="Note 3 3 2 8 4" xfId="33000"/>
    <cellStyle name="Note 3 3 2 8 4 2" xfId="64612"/>
    <cellStyle name="Note 3 3 2 8 4 3" xfId="64613"/>
    <cellStyle name="Note 3 3 2 8 5" xfId="33001"/>
    <cellStyle name="Note 3 3 2 8 5 2" xfId="64614"/>
    <cellStyle name="Note 3 3 2 8 5 3" xfId="64615"/>
    <cellStyle name="Note 3 3 2 8 6" xfId="33002"/>
    <cellStyle name="Note 3 3 2 8 6 2" xfId="64616"/>
    <cellStyle name="Note 3 3 2 8 6 3" xfId="64617"/>
    <cellStyle name="Note 3 3 2 8 7" xfId="33003"/>
    <cellStyle name="Note 3 3 2 8 8" xfId="64618"/>
    <cellStyle name="Note 3 3 2 9" xfId="33004"/>
    <cellStyle name="Note 3 3 2 9 2" xfId="33005"/>
    <cellStyle name="Note 3 3 2 9 2 2" xfId="33006"/>
    <cellStyle name="Note 3 3 2 9 2 3" xfId="33007"/>
    <cellStyle name="Note 3 3 2 9 2 4" xfId="33008"/>
    <cellStyle name="Note 3 3 2 9 2 5" xfId="33009"/>
    <cellStyle name="Note 3 3 2 9 2 6" xfId="33010"/>
    <cellStyle name="Note 3 3 2 9 3" xfId="33011"/>
    <cellStyle name="Note 3 3 2 9 3 2" xfId="64619"/>
    <cellStyle name="Note 3 3 2 9 3 3" xfId="64620"/>
    <cellStyle name="Note 3 3 2 9 4" xfId="33012"/>
    <cellStyle name="Note 3 3 2 9 4 2" xfId="64621"/>
    <cellStyle name="Note 3 3 2 9 4 3" xfId="64622"/>
    <cellStyle name="Note 3 3 2 9 5" xfId="33013"/>
    <cellStyle name="Note 3 3 2 9 5 2" xfId="64623"/>
    <cellStyle name="Note 3 3 2 9 5 3" xfId="64624"/>
    <cellStyle name="Note 3 3 2 9 6" xfId="33014"/>
    <cellStyle name="Note 3 3 2 9 6 2" xfId="64625"/>
    <cellStyle name="Note 3 3 2 9 6 3" xfId="64626"/>
    <cellStyle name="Note 3 3 2 9 7" xfId="33015"/>
    <cellStyle name="Note 3 3 2 9 8" xfId="64627"/>
    <cellStyle name="Note 3 3 20" xfId="33016"/>
    <cellStyle name="Note 3 3 20 2" xfId="33017"/>
    <cellStyle name="Note 3 3 20 2 2" xfId="33018"/>
    <cellStyle name="Note 3 3 20 2 3" xfId="33019"/>
    <cellStyle name="Note 3 3 20 2 4" xfId="33020"/>
    <cellStyle name="Note 3 3 20 2 5" xfId="33021"/>
    <cellStyle name="Note 3 3 20 2 6" xfId="33022"/>
    <cellStyle name="Note 3 3 20 3" xfId="33023"/>
    <cellStyle name="Note 3 3 20 3 2" xfId="64628"/>
    <cellStyle name="Note 3 3 20 3 3" xfId="64629"/>
    <cellStyle name="Note 3 3 20 4" xfId="33024"/>
    <cellStyle name="Note 3 3 20 4 2" xfId="64630"/>
    <cellStyle name="Note 3 3 20 4 3" xfId="64631"/>
    <cellStyle name="Note 3 3 20 5" xfId="33025"/>
    <cellStyle name="Note 3 3 20 5 2" xfId="64632"/>
    <cellStyle name="Note 3 3 20 5 3" xfId="64633"/>
    <cellStyle name="Note 3 3 20 6" xfId="33026"/>
    <cellStyle name="Note 3 3 20 6 2" xfId="64634"/>
    <cellStyle name="Note 3 3 20 6 3" xfId="64635"/>
    <cellStyle name="Note 3 3 20 7" xfId="33027"/>
    <cellStyle name="Note 3 3 20 8" xfId="64636"/>
    <cellStyle name="Note 3 3 21" xfId="33028"/>
    <cellStyle name="Note 3 3 21 2" xfId="33029"/>
    <cellStyle name="Note 3 3 21 2 2" xfId="33030"/>
    <cellStyle name="Note 3 3 21 2 3" xfId="33031"/>
    <cellStyle name="Note 3 3 21 2 4" xfId="33032"/>
    <cellStyle name="Note 3 3 21 2 5" xfId="33033"/>
    <cellStyle name="Note 3 3 21 2 6" xfId="33034"/>
    <cellStyle name="Note 3 3 21 3" xfId="33035"/>
    <cellStyle name="Note 3 3 21 3 2" xfId="64637"/>
    <cellStyle name="Note 3 3 21 3 3" xfId="64638"/>
    <cellStyle name="Note 3 3 21 4" xfId="33036"/>
    <cellStyle name="Note 3 3 21 4 2" xfId="64639"/>
    <cellStyle name="Note 3 3 21 4 3" xfId="64640"/>
    <cellStyle name="Note 3 3 21 5" xfId="33037"/>
    <cellStyle name="Note 3 3 21 5 2" xfId="64641"/>
    <cellStyle name="Note 3 3 21 5 3" xfId="64642"/>
    <cellStyle name="Note 3 3 21 6" xfId="33038"/>
    <cellStyle name="Note 3 3 21 6 2" xfId="64643"/>
    <cellStyle name="Note 3 3 21 6 3" xfId="64644"/>
    <cellStyle name="Note 3 3 21 7" xfId="33039"/>
    <cellStyle name="Note 3 3 21 8" xfId="64645"/>
    <cellStyle name="Note 3 3 22" xfId="33040"/>
    <cellStyle name="Note 3 3 22 2" xfId="33041"/>
    <cellStyle name="Note 3 3 22 2 2" xfId="33042"/>
    <cellStyle name="Note 3 3 22 2 3" xfId="33043"/>
    <cellStyle name="Note 3 3 22 2 4" xfId="33044"/>
    <cellStyle name="Note 3 3 22 2 5" xfId="33045"/>
    <cellStyle name="Note 3 3 22 2 6" xfId="33046"/>
    <cellStyle name="Note 3 3 22 3" xfId="33047"/>
    <cellStyle name="Note 3 3 22 3 2" xfId="64646"/>
    <cellStyle name="Note 3 3 22 3 3" xfId="64647"/>
    <cellStyle name="Note 3 3 22 4" xfId="33048"/>
    <cellStyle name="Note 3 3 22 4 2" xfId="64648"/>
    <cellStyle name="Note 3 3 22 4 3" xfId="64649"/>
    <cellStyle name="Note 3 3 22 5" xfId="33049"/>
    <cellStyle name="Note 3 3 22 5 2" xfId="64650"/>
    <cellStyle name="Note 3 3 22 5 3" xfId="64651"/>
    <cellStyle name="Note 3 3 22 6" xfId="33050"/>
    <cellStyle name="Note 3 3 22 6 2" xfId="64652"/>
    <cellStyle name="Note 3 3 22 6 3" xfId="64653"/>
    <cellStyle name="Note 3 3 22 7" xfId="33051"/>
    <cellStyle name="Note 3 3 22 8" xfId="64654"/>
    <cellStyle name="Note 3 3 23" xfId="33052"/>
    <cellStyle name="Note 3 3 23 2" xfId="33053"/>
    <cellStyle name="Note 3 3 23 2 2" xfId="33054"/>
    <cellStyle name="Note 3 3 23 2 3" xfId="33055"/>
    <cellStyle name="Note 3 3 23 2 4" xfId="33056"/>
    <cellStyle name="Note 3 3 23 2 5" xfId="33057"/>
    <cellStyle name="Note 3 3 23 2 6" xfId="33058"/>
    <cellStyle name="Note 3 3 23 3" xfId="33059"/>
    <cellStyle name="Note 3 3 23 3 2" xfId="64655"/>
    <cellStyle name="Note 3 3 23 3 3" xfId="64656"/>
    <cellStyle name="Note 3 3 23 4" xfId="33060"/>
    <cellStyle name="Note 3 3 23 4 2" xfId="64657"/>
    <cellStyle name="Note 3 3 23 4 3" xfId="64658"/>
    <cellStyle name="Note 3 3 23 5" xfId="33061"/>
    <cellStyle name="Note 3 3 23 5 2" xfId="64659"/>
    <cellStyle name="Note 3 3 23 5 3" xfId="64660"/>
    <cellStyle name="Note 3 3 23 6" xfId="33062"/>
    <cellStyle name="Note 3 3 23 6 2" xfId="64661"/>
    <cellStyle name="Note 3 3 23 6 3" xfId="64662"/>
    <cellStyle name="Note 3 3 23 7" xfId="33063"/>
    <cellStyle name="Note 3 3 23 8" xfId="64663"/>
    <cellStyle name="Note 3 3 24" xfId="33064"/>
    <cellStyle name="Note 3 3 24 2" xfId="33065"/>
    <cellStyle name="Note 3 3 24 2 2" xfId="33066"/>
    <cellStyle name="Note 3 3 24 2 3" xfId="33067"/>
    <cellStyle name="Note 3 3 24 2 4" xfId="33068"/>
    <cellStyle name="Note 3 3 24 2 5" xfId="33069"/>
    <cellStyle name="Note 3 3 24 2 6" xfId="33070"/>
    <cellStyle name="Note 3 3 24 3" xfId="33071"/>
    <cellStyle name="Note 3 3 24 3 2" xfId="64664"/>
    <cellStyle name="Note 3 3 24 3 3" xfId="64665"/>
    <cellStyle name="Note 3 3 24 4" xfId="33072"/>
    <cellStyle name="Note 3 3 24 4 2" xfId="64666"/>
    <cellStyle name="Note 3 3 24 4 3" xfId="64667"/>
    <cellStyle name="Note 3 3 24 5" xfId="33073"/>
    <cellStyle name="Note 3 3 24 5 2" xfId="64668"/>
    <cellStyle name="Note 3 3 24 5 3" xfId="64669"/>
    <cellStyle name="Note 3 3 24 6" xfId="33074"/>
    <cellStyle name="Note 3 3 24 6 2" xfId="64670"/>
    <cellStyle name="Note 3 3 24 6 3" xfId="64671"/>
    <cellStyle name="Note 3 3 24 7" xfId="33075"/>
    <cellStyle name="Note 3 3 24 8" xfId="64672"/>
    <cellStyle name="Note 3 3 25" xfId="33076"/>
    <cellStyle name="Note 3 3 25 2" xfId="33077"/>
    <cellStyle name="Note 3 3 25 2 2" xfId="33078"/>
    <cellStyle name="Note 3 3 25 2 3" xfId="33079"/>
    <cellStyle name="Note 3 3 25 2 4" xfId="33080"/>
    <cellStyle name="Note 3 3 25 2 5" xfId="33081"/>
    <cellStyle name="Note 3 3 25 2 6" xfId="33082"/>
    <cellStyle name="Note 3 3 25 3" xfId="33083"/>
    <cellStyle name="Note 3 3 25 3 2" xfId="64673"/>
    <cellStyle name="Note 3 3 25 3 3" xfId="64674"/>
    <cellStyle name="Note 3 3 25 4" xfId="33084"/>
    <cellStyle name="Note 3 3 25 4 2" xfId="64675"/>
    <cellStyle name="Note 3 3 25 4 3" xfId="64676"/>
    <cellStyle name="Note 3 3 25 5" xfId="33085"/>
    <cellStyle name="Note 3 3 25 5 2" xfId="64677"/>
    <cellStyle name="Note 3 3 25 5 3" xfId="64678"/>
    <cellStyle name="Note 3 3 25 6" xfId="33086"/>
    <cellStyle name="Note 3 3 25 6 2" xfId="64679"/>
    <cellStyle name="Note 3 3 25 6 3" xfId="64680"/>
    <cellStyle name="Note 3 3 25 7" xfId="33087"/>
    <cellStyle name="Note 3 3 25 8" xfId="64681"/>
    <cellStyle name="Note 3 3 26" xfId="33088"/>
    <cellStyle name="Note 3 3 26 2" xfId="33089"/>
    <cellStyle name="Note 3 3 26 2 2" xfId="33090"/>
    <cellStyle name="Note 3 3 26 2 3" xfId="33091"/>
    <cellStyle name="Note 3 3 26 2 4" xfId="33092"/>
    <cellStyle name="Note 3 3 26 2 5" xfId="33093"/>
    <cellStyle name="Note 3 3 26 2 6" xfId="33094"/>
    <cellStyle name="Note 3 3 26 3" xfId="33095"/>
    <cellStyle name="Note 3 3 26 3 2" xfId="64682"/>
    <cellStyle name="Note 3 3 26 3 3" xfId="64683"/>
    <cellStyle name="Note 3 3 26 4" xfId="33096"/>
    <cellStyle name="Note 3 3 26 4 2" xfId="64684"/>
    <cellStyle name="Note 3 3 26 4 3" xfId="64685"/>
    <cellStyle name="Note 3 3 26 5" xfId="33097"/>
    <cellStyle name="Note 3 3 26 5 2" xfId="64686"/>
    <cellStyle name="Note 3 3 26 5 3" xfId="64687"/>
    <cellStyle name="Note 3 3 26 6" xfId="33098"/>
    <cellStyle name="Note 3 3 26 6 2" xfId="64688"/>
    <cellStyle name="Note 3 3 26 6 3" xfId="64689"/>
    <cellStyle name="Note 3 3 26 7" xfId="33099"/>
    <cellStyle name="Note 3 3 26 8" xfId="64690"/>
    <cellStyle name="Note 3 3 27" xfId="33100"/>
    <cellStyle name="Note 3 3 27 2" xfId="33101"/>
    <cellStyle name="Note 3 3 27 2 2" xfId="33102"/>
    <cellStyle name="Note 3 3 27 2 3" xfId="33103"/>
    <cellStyle name="Note 3 3 27 2 4" xfId="33104"/>
    <cellStyle name="Note 3 3 27 2 5" xfId="33105"/>
    <cellStyle name="Note 3 3 27 2 6" xfId="33106"/>
    <cellStyle name="Note 3 3 27 3" xfId="33107"/>
    <cellStyle name="Note 3 3 27 3 2" xfId="64691"/>
    <cellStyle name="Note 3 3 27 3 3" xfId="64692"/>
    <cellStyle name="Note 3 3 27 4" xfId="33108"/>
    <cellStyle name="Note 3 3 27 4 2" xfId="64693"/>
    <cellStyle name="Note 3 3 27 4 3" xfId="64694"/>
    <cellStyle name="Note 3 3 27 5" xfId="33109"/>
    <cellStyle name="Note 3 3 27 5 2" xfId="64695"/>
    <cellStyle name="Note 3 3 27 5 3" xfId="64696"/>
    <cellStyle name="Note 3 3 27 6" xfId="33110"/>
    <cellStyle name="Note 3 3 27 6 2" xfId="64697"/>
    <cellStyle name="Note 3 3 27 6 3" xfId="64698"/>
    <cellStyle name="Note 3 3 27 7" xfId="33111"/>
    <cellStyle name="Note 3 3 27 8" xfId="64699"/>
    <cellStyle name="Note 3 3 28" xfId="33112"/>
    <cellStyle name="Note 3 3 28 2" xfId="33113"/>
    <cellStyle name="Note 3 3 28 2 2" xfId="33114"/>
    <cellStyle name="Note 3 3 28 2 3" xfId="33115"/>
    <cellStyle name="Note 3 3 28 2 4" xfId="33116"/>
    <cellStyle name="Note 3 3 28 2 5" xfId="33117"/>
    <cellStyle name="Note 3 3 28 2 6" xfId="33118"/>
    <cellStyle name="Note 3 3 28 3" xfId="33119"/>
    <cellStyle name="Note 3 3 28 3 2" xfId="64700"/>
    <cellStyle name="Note 3 3 28 3 3" xfId="64701"/>
    <cellStyle name="Note 3 3 28 4" xfId="33120"/>
    <cellStyle name="Note 3 3 28 4 2" xfId="64702"/>
    <cellStyle name="Note 3 3 28 4 3" xfId="64703"/>
    <cellStyle name="Note 3 3 28 5" xfId="33121"/>
    <cellStyle name="Note 3 3 28 5 2" xfId="64704"/>
    <cellStyle name="Note 3 3 28 5 3" xfId="64705"/>
    <cellStyle name="Note 3 3 28 6" xfId="33122"/>
    <cellStyle name="Note 3 3 28 6 2" xfId="64706"/>
    <cellStyle name="Note 3 3 28 6 3" xfId="64707"/>
    <cellStyle name="Note 3 3 28 7" xfId="33123"/>
    <cellStyle name="Note 3 3 28 8" xfId="64708"/>
    <cellStyle name="Note 3 3 29" xfId="33124"/>
    <cellStyle name="Note 3 3 29 2" xfId="33125"/>
    <cellStyle name="Note 3 3 29 2 2" xfId="33126"/>
    <cellStyle name="Note 3 3 29 2 3" xfId="33127"/>
    <cellStyle name="Note 3 3 29 2 4" xfId="33128"/>
    <cellStyle name="Note 3 3 29 2 5" xfId="33129"/>
    <cellStyle name="Note 3 3 29 2 6" xfId="33130"/>
    <cellStyle name="Note 3 3 29 3" xfId="33131"/>
    <cellStyle name="Note 3 3 29 3 2" xfId="64709"/>
    <cellStyle name="Note 3 3 29 3 3" xfId="64710"/>
    <cellStyle name="Note 3 3 29 4" xfId="33132"/>
    <cellStyle name="Note 3 3 29 4 2" xfId="64711"/>
    <cellStyle name="Note 3 3 29 4 3" xfId="64712"/>
    <cellStyle name="Note 3 3 29 5" xfId="33133"/>
    <cellStyle name="Note 3 3 29 5 2" xfId="64713"/>
    <cellStyle name="Note 3 3 29 5 3" xfId="64714"/>
    <cellStyle name="Note 3 3 29 6" xfId="33134"/>
    <cellStyle name="Note 3 3 29 6 2" xfId="64715"/>
    <cellStyle name="Note 3 3 29 6 3" xfId="64716"/>
    <cellStyle name="Note 3 3 29 7" xfId="33135"/>
    <cellStyle name="Note 3 3 29 8" xfId="64717"/>
    <cellStyle name="Note 3 3 3" xfId="33136"/>
    <cellStyle name="Note 3 3 3 2" xfId="33137"/>
    <cellStyle name="Note 3 3 3 2 2" xfId="33138"/>
    <cellStyle name="Note 3 3 3 2 3" xfId="64718"/>
    <cellStyle name="Note 3 3 3 3" xfId="33139"/>
    <cellStyle name="Note 3 3 3 3 2" xfId="33140"/>
    <cellStyle name="Note 3 3 3 3 3" xfId="33141"/>
    <cellStyle name="Note 3 3 3 3 4" xfId="33142"/>
    <cellStyle name="Note 3 3 3 3 5" xfId="33143"/>
    <cellStyle name="Note 3 3 3 3 6" xfId="33144"/>
    <cellStyle name="Note 3 3 3 4" xfId="33145"/>
    <cellStyle name="Note 3 3 3 4 2" xfId="64719"/>
    <cellStyle name="Note 3 3 3 4 3" xfId="64720"/>
    <cellStyle name="Note 3 3 3 5" xfId="33146"/>
    <cellStyle name="Note 3 3 3 5 2" xfId="64721"/>
    <cellStyle name="Note 3 3 3 5 3" xfId="64722"/>
    <cellStyle name="Note 3 3 3 6" xfId="33147"/>
    <cellStyle name="Note 3 3 3 6 2" xfId="64723"/>
    <cellStyle name="Note 3 3 3 6 3" xfId="64724"/>
    <cellStyle name="Note 3 3 3 7" xfId="33148"/>
    <cellStyle name="Note 3 3 3 8" xfId="33149"/>
    <cellStyle name="Note 3 3 30" xfId="33150"/>
    <cellStyle name="Note 3 3 30 2" xfId="33151"/>
    <cellStyle name="Note 3 3 30 2 2" xfId="33152"/>
    <cellStyle name="Note 3 3 30 2 3" xfId="33153"/>
    <cellStyle name="Note 3 3 30 2 4" xfId="33154"/>
    <cellStyle name="Note 3 3 30 2 5" xfId="33155"/>
    <cellStyle name="Note 3 3 30 2 6" xfId="33156"/>
    <cellStyle name="Note 3 3 30 3" xfId="33157"/>
    <cellStyle name="Note 3 3 30 3 2" xfId="64725"/>
    <cellStyle name="Note 3 3 30 3 3" xfId="64726"/>
    <cellStyle name="Note 3 3 30 4" xfId="33158"/>
    <cellStyle name="Note 3 3 30 4 2" xfId="64727"/>
    <cellStyle name="Note 3 3 30 4 3" xfId="64728"/>
    <cellStyle name="Note 3 3 30 5" xfId="33159"/>
    <cellStyle name="Note 3 3 30 5 2" xfId="64729"/>
    <cellStyle name="Note 3 3 30 5 3" xfId="64730"/>
    <cellStyle name="Note 3 3 30 6" xfId="33160"/>
    <cellStyle name="Note 3 3 30 6 2" xfId="64731"/>
    <cellStyle name="Note 3 3 30 6 3" xfId="64732"/>
    <cellStyle name="Note 3 3 30 7" xfId="33161"/>
    <cellStyle name="Note 3 3 30 8" xfId="64733"/>
    <cellStyle name="Note 3 3 31" xfId="33162"/>
    <cellStyle name="Note 3 3 31 2" xfId="33163"/>
    <cellStyle name="Note 3 3 31 2 2" xfId="33164"/>
    <cellStyle name="Note 3 3 31 2 3" xfId="33165"/>
    <cellStyle name="Note 3 3 31 2 4" xfId="33166"/>
    <cellStyle name="Note 3 3 31 2 5" xfId="33167"/>
    <cellStyle name="Note 3 3 31 2 6" xfId="33168"/>
    <cellStyle name="Note 3 3 31 3" xfId="33169"/>
    <cellStyle name="Note 3 3 31 3 2" xfId="64734"/>
    <cellStyle name="Note 3 3 31 3 3" xfId="64735"/>
    <cellStyle name="Note 3 3 31 4" xfId="33170"/>
    <cellStyle name="Note 3 3 31 4 2" xfId="64736"/>
    <cellStyle name="Note 3 3 31 4 3" xfId="64737"/>
    <cellStyle name="Note 3 3 31 5" xfId="33171"/>
    <cellStyle name="Note 3 3 31 5 2" xfId="64738"/>
    <cellStyle name="Note 3 3 31 5 3" xfId="64739"/>
    <cellStyle name="Note 3 3 31 6" xfId="33172"/>
    <cellStyle name="Note 3 3 31 6 2" xfId="64740"/>
    <cellStyle name="Note 3 3 31 6 3" xfId="64741"/>
    <cellStyle name="Note 3 3 31 7" xfId="33173"/>
    <cellStyle name="Note 3 3 31 8" xfId="64742"/>
    <cellStyle name="Note 3 3 32" xfId="33174"/>
    <cellStyle name="Note 3 3 32 2" xfId="33175"/>
    <cellStyle name="Note 3 3 32 2 2" xfId="33176"/>
    <cellStyle name="Note 3 3 32 2 3" xfId="33177"/>
    <cellStyle name="Note 3 3 32 2 4" xfId="33178"/>
    <cellStyle name="Note 3 3 32 2 5" xfId="33179"/>
    <cellStyle name="Note 3 3 32 2 6" xfId="33180"/>
    <cellStyle name="Note 3 3 32 3" xfId="33181"/>
    <cellStyle name="Note 3 3 32 3 2" xfId="64743"/>
    <cellStyle name="Note 3 3 32 3 3" xfId="64744"/>
    <cellStyle name="Note 3 3 32 4" xfId="33182"/>
    <cellStyle name="Note 3 3 32 4 2" xfId="64745"/>
    <cellStyle name="Note 3 3 32 4 3" xfId="64746"/>
    <cellStyle name="Note 3 3 32 5" xfId="33183"/>
    <cellStyle name="Note 3 3 32 5 2" xfId="64747"/>
    <cellStyle name="Note 3 3 32 5 3" xfId="64748"/>
    <cellStyle name="Note 3 3 32 6" xfId="33184"/>
    <cellStyle name="Note 3 3 32 6 2" xfId="64749"/>
    <cellStyle name="Note 3 3 32 6 3" xfId="64750"/>
    <cellStyle name="Note 3 3 32 7" xfId="33185"/>
    <cellStyle name="Note 3 3 32 8" xfId="64751"/>
    <cellStyle name="Note 3 3 33" xfId="33186"/>
    <cellStyle name="Note 3 3 33 2" xfId="33187"/>
    <cellStyle name="Note 3 3 33 2 2" xfId="33188"/>
    <cellStyle name="Note 3 3 33 2 3" xfId="33189"/>
    <cellStyle name="Note 3 3 33 2 4" xfId="33190"/>
    <cellStyle name="Note 3 3 33 2 5" xfId="33191"/>
    <cellStyle name="Note 3 3 33 2 6" xfId="33192"/>
    <cellStyle name="Note 3 3 33 3" xfId="33193"/>
    <cellStyle name="Note 3 3 33 3 2" xfId="64752"/>
    <cellStyle name="Note 3 3 33 3 3" xfId="64753"/>
    <cellStyle name="Note 3 3 33 4" xfId="33194"/>
    <cellStyle name="Note 3 3 33 4 2" xfId="64754"/>
    <cellStyle name="Note 3 3 33 4 3" xfId="64755"/>
    <cellStyle name="Note 3 3 33 5" xfId="33195"/>
    <cellStyle name="Note 3 3 33 5 2" xfId="64756"/>
    <cellStyle name="Note 3 3 33 5 3" xfId="64757"/>
    <cellStyle name="Note 3 3 33 6" xfId="33196"/>
    <cellStyle name="Note 3 3 33 6 2" xfId="64758"/>
    <cellStyle name="Note 3 3 33 6 3" xfId="64759"/>
    <cellStyle name="Note 3 3 33 7" xfId="33197"/>
    <cellStyle name="Note 3 3 33 8" xfId="64760"/>
    <cellStyle name="Note 3 3 34" xfId="33198"/>
    <cellStyle name="Note 3 3 34 2" xfId="33199"/>
    <cellStyle name="Note 3 3 34 2 2" xfId="33200"/>
    <cellStyle name="Note 3 3 34 2 3" xfId="33201"/>
    <cellStyle name="Note 3 3 34 2 4" xfId="33202"/>
    <cellStyle name="Note 3 3 34 2 5" xfId="33203"/>
    <cellStyle name="Note 3 3 34 2 6" xfId="33204"/>
    <cellStyle name="Note 3 3 34 3" xfId="33205"/>
    <cellStyle name="Note 3 3 34 3 2" xfId="64761"/>
    <cellStyle name="Note 3 3 34 3 3" xfId="64762"/>
    <cellStyle name="Note 3 3 34 4" xfId="33206"/>
    <cellStyle name="Note 3 3 34 4 2" xfId="64763"/>
    <cellStyle name="Note 3 3 34 4 3" xfId="64764"/>
    <cellStyle name="Note 3 3 34 5" xfId="33207"/>
    <cellStyle name="Note 3 3 34 5 2" xfId="64765"/>
    <cellStyle name="Note 3 3 34 5 3" xfId="64766"/>
    <cellStyle name="Note 3 3 34 6" xfId="33208"/>
    <cellStyle name="Note 3 3 34 6 2" xfId="64767"/>
    <cellStyle name="Note 3 3 34 6 3" xfId="64768"/>
    <cellStyle name="Note 3 3 34 7" xfId="33209"/>
    <cellStyle name="Note 3 3 34 8" xfId="64769"/>
    <cellStyle name="Note 3 3 35" xfId="33210"/>
    <cellStyle name="Note 3 3 35 2" xfId="33211"/>
    <cellStyle name="Note 3 3 35 2 2" xfId="33212"/>
    <cellStyle name="Note 3 3 35 2 3" xfId="33213"/>
    <cellStyle name="Note 3 3 35 2 4" xfId="33214"/>
    <cellStyle name="Note 3 3 35 2 5" xfId="33215"/>
    <cellStyle name="Note 3 3 35 2 6" xfId="33216"/>
    <cellStyle name="Note 3 3 35 3" xfId="33217"/>
    <cellStyle name="Note 3 3 35 3 2" xfId="64770"/>
    <cellStyle name="Note 3 3 35 3 3" xfId="64771"/>
    <cellStyle name="Note 3 3 35 4" xfId="33218"/>
    <cellStyle name="Note 3 3 35 4 2" xfId="64772"/>
    <cellStyle name="Note 3 3 35 4 3" xfId="64773"/>
    <cellStyle name="Note 3 3 35 5" xfId="33219"/>
    <cellStyle name="Note 3 3 35 5 2" xfId="64774"/>
    <cellStyle name="Note 3 3 35 5 3" xfId="64775"/>
    <cellStyle name="Note 3 3 35 6" xfId="33220"/>
    <cellStyle name="Note 3 3 35 6 2" xfId="64776"/>
    <cellStyle name="Note 3 3 35 6 3" xfId="64777"/>
    <cellStyle name="Note 3 3 35 7" xfId="33221"/>
    <cellStyle name="Note 3 3 35 8" xfId="64778"/>
    <cellStyle name="Note 3 3 36" xfId="33222"/>
    <cellStyle name="Note 3 3 36 2" xfId="33223"/>
    <cellStyle name="Note 3 3 36 3" xfId="64779"/>
    <cellStyle name="Note 3 3 37" xfId="33224"/>
    <cellStyle name="Note 3 3 37 2" xfId="33225"/>
    <cellStyle name="Note 3 3 37 3" xfId="33226"/>
    <cellStyle name="Note 3 3 37 4" xfId="33227"/>
    <cellStyle name="Note 3 3 37 5" xfId="33228"/>
    <cellStyle name="Note 3 3 37 6" xfId="33229"/>
    <cellStyle name="Note 3 3 38" xfId="33230"/>
    <cellStyle name="Note 3 3 38 2" xfId="64780"/>
    <cellStyle name="Note 3 3 38 3" xfId="64781"/>
    <cellStyle name="Note 3 3 39" xfId="33231"/>
    <cellStyle name="Note 3 3 39 2" xfId="64782"/>
    <cellStyle name="Note 3 3 39 3" xfId="64783"/>
    <cellStyle name="Note 3 3 4" xfId="33232"/>
    <cellStyle name="Note 3 3 4 2" xfId="33233"/>
    <cellStyle name="Note 3 3 4 2 2" xfId="33234"/>
    <cellStyle name="Note 3 3 4 2 3" xfId="64784"/>
    <cellStyle name="Note 3 3 4 3" xfId="33235"/>
    <cellStyle name="Note 3 3 4 3 2" xfId="33236"/>
    <cellStyle name="Note 3 3 4 3 3" xfId="33237"/>
    <cellStyle name="Note 3 3 4 3 4" xfId="33238"/>
    <cellStyle name="Note 3 3 4 3 5" xfId="33239"/>
    <cellStyle name="Note 3 3 4 3 6" xfId="33240"/>
    <cellStyle name="Note 3 3 4 4" xfId="33241"/>
    <cellStyle name="Note 3 3 4 4 2" xfId="64785"/>
    <cellStyle name="Note 3 3 4 4 3" xfId="64786"/>
    <cellStyle name="Note 3 3 4 5" xfId="33242"/>
    <cellStyle name="Note 3 3 4 5 2" xfId="64787"/>
    <cellStyle name="Note 3 3 4 5 3" xfId="64788"/>
    <cellStyle name="Note 3 3 4 6" xfId="33243"/>
    <cellStyle name="Note 3 3 4 6 2" xfId="64789"/>
    <cellStyle name="Note 3 3 4 6 3" xfId="64790"/>
    <cellStyle name="Note 3 3 4 7" xfId="33244"/>
    <cellStyle name="Note 3 3 4 8" xfId="33245"/>
    <cellStyle name="Note 3 3 40" xfId="33246"/>
    <cellStyle name="Note 3 3 40 2" xfId="64791"/>
    <cellStyle name="Note 3 3 40 3" xfId="64792"/>
    <cellStyle name="Note 3 3 41" xfId="33247"/>
    <cellStyle name="Note 3 3 42" xfId="33248"/>
    <cellStyle name="Note 3 3 5" xfId="33249"/>
    <cellStyle name="Note 3 3 5 2" xfId="33250"/>
    <cellStyle name="Note 3 3 5 2 2" xfId="33251"/>
    <cellStyle name="Note 3 3 5 2 3" xfId="33252"/>
    <cellStyle name="Note 3 3 5 2 4" xfId="33253"/>
    <cellStyle name="Note 3 3 5 2 5" xfId="33254"/>
    <cellStyle name="Note 3 3 5 2 6" xfId="33255"/>
    <cellStyle name="Note 3 3 5 3" xfId="33256"/>
    <cellStyle name="Note 3 3 5 3 2" xfId="64793"/>
    <cellStyle name="Note 3 3 5 3 3" xfId="64794"/>
    <cellStyle name="Note 3 3 5 4" xfId="33257"/>
    <cellStyle name="Note 3 3 5 4 2" xfId="64795"/>
    <cellStyle name="Note 3 3 5 4 3" xfId="64796"/>
    <cellStyle name="Note 3 3 5 5" xfId="33258"/>
    <cellStyle name="Note 3 3 5 5 2" xfId="64797"/>
    <cellStyle name="Note 3 3 5 5 3" xfId="64798"/>
    <cellStyle name="Note 3 3 5 6" xfId="33259"/>
    <cellStyle name="Note 3 3 5 6 2" xfId="64799"/>
    <cellStyle name="Note 3 3 5 6 3" xfId="64800"/>
    <cellStyle name="Note 3 3 5 7" xfId="33260"/>
    <cellStyle name="Note 3 3 5 8" xfId="64801"/>
    <cellStyle name="Note 3 3 6" xfId="33261"/>
    <cellStyle name="Note 3 3 6 2" xfId="33262"/>
    <cellStyle name="Note 3 3 6 2 2" xfId="33263"/>
    <cellStyle name="Note 3 3 6 2 3" xfId="33264"/>
    <cellStyle name="Note 3 3 6 2 4" xfId="33265"/>
    <cellStyle name="Note 3 3 6 2 5" xfId="33266"/>
    <cellStyle name="Note 3 3 6 2 6" xfId="33267"/>
    <cellStyle name="Note 3 3 6 3" xfId="33268"/>
    <cellStyle name="Note 3 3 6 3 2" xfId="64802"/>
    <cellStyle name="Note 3 3 6 3 3" xfId="64803"/>
    <cellStyle name="Note 3 3 6 4" xfId="33269"/>
    <cellStyle name="Note 3 3 6 4 2" xfId="64804"/>
    <cellStyle name="Note 3 3 6 4 3" xfId="64805"/>
    <cellStyle name="Note 3 3 6 5" xfId="33270"/>
    <cellStyle name="Note 3 3 6 5 2" xfId="64806"/>
    <cellStyle name="Note 3 3 6 5 3" xfId="64807"/>
    <cellStyle name="Note 3 3 6 6" xfId="33271"/>
    <cellStyle name="Note 3 3 6 6 2" xfId="64808"/>
    <cellStyle name="Note 3 3 6 6 3" xfId="64809"/>
    <cellStyle name="Note 3 3 6 7" xfId="33272"/>
    <cellStyle name="Note 3 3 6 8" xfId="64810"/>
    <cellStyle name="Note 3 3 7" xfId="33273"/>
    <cellStyle name="Note 3 3 7 2" xfId="33274"/>
    <cellStyle name="Note 3 3 7 2 2" xfId="33275"/>
    <cellStyle name="Note 3 3 7 2 3" xfId="33276"/>
    <cellStyle name="Note 3 3 7 2 4" xfId="33277"/>
    <cellStyle name="Note 3 3 7 2 5" xfId="33278"/>
    <cellStyle name="Note 3 3 7 2 6" xfId="33279"/>
    <cellStyle name="Note 3 3 7 3" xfId="33280"/>
    <cellStyle name="Note 3 3 7 3 2" xfId="64811"/>
    <cellStyle name="Note 3 3 7 3 3" xfId="64812"/>
    <cellStyle name="Note 3 3 7 4" xfId="33281"/>
    <cellStyle name="Note 3 3 7 4 2" xfId="64813"/>
    <cellStyle name="Note 3 3 7 4 3" xfId="64814"/>
    <cellStyle name="Note 3 3 7 5" xfId="33282"/>
    <cellStyle name="Note 3 3 7 5 2" xfId="64815"/>
    <cellStyle name="Note 3 3 7 5 3" xfId="64816"/>
    <cellStyle name="Note 3 3 7 6" xfId="33283"/>
    <cellStyle name="Note 3 3 7 6 2" xfId="64817"/>
    <cellStyle name="Note 3 3 7 6 3" xfId="64818"/>
    <cellStyle name="Note 3 3 7 7" xfId="33284"/>
    <cellStyle name="Note 3 3 7 8" xfId="64819"/>
    <cellStyle name="Note 3 3 8" xfId="33285"/>
    <cellStyle name="Note 3 3 8 2" xfId="33286"/>
    <cellStyle name="Note 3 3 8 2 2" xfId="33287"/>
    <cellStyle name="Note 3 3 8 2 3" xfId="33288"/>
    <cellStyle name="Note 3 3 8 2 4" xfId="33289"/>
    <cellStyle name="Note 3 3 8 2 5" xfId="33290"/>
    <cellStyle name="Note 3 3 8 2 6" xfId="33291"/>
    <cellStyle name="Note 3 3 8 3" xfId="33292"/>
    <cellStyle name="Note 3 3 8 3 2" xfId="64820"/>
    <cellStyle name="Note 3 3 8 3 3" xfId="64821"/>
    <cellStyle name="Note 3 3 8 4" xfId="33293"/>
    <cellStyle name="Note 3 3 8 4 2" xfId="64822"/>
    <cellStyle name="Note 3 3 8 4 3" xfId="64823"/>
    <cellStyle name="Note 3 3 8 5" xfId="33294"/>
    <cellStyle name="Note 3 3 8 5 2" xfId="64824"/>
    <cellStyle name="Note 3 3 8 5 3" xfId="64825"/>
    <cellStyle name="Note 3 3 8 6" xfId="33295"/>
    <cellStyle name="Note 3 3 8 6 2" xfId="64826"/>
    <cellStyle name="Note 3 3 8 6 3" xfId="64827"/>
    <cellStyle name="Note 3 3 8 7" xfId="33296"/>
    <cellStyle name="Note 3 3 8 8" xfId="64828"/>
    <cellStyle name="Note 3 3 9" xfId="33297"/>
    <cellStyle name="Note 3 3 9 2" xfId="33298"/>
    <cellStyle name="Note 3 3 9 2 2" xfId="33299"/>
    <cellStyle name="Note 3 3 9 2 3" xfId="33300"/>
    <cellStyle name="Note 3 3 9 2 4" xfId="33301"/>
    <cellStyle name="Note 3 3 9 2 5" xfId="33302"/>
    <cellStyle name="Note 3 3 9 2 6" xfId="33303"/>
    <cellStyle name="Note 3 3 9 3" xfId="33304"/>
    <cellStyle name="Note 3 3 9 3 2" xfId="64829"/>
    <cellStyle name="Note 3 3 9 3 3" xfId="64830"/>
    <cellStyle name="Note 3 3 9 4" xfId="33305"/>
    <cellStyle name="Note 3 3 9 4 2" xfId="64831"/>
    <cellStyle name="Note 3 3 9 4 3" xfId="64832"/>
    <cellStyle name="Note 3 3 9 5" xfId="33306"/>
    <cellStyle name="Note 3 3 9 5 2" xfId="64833"/>
    <cellStyle name="Note 3 3 9 5 3" xfId="64834"/>
    <cellStyle name="Note 3 3 9 6" xfId="33307"/>
    <cellStyle name="Note 3 3 9 6 2" xfId="64835"/>
    <cellStyle name="Note 3 3 9 6 3" xfId="64836"/>
    <cellStyle name="Note 3 3 9 7" xfId="33308"/>
    <cellStyle name="Note 3 3 9 8" xfId="64837"/>
    <cellStyle name="Note 3 30" xfId="33309"/>
    <cellStyle name="Note 3 30 2" xfId="33310"/>
    <cellStyle name="Note 3 30 2 2" xfId="33311"/>
    <cellStyle name="Note 3 30 2 3" xfId="33312"/>
    <cellStyle name="Note 3 30 2 4" xfId="33313"/>
    <cellStyle name="Note 3 30 2 5" xfId="33314"/>
    <cellStyle name="Note 3 30 2 6" xfId="33315"/>
    <cellStyle name="Note 3 30 3" xfId="33316"/>
    <cellStyle name="Note 3 30 3 2" xfId="64838"/>
    <cellStyle name="Note 3 30 3 3" xfId="64839"/>
    <cellStyle name="Note 3 30 4" xfId="33317"/>
    <cellStyle name="Note 3 30 4 2" xfId="64840"/>
    <cellStyle name="Note 3 30 4 3" xfId="64841"/>
    <cellStyle name="Note 3 30 5" xfId="33318"/>
    <cellStyle name="Note 3 30 5 2" xfId="64842"/>
    <cellStyle name="Note 3 30 5 3" xfId="64843"/>
    <cellStyle name="Note 3 30 6" xfId="33319"/>
    <cellStyle name="Note 3 30 6 2" xfId="64844"/>
    <cellStyle name="Note 3 30 6 3" xfId="64845"/>
    <cellStyle name="Note 3 30 7" xfId="33320"/>
    <cellStyle name="Note 3 30 8" xfId="64846"/>
    <cellStyle name="Note 3 31" xfId="33321"/>
    <cellStyle name="Note 3 31 2" xfId="33322"/>
    <cellStyle name="Note 3 31 2 2" xfId="33323"/>
    <cellStyle name="Note 3 31 2 3" xfId="33324"/>
    <cellStyle name="Note 3 31 2 4" xfId="33325"/>
    <cellStyle name="Note 3 31 2 5" xfId="33326"/>
    <cellStyle name="Note 3 31 2 6" xfId="33327"/>
    <cellStyle name="Note 3 31 3" xfId="33328"/>
    <cellStyle name="Note 3 31 3 2" xfId="64847"/>
    <cellStyle name="Note 3 31 3 3" xfId="64848"/>
    <cellStyle name="Note 3 31 4" xfId="33329"/>
    <cellStyle name="Note 3 31 4 2" xfId="64849"/>
    <cellStyle name="Note 3 31 4 3" xfId="64850"/>
    <cellStyle name="Note 3 31 5" xfId="33330"/>
    <cellStyle name="Note 3 31 5 2" xfId="64851"/>
    <cellStyle name="Note 3 31 5 3" xfId="64852"/>
    <cellStyle name="Note 3 31 6" xfId="33331"/>
    <cellStyle name="Note 3 31 6 2" xfId="64853"/>
    <cellStyle name="Note 3 31 6 3" xfId="64854"/>
    <cellStyle name="Note 3 31 7" xfId="33332"/>
    <cellStyle name="Note 3 31 8" xfId="64855"/>
    <cellStyle name="Note 3 32" xfId="33333"/>
    <cellStyle name="Note 3 32 2" xfId="33334"/>
    <cellStyle name="Note 3 32 2 2" xfId="33335"/>
    <cellStyle name="Note 3 32 2 3" xfId="33336"/>
    <cellStyle name="Note 3 32 2 4" xfId="33337"/>
    <cellStyle name="Note 3 32 2 5" xfId="33338"/>
    <cellStyle name="Note 3 32 2 6" xfId="33339"/>
    <cellStyle name="Note 3 32 3" xfId="33340"/>
    <cellStyle name="Note 3 32 3 2" xfId="64856"/>
    <cellStyle name="Note 3 32 3 3" xfId="64857"/>
    <cellStyle name="Note 3 32 4" xfId="33341"/>
    <cellStyle name="Note 3 32 4 2" xfId="64858"/>
    <cellStyle name="Note 3 32 4 3" xfId="64859"/>
    <cellStyle name="Note 3 32 5" xfId="33342"/>
    <cellStyle name="Note 3 32 5 2" xfId="64860"/>
    <cellStyle name="Note 3 32 5 3" xfId="64861"/>
    <cellStyle name="Note 3 32 6" xfId="33343"/>
    <cellStyle name="Note 3 32 6 2" xfId="64862"/>
    <cellStyle name="Note 3 32 6 3" xfId="64863"/>
    <cellStyle name="Note 3 32 7" xfId="33344"/>
    <cellStyle name="Note 3 32 8" xfId="64864"/>
    <cellStyle name="Note 3 33" xfId="33345"/>
    <cellStyle name="Note 3 33 2" xfId="33346"/>
    <cellStyle name="Note 3 33 2 2" xfId="33347"/>
    <cellStyle name="Note 3 33 2 3" xfId="33348"/>
    <cellStyle name="Note 3 33 2 4" xfId="33349"/>
    <cellStyle name="Note 3 33 2 5" xfId="33350"/>
    <cellStyle name="Note 3 33 2 6" xfId="33351"/>
    <cellStyle name="Note 3 33 3" xfId="33352"/>
    <cellStyle name="Note 3 33 3 2" xfId="64865"/>
    <cellStyle name="Note 3 33 3 3" xfId="64866"/>
    <cellStyle name="Note 3 33 4" xfId="33353"/>
    <cellStyle name="Note 3 33 4 2" xfId="64867"/>
    <cellStyle name="Note 3 33 4 3" xfId="64868"/>
    <cellStyle name="Note 3 33 5" xfId="33354"/>
    <cellStyle name="Note 3 33 5 2" xfId="64869"/>
    <cellStyle name="Note 3 33 5 3" xfId="64870"/>
    <cellStyle name="Note 3 33 6" xfId="33355"/>
    <cellStyle name="Note 3 33 6 2" xfId="64871"/>
    <cellStyle name="Note 3 33 6 3" xfId="64872"/>
    <cellStyle name="Note 3 33 7" xfId="33356"/>
    <cellStyle name="Note 3 33 8" xfId="64873"/>
    <cellStyle name="Note 3 34" xfId="33357"/>
    <cellStyle name="Note 3 34 2" xfId="33358"/>
    <cellStyle name="Note 3 34 2 2" xfId="33359"/>
    <cellStyle name="Note 3 34 2 3" xfId="33360"/>
    <cellStyle name="Note 3 34 2 4" xfId="33361"/>
    <cellStyle name="Note 3 34 2 5" xfId="33362"/>
    <cellStyle name="Note 3 34 2 6" xfId="33363"/>
    <cellStyle name="Note 3 34 3" xfId="33364"/>
    <cellStyle name="Note 3 34 3 2" xfId="64874"/>
    <cellStyle name="Note 3 34 3 3" xfId="64875"/>
    <cellStyle name="Note 3 34 4" xfId="33365"/>
    <cellStyle name="Note 3 34 4 2" xfId="64876"/>
    <cellStyle name="Note 3 34 4 3" xfId="64877"/>
    <cellStyle name="Note 3 34 5" xfId="33366"/>
    <cellStyle name="Note 3 34 5 2" xfId="64878"/>
    <cellStyle name="Note 3 34 5 3" xfId="64879"/>
    <cellStyle name="Note 3 34 6" xfId="33367"/>
    <cellStyle name="Note 3 34 6 2" xfId="64880"/>
    <cellStyle name="Note 3 34 6 3" xfId="64881"/>
    <cellStyle name="Note 3 34 7" xfId="33368"/>
    <cellStyle name="Note 3 34 8" xfId="64882"/>
    <cellStyle name="Note 3 35" xfId="33369"/>
    <cellStyle name="Note 3 35 2" xfId="33370"/>
    <cellStyle name="Note 3 35 2 2" xfId="33371"/>
    <cellStyle name="Note 3 35 2 3" xfId="33372"/>
    <cellStyle name="Note 3 35 2 4" xfId="33373"/>
    <cellStyle name="Note 3 35 2 5" xfId="33374"/>
    <cellStyle name="Note 3 35 2 6" xfId="33375"/>
    <cellStyle name="Note 3 35 3" xfId="33376"/>
    <cellStyle name="Note 3 35 3 2" xfId="64883"/>
    <cellStyle name="Note 3 35 3 3" xfId="64884"/>
    <cellStyle name="Note 3 35 4" xfId="33377"/>
    <cellStyle name="Note 3 35 4 2" xfId="64885"/>
    <cellStyle name="Note 3 35 4 3" xfId="64886"/>
    <cellStyle name="Note 3 35 5" xfId="33378"/>
    <cellStyle name="Note 3 35 5 2" xfId="64887"/>
    <cellStyle name="Note 3 35 5 3" xfId="64888"/>
    <cellStyle name="Note 3 35 6" xfId="33379"/>
    <cellStyle name="Note 3 35 6 2" xfId="64889"/>
    <cellStyle name="Note 3 35 6 3" xfId="64890"/>
    <cellStyle name="Note 3 35 7" xfId="33380"/>
    <cellStyle name="Note 3 35 8" xfId="64891"/>
    <cellStyle name="Note 3 36" xfId="33381"/>
    <cellStyle name="Note 3 36 2" xfId="33382"/>
    <cellStyle name="Note 3 36 2 2" xfId="33383"/>
    <cellStyle name="Note 3 36 2 3" xfId="33384"/>
    <cellStyle name="Note 3 36 2 4" xfId="33385"/>
    <cellStyle name="Note 3 36 2 5" xfId="33386"/>
    <cellStyle name="Note 3 36 2 6" xfId="33387"/>
    <cellStyle name="Note 3 36 3" xfId="33388"/>
    <cellStyle name="Note 3 36 3 2" xfId="64892"/>
    <cellStyle name="Note 3 36 3 3" xfId="64893"/>
    <cellStyle name="Note 3 36 4" xfId="33389"/>
    <cellStyle name="Note 3 36 4 2" xfId="64894"/>
    <cellStyle name="Note 3 36 4 3" xfId="64895"/>
    <cellStyle name="Note 3 36 5" xfId="33390"/>
    <cellStyle name="Note 3 36 5 2" xfId="64896"/>
    <cellStyle name="Note 3 36 5 3" xfId="64897"/>
    <cellStyle name="Note 3 36 6" xfId="33391"/>
    <cellStyle name="Note 3 36 7" xfId="33392"/>
    <cellStyle name="Note 3 37" xfId="33393"/>
    <cellStyle name="Note 3 37 2" xfId="33394"/>
    <cellStyle name="Note 3 38" xfId="33395"/>
    <cellStyle name="Note 3 38 2" xfId="33396"/>
    <cellStyle name="Note 3 38 3" xfId="33397"/>
    <cellStyle name="Note 3 38 4" xfId="33398"/>
    <cellStyle name="Note 3 38 5" xfId="33399"/>
    <cellStyle name="Note 3 38 6" xfId="33400"/>
    <cellStyle name="Note 3 39" xfId="33401"/>
    <cellStyle name="Note 3 4" xfId="33402"/>
    <cellStyle name="Note 3 4 10" xfId="33403"/>
    <cellStyle name="Note 3 4 10 2" xfId="33404"/>
    <cellStyle name="Note 3 4 10 2 2" xfId="33405"/>
    <cellStyle name="Note 3 4 10 2 3" xfId="33406"/>
    <cellStyle name="Note 3 4 10 2 4" xfId="33407"/>
    <cellStyle name="Note 3 4 10 2 5" xfId="33408"/>
    <cellStyle name="Note 3 4 10 2 6" xfId="33409"/>
    <cellStyle name="Note 3 4 10 3" xfId="33410"/>
    <cellStyle name="Note 3 4 10 4" xfId="33411"/>
    <cellStyle name="Note 3 4 10 5" xfId="33412"/>
    <cellStyle name="Note 3 4 10 6" xfId="33413"/>
    <cellStyle name="Note 3 4 10 7" xfId="33414"/>
    <cellStyle name="Note 3 4 11" xfId="33415"/>
    <cellStyle name="Note 3 4 11 2" xfId="33416"/>
    <cellStyle name="Note 3 4 11 2 2" xfId="33417"/>
    <cellStyle name="Note 3 4 11 2 3" xfId="33418"/>
    <cellStyle name="Note 3 4 11 2 4" xfId="33419"/>
    <cellStyle name="Note 3 4 11 2 5" xfId="33420"/>
    <cellStyle name="Note 3 4 11 2 6" xfId="33421"/>
    <cellStyle name="Note 3 4 11 3" xfId="33422"/>
    <cellStyle name="Note 3 4 11 4" xfId="33423"/>
    <cellStyle name="Note 3 4 11 5" xfId="33424"/>
    <cellStyle name="Note 3 4 11 6" xfId="33425"/>
    <cellStyle name="Note 3 4 11 7" xfId="33426"/>
    <cellStyle name="Note 3 4 12" xfId="33427"/>
    <cellStyle name="Note 3 4 12 2" xfId="33428"/>
    <cellStyle name="Note 3 4 12 2 2" xfId="33429"/>
    <cellStyle name="Note 3 4 12 2 3" xfId="33430"/>
    <cellStyle name="Note 3 4 12 2 4" xfId="33431"/>
    <cellStyle name="Note 3 4 12 2 5" xfId="33432"/>
    <cellStyle name="Note 3 4 12 2 6" xfId="33433"/>
    <cellStyle name="Note 3 4 12 3" xfId="33434"/>
    <cellStyle name="Note 3 4 12 4" xfId="33435"/>
    <cellStyle name="Note 3 4 12 5" xfId="33436"/>
    <cellStyle name="Note 3 4 12 6" xfId="33437"/>
    <cellStyle name="Note 3 4 12 7" xfId="33438"/>
    <cellStyle name="Note 3 4 13" xfId="33439"/>
    <cellStyle name="Note 3 4 13 2" xfId="33440"/>
    <cellStyle name="Note 3 4 13 2 2" xfId="33441"/>
    <cellStyle name="Note 3 4 13 2 3" xfId="33442"/>
    <cellStyle name="Note 3 4 13 2 4" xfId="33443"/>
    <cellStyle name="Note 3 4 13 2 5" xfId="33444"/>
    <cellStyle name="Note 3 4 13 2 6" xfId="33445"/>
    <cellStyle name="Note 3 4 13 3" xfId="33446"/>
    <cellStyle name="Note 3 4 13 4" xfId="33447"/>
    <cellStyle name="Note 3 4 13 5" xfId="33448"/>
    <cellStyle name="Note 3 4 13 6" xfId="33449"/>
    <cellStyle name="Note 3 4 13 7" xfId="33450"/>
    <cellStyle name="Note 3 4 14" xfId="33451"/>
    <cellStyle name="Note 3 4 14 2" xfId="33452"/>
    <cellStyle name="Note 3 4 14 2 2" xfId="33453"/>
    <cellStyle name="Note 3 4 14 2 3" xfId="33454"/>
    <cellStyle name="Note 3 4 14 2 4" xfId="33455"/>
    <cellStyle name="Note 3 4 14 2 5" xfId="33456"/>
    <cellStyle name="Note 3 4 14 2 6" xfId="33457"/>
    <cellStyle name="Note 3 4 14 3" xfId="33458"/>
    <cellStyle name="Note 3 4 14 4" xfId="33459"/>
    <cellStyle name="Note 3 4 14 5" xfId="33460"/>
    <cellStyle name="Note 3 4 14 6" xfId="33461"/>
    <cellStyle name="Note 3 4 14 7" xfId="33462"/>
    <cellStyle name="Note 3 4 15" xfId="33463"/>
    <cellStyle name="Note 3 4 15 2" xfId="33464"/>
    <cellStyle name="Note 3 4 15 2 2" xfId="33465"/>
    <cellStyle name="Note 3 4 15 2 3" xfId="33466"/>
    <cellStyle name="Note 3 4 15 2 4" xfId="33467"/>
    <cellStyle name="Note 3 4 15 2 5" xfId="33468"/>
    <cellStyle name="Note 3 4 15 2 6" xfId="33469"/>
    <cellStyle name="Note 3 4 15 3" xfId="33470"/>
    <cellStyle name="Note 3 4 15 4" xfId="33471"/>
    <cellStyle name="Note 3 4 15 5" xfId="33472"/>
    <cellStyle name="Note 3 4 15 6" xfId="33473"/>
    <cellStyle name="Note 3 4 15 7" xfId="33474"/>
    <cellStyle name="Note 3 4 16" xfId="33475"/>
    <cellStyle name="Note 3 4 16 2" xfId="33476"/>
    <cellStyle name="Note 3 4 16 2 2" xfId="33477"/>
    <cellStyle name="Note 3 4 16 2 3" xfId="33478"/>
    <cellStyle name="Note 3 4 16 2 4" xfId="33479"/>
    <cellStyle name="Note 3 4 16 2 5" xfId="33480"/>
    <cellStyle name="Note 3 4 16 2 6" xfId="33481"/>
    <cellStyle name="Note 3 4 16 3" xfId="33482"/>
    <cellStyle name="Note 3 4 16 4" xfId="33483"/>
    <cellStyle name="Note 3 4 16 5" xfId="33484"/>
    <cellStyle name="Note 3 4 16 6" xfId="33485"/>
    <cellStyle name="Note 3 4 16 7" xfId="33486"/>
    <cellStyle name="Note 3 4 17" xfId="33487"/>
    <cellStyle name="Note 3 4 17 2" xfId="33488"/>
    <cellStyle name="Note 3 4 17 2 2" xfId="33489"/>
    <cellStyle name="Note 3 4 17 2 3" xfId="33490"/>
    <cellStyle name="Note 3 4 17 2 4" xfId="33491"/>
    <cellStyle name="Note 3 4 17 2 5" xfId="33492"/>
    <cellStyle name="Note 3 4 17 2 6" xfId="33493"/>
    <cellStyle name="Note 3 4 17 3" xfId="33494"/>
    <cellStyle name="Note 3 4 17 4" xfId="33495"/>
    <cellStyle name="Note 3 4 17 5" xfId="33496"/>
    <cellStyle name="Note 3 4 17 6" xfId="33497"/>
    <cellStyle name="Note 3 4 17 7" xfId="33498"/>
    <cellStyle name="Note 3 4 18" xfId="33499"/>
    <cellStyle name="Note 3 4 18 2" xfId="33500"/>
    <cellStyle name="Note 3 4 18 2 2" xfId="33501"/>
    <cellStyle name="Note 3 4 18 2 3" xfId="33502"/>
    <cellStyle name="Note 3 4 18 2 4" xfId="33503"/>
    <cellStyle name="Note 3 4 18 2 5" xfId="33504"/>
    <cellStyle name="Note 3 4 18 2 6" xfId="33505"/>
    <cellStyle name="Note 3 4 18 3" xfId="33506"/>
    <cellStyle name="Note 3 4 18 4" xfId="33507"/>
    <cellStyle name="Note 3 4 18 5" xfId="33508"/>
    <cellStyle name="Note 3 4 18 6" xfId="33509"/>
    <cellStyle name="Note 3 4 18 7" xfId="33510"/>
    <cellStyle name="Note 3 4 19" xfId="33511"/>
    <cellStyle name="Note 3 4 19 2" xfId="33512"/>
    <cellStyle name="Note 3 4 19 2 2" xfId="33513"/>
    <cellStyle name="Note 3 4 19 2 3" xfId="33514"/>
    <cellStyle name="Note 3 4 19 2 4" xfId="33515"/>
    <cellStyle name="Note 3 4 19 2 5" xfId="33516"/>
    <cellStyle name="Note 3 4 19 2 6" xfId="33517"/>
    <cellStyle name="Note 3 4 19 3" xfId="33518"/>
    <cellStyle name="Note 3 4 19 4" xfId="33519"/>
    <cellStyle name="Note 3 4 19 5" xfId="33520"/>
    <cellStyle name="Note 3 4 19 6" xfId="33521"/>
    <cellStyle name="Note 3 4 19 7" xfId="33522"/>
    <cellStyle name="Note 3 4 2" xfId="33523"/>
    <cellStyle name="Note 3 4 2 2" xfId="33524"/>
    <cellStyle name="Note 3 4 2 2 2" xfId="33525"/>
    <cellStyle name="Note 3 4 2 3" xfId="33526"/>
    <cellStyle name="Note 3 4 2 3 2" xfId="33527"/>
    <cellStyle name="Note 3 4 2 3 3" xfId="33528"/>
    <cellStyle name="Note 3 4 2 3 4" xfId="33529"/>
    <cellStyle name="Note 3 4 2 3 5" xfId="33530"/>
    <cellStyle name="Note 3 4 2 3 6" xfId="33531"/>
    <cellStyle name="Note 3 4 2 4" xfId="33532"/>
    <cellStyle name="Note 3 4 2 5" xfId="33533"/>
    <cellStyle name="Note 3 4 2 6" xfId="33534"/>
    <cellStyle name="Note 3 4 2 7" xfId="33535"/>
    <cellStyle name="Note 3 4 2 8" xfId="33536"/>
    <cellStyle name="Note 3 4 20" xfId="33537"/>
    <cellStyle name="Note 3 4 20 2" xfId="33538"/>
    <cellStyle name="Note 3 4 20 2 2" xfId="33539"/>
    <cellStyle name="Note 3 4 20 2 3" xfId="33540"/>
    <cellStyle name="Note 3 4 20 2 4" xfId="33541"/>
    <cellStyle name="Note 3 4 20 2 5" xfId="33542"/>
    <cellStyle name="Note 3 4 20 2 6" xfId="33543"/>
    <cellStyle name="Note 3 4 20 3" xfId="33544"/>
    <cellStyle name="Note 3 4 20 4" xfId="33545"/>
    <cellStyle name="Note 3 4 20 5" xfId="33546"/>
    <cellStyle name="Note 3 4 20 6" xfId="33547"/>
    <cellStyle name="Note 3 4 20 7" xfId="33548"/>
    <cellStyle name="Note 3 4 21" xfId="33549"/>
    <cellStyle name="Note 3 4 21 2" xfId="33550"/>
    <cellStyle name="Note 3 4 21 2 2" xfId="33551"/>
    <cellStyle name="Note 3 4 21 2 3" xfId="33552"/>
    <cellStyle name="Note 3 4 21 2 4" xfId="33553"/>
    <cellStyle name="Note 3 4 21 2 5" xfId="33554"/>
    <cellStyle name="Note 3 4 21 2 6" xfId="33555"/>
    <cellStyle name="Note 3 4 21 3" xfId="33556"/>
    <cellStyle name="Note 3 4 21 4" xfId="33557"/>
    <cellStyle name="Note 3 4 21 5" xfId="33558"/>
    <cellStyle name="Note 3 4 21 6" xfId="33559"/>
    <cellStyle name="Note 3 4 21 7" xfId="33560"/>
    <cellStyle name="Note 3 4 22" xfId="33561"/>
    <cellStyle name="Note 3 4 22 2" xfId="33562"/>
    <cellStyle name="Note 3 4 22 2 2" xfId="33563"/>
    <cellStyle name="Note 3 4 22 2 3" xfId="33564"/>
    <cellStyle name="Note 3 4 22 2 4" xfId="33565"/>
    <cellStyle name="Note 3 4 22 2 5" xfId="33566"/>
    <cellStyle name="Note 3 4 22 2 6" xfId="33567"/>
    <cellStyle name="Note 3 4 22 3" xfId="33568"/>
    <cellStyle name="Note 3 4 22 4" xfId="33569"/>
    <cellStyle name="Note 3 4 22 5" xfId="33570"/>
    <cellStyle name="Note 3 4 22 6" xfId="33571"/>
    <cellStyle name="Note 3 4 22 7" xfId="33572"/>
    <cellStyle name="Note 3 4 23" xfId="33573"/>
    <cellStyle name="Note 3 4 23 2" xfId="33574"/>
    <cellStyle name="Note 3 4 23 2 2" xfId="33575"/>
    <cellStyle name="Note 3 4 23 2 3" xfId="33576"/>
    <cellStyle name="Note 3 4 23 2 4" xfId="33577"/>
    <cellStyle name="Note 3 4 23 2 5" xfId="33578"/>
    <cellStyle name="Note 3 4 23 2 6" xfId="33579"/>
    <cellStyle name="Note 3 4 23 3" xfId="33580"/>
    <cellStyle name="Note 3 4 23 4" xfId="33581"/>
    <cellStyle name="Note 3 4 23 5" xfId="33582"/>
    <cellStyle name="Note 3 4 23 6" xfId="33583"/>
    <cellStyle name="Note 3 4 23 7" xfId="33584"/>
    <cellStyle name="Note 3 4 24" xfId="33585"/>
    <cellStyle name="Note 3 4 24 2" xfId="33586"/>
    <cellStyle name="Note 3 4 24 2 2" xfId="33587"/>
    <cellStyle name="Note 3 4 24 2 3" xfId="33588"/>
    <cellStyle name="Note 3 4 24 2 4" xfId="33589"/>
    <cellStyle name="Note 3 4 24 2 5" xfId="33590"/>
    <cellStyle name="Note 3 4 24 2 6" xfId="33591"/>
    <cellStyle name="Note 3 4 24 3" xfId="33592"/>
    <cellStyle name="Note 3 4 24 4" xfId="33593"/>
    <cellStyle name="Note 3 4 24 5" xfId="33594"/>
    <cellStyle name="Note 3 4 24 6" xfId="33595"/>
    <cellStyle name="Note 3 4 24 7" xfId="33596"/>
    <cellStyle name="Note 3 4 25" xfId="33597"/>
    <cellStyle name="Note 3 4 25 2" xfId="33598"/>
    <cellStyle name="Note 3 4 25 2 2" xfId="33599"/>
    <cellStyle name="Note 3 4 25 2 3" xfId="33600"/>
    <cellStyle name="Note 3 4 25 2 4" xfId="33601"/>
    <cellStyle name="Note 3 4 25 2 5" xfId="33602"/>
    <cellStyle name="Note 3 4 25 2 6" xfId="33603"/>
    <cellStyle name="Note 3 4 25 3" xfId="33604"/>
    <cellStyle name="Note 3 4 25 4" xfId="33605"/>
    <cellStyle name="Note 3 4 25 5" xfId="33606"/>
    <cellStyle name="Note 3 4 25 6" xfId="33607"/>
    <cellStyle name="Note 3 4 25 7" xfId="33608"/>
    <cellStyle name="Note 3 4 26" xfId="33609"/>
    <cellStyle name="Note 3 4 26 2" xfId="33610"/>
    <cellStyle name="Note 3 4 26 2 2" xfId="33611"/>
    <cellStyle name="Note 3 4 26 2 3" xfId="33612"/>
    <cellStyle name="Note 3 4 26 2 4" xfId="33613"/>
    <cellStyle name="Note 3 4 26 2 5" xfId="33614"/>
    <cellStyle name="Note 3 4 26 2 6" xfId="33615"/>
    <cellStyle name="Note 3 4 26 3" xfId="33616"/>
    <cellStyle name="Note 3 4 26 4" xfId="33617"/>
    <cellStyle name="Note 3 4 26 5" xfId="33618"/>
    <cellStyle name="Note 3 4 26 6" xfId="33619"/>
    <cellStyle name="Note 3 4 26 7" xfId="33620"/>
    <cellStyle name="Note 3 4 27" xfId="33621"/>
    <cellStyle name="Note 3 4 27 2" xfId="33622"/>
    <cellStyle name="Note 3 4 27 2 2" xfId="33623"/>
    <cellStyle name="Note 3 4 27 2 3" xfId="33624"/>
    <cellStyle name="Note 3 4 27 2 4" xfId="33625"/>
    <cellStyle name="Note 3 4 27 2 5" xfId="33626"/>
    <cellStyle name="Note 3 4 27 2 6" xfId="33627"/>
    <cellStyle name="Note 3 4 27 3" xfId="33628"/>
    <cellStyle name="Note 3 4 27 4" xfId="33629"/>
    <cellStyle name="Note 3 4 27 5" xfId="33630"/>
    <cellStyle name="Note 3 4 27 6" xfId="33631"/>
    <cellStyle name="Note 3 4 27 7" xfId="33632"/>
    <cellStyle name="Note 3 4 28" xfId="33633"/>
    <cellStyle name="Note 3 4 28 2" xfId="33634"/>
    <cellStyle name="Note 3 4 28 2 2" xfId="33635"/>
    <cellStyle name="Note 3 4 28 2 3" xfId="33636"/>
    <cellStyle name="Note 3 4 28 2 4" xfId="33637"/>
    <cellStyle name="Note 3 4 28 2 5" xfId="33638"/>
    <cellStyle name="Note 3 4 28 2 6" xfId="33639"/>
    <cellStyle name="Note 3 4 28 3" xfId="33640"/>
    <cellStyle name="Note 3 4 28 4" xfId="33641"/>
    <cellStyle name="Note 3 4 28 5" xfId="33642"/>
    <cellStyle name="Note 3 4 28 6" xfId="33643"/>
    <cellStyle name="Note 3 4 28 7" xfId="33644"/>
    <cellStyle name="Note 3 4 29" xfId="33645"/>
    <cellStyle name="Note 3 4 29 2" xfId="33646"/>
    <cellStyle name="Note 3 4 29 2 2" xfId="33647"/>
    <cellStyle name="Note 3 4 29 2 3" xfId="33648"/>
    <cellStyle name="Note 3 4 29 2 4" xfId="33649"/>
    <cellStyle name="Note 3 4 29 2 5" xfId="33650"/>
    <cellStyle name="Note 3 4 29 2 6" xfId="33651"/>
    <cellStyle name="Note 3 4 29 3" xfId="33652"/>
    <cellStyle name="Note 3 4 29 4" xfId="33653"/>
    <cellStyle name="Note 3 4 29 5" xfId="33654"/>
    <cellStyle name="Note 3 4 29 6" xfId="33655"/>
    <cellStyle name="Note 3 4 29 7" xfId="33656"/>
    <cellStyle name="Note 3 4 3" xfId="33657"/>
    <cellStyle name="Note 3 4 3 2" xfId="33658"/>
    <cellStyle name="Note 3 4 3 2 2" xfId="33659"/>
    <cellStyle name="Note 3 4 3 3" xfId="33660"/>
    <cellStyle name="Note 3 4 3 3 2" xfId="33661"/>
    <cellStyle name="Note 3 4 3 3 3" xfId="33662"/>
    <cellStyle name="Note 3 4 3 3 4" xfId="33663"/>
    <cellStyle name="Note 3 4 3 3 5" xfId="33664"/>
    <cellStyle name="Note 3 4 3 3 6" xfId="33665"/>
    <cellStyle name="Note 3 4 3 4" xfId="33666"/>
    <cellStyle name="Note 3 4 3 5" xfId="33667"/>
    <cellStyle name="Note 3 4 3 6" xfId="33668"/>
    <cellStyle name="Note 3 4 3 7" xfId="33669"/>
    <cellStyle name="Note 3 4 3 8" xfId="33670"/>
    <cellStyle name="Note 3 4 30" xfId="33671"/>
    <cellStyle name="Note 3 4 30 2" xfId="33672"/>
    <cellStyle name="Note 3 4 30 2 2" xfId="33673"/>
    <cellStyle name="Note 3 4 30 2 3" xfId="33674"/>
    <cellStyle name="Note 3 4 30 2 4" xfId="33675"/>
    <cellStyle name="Note 3 4 30 2 5" xfId="33676"/>
    <cellStyle name="Note 3 4 30 2 6" xfId="33677"/>
    <cellStyle name="Note 3 4 30 3" xfId="33678"/>
    <cellStyle name="Note 3 4 30 4" xfId="33679"/>
    <cellStyle name="Note 3 4 30 5" xfId="33680"/>
    <cellStyle name="Note 3 4 30 6" xfId="33681"/>
    <cellStyle name="Note 3 4 30 7" xfId="33682"/>
    <cellStyle name="Note 3 4 31" xfId="33683"/>
    <cellStyle name="Note 3 4 31 2" xfId="33684"/>
    <cellStyle name="Note 3 4 31 2 2" xfId="33685"/>
    <cellStyle name="Note 3 4 31 2 3" xfId="33686"/>
    <cellStyle name="Note 3 4 31 2 4" xfId="33687"/>
    <cellStyle name="Note 3 4 31 2 5" xfId="33688"/>
    <cellStyle name="Note 3 4 31 2 6" xfId="33689"/>
    <cellStyle name="Note 3 4 31 3" xfId="33690"/>
    <cellStyle name="Note 3 4 31 4" xfId="33691"/>
    <cellStyle name="Note 3 4 31 5" xfId="33692"/>
    <cellStyle name="Note 3 4 31 6" xfId="33693"/>
    <cellStyle name="Note 3 4 31 7" xfId="33694"/>
    <cellStyle name="Note 3 4 32" xfId="33695"/>
    <cellStyle name="Note 3 4 32 2" xfId="33696"/>
    <cellStyle name="Note 3 4 32 2 2" xfId="33697"/>
    <cellStyle name="Note 3 4 32 2 3" xfId="33698"/>
    <cellStyle name="Note 3 4 32 2 4" xfId="33699"/>
    <cellStyle name="Note 3 4 32 2 5" xfId="33700"/>
    <cellStyle name="Note 3 4 32 2 6" xfId="33701"/>
    <cellStyle name="Note 3 4 32 3" xfId="33702"/>
    <cellStyle name="Note 3 4 32 4" xfId="33703"/>
    <cellStyle name="Note 3 4 32 5" xfId="33704"/>
    <cellStyle name="Note 3 4 32 6" xfId="33705"/>
    <cellStyle name="Note 3 4 32 7" xfId="33706"/>
    <cellStyle name="Note 3 4 33" xfId="33707"/>
    <cellStyle name="Note 3 4 33 2" xfId="33708"/>
    <cellStyle name="Note 3 4 33 2 2" xfId="33709"/>
    <cellStyle name="Note 3 4 33 2 3" xfId="33710"/>
    <cellStyle name="Note 3 4 33 2 4" xfId="33711"/>
    <cellStyle name="Note 3 4 33 2 5" xfId="33712"/>
    <cellStyle name="Note 3 4 33 2 6" xfId="33713"/>
    <cellStyle name="Note 3 4 33 3" xfId="33714"/>
    <cellStyle name="Note 3 4 33 4" xfId="33715"/>
    <cellStyle name="Note 3 4 33 5" xfId="33716"/>
    <cellStyle name="Note 3 4 33 6" xfId="33717"/>
    <cellStyle name="Note 3 4 33 7" xfId="33718"/>
    <cellStyle name="Note 3 4 34" xfId="33719"/>
    <cellStyle name="Note 3 4 34 2" xfId="33720"/>
    <cellStyle name="Note 3 4 34 2 2" xfId="33721"/>
    <cellStyle name="Note 3 4 34 2 3" xfId="33722"/>
    <cellStyle name="Note 3 4 34 2 4" xfId="33723"/>
    <cellStyle name="Note 3 4 34 2 5" xfId="33724"/>
    <cellStyle name="Note 3 4 34 2 6" xfId="33725"/>
    <cellStyle name="Note 3 4 34 3" xfId="33726"/>
    <cellStyle name="Note 3 4 34 4" xfId="33727"/>
    <cellStyle name="Note 3 4 34 5" xfId="33728"/>
    <cellStyle name="Note 3 4 34 6" xfId="33729"/>
    <cellStyle name="Note 3 4 34 7" xfId="33730"/>
    <cellStyle name="Note 3 4 35" xfId="33731"/>
    <cellStyle name="Note 3 4 35 2" xfId="33732"/>
    <cellStyle name="Note 3 4 36" xfId="33733"/>
    <cellStyle name="Note 3 4 36 2" xfId="33734"/>
    <cellStyle name="Note 3 4 36 3" xfId="33735"/>
    <cellStyle name="Note 3 4 36 4" xfId="33736"/>
    <cellStyle name="Note 3 4 36 5" xfId="33737"/>
    <cellStyle name="Note 3 4 36 6" xfId="33738"/>
    <cellStyle name="Note 3 4 37" xfId="33739"/>
    <cellStyle name="Note 3 4 38" xfId="33740"/>
    <cellStyle name="Note 3 4 39" xfId="33741"/>
    <cellStyle name="Note 3 4 4" xfId="33742"/>
    <cellStyle name="Note 3 4 4 2" xfId="33743"/>
    <cellStyle name="Note 3 4 4 2 2" xfId="33744"/>
    <cellStyle name="Note 3 4 4 2 3" xfId="33745"/>
    <cellStyle name="Note 3 4 4 2 4" xfId="33746"/>
    <cellStyle name="Note 3 4 4 2 5" xfId="33747"/>
    <cellStyle name="Note 3 4 4 2 6" xfId="33748"/>
    <cellStyle name="Note 3 4 4 3" xfId="33749"/>
    <cellStyle name="Note 3 4 4 4" xfId="33750"/>
    <cellStyle name="Note 3 4 4 5" xfId="33751"/>
    <cellStyle name="Note 3 4 4 6" xfId="33752"/>
    <cellStyle name="Note 3 4 4 7" xfId="33753"/>
    <cellStyle name="Note 3 4 40" xfId="33754"/>
    <cellStyle name="Note 3 4 41" xfId="33755"/>
    <cellStyle name="Note 3 4 5" xfId="33756"/>
    <cellStyle name="Note 3 4 5 2" xfId="33757"/>
    <cellStyle name="Note 3 4 5 2 2" xfId="33758"/>
    <cellStyle name="Note 3 4 5 2 3" xfId="33759"/>
    <cellStyle name="Note 3 4 5 2 4" xfId="33760"/>
    <cellStyle name="Note 3 4 5 2 5" xfId="33761"/>
    <cellStyle name="Note 3 4 5 2 6" xfId="33762"/>
    <cellStyle name="Note 3 4 5 3" xfId="33763"/>
    <cellStyle name="Note 3 4 5 4" xfId="33764"/>
    <cellStyle name="Note 3 4 5 5" xfId="33765"/>
    <cellStyle name="Note 3 4 5 6" xfId="33766"/>
    <cellStyle name="Note 3 4 5 7" xfId="33767"/>
    <cellStyle name="Note 3 4 6" xfId="33768"/>
    <cellStyle name="Note 3 4 6 2" xfId="33769"/>
    <cellStyle name="Note 3 4 6 2 2" xfId="33770"/>
    <cellStyle name="Note 3 4 6 2 3" xfId="33771"/>
    <cellStyle name="Note 3 4 6 2 4" xfId="33772"/>
    <cellStyle name="Note 3 4 6 2 5" xfId="33773"/>
    <cellStyle name="Note 3 4 6 2 6" xfId="33774"/>
    <cellStyle name="Note 3 4 6 3" xfId="33775"/>
    <cellStyle name="Note 3 4 6 4" xfId="33776"/>
    <cellStyle name="Note 3 4 6 5" xfId="33777"/>
    <cellStyle name="Note 3 4 6 6" xfId="33778"/>
    <cellStyle name="Note 3 4 6 7" xfId="33779"/>
    <cellStyle name="Note 3 4 7" xfId="33780"/>
    <cellStyle name="Note 3 4 7 2" xfId="33781"/>
    <cellStyle name="Note 3 4 7 2 2" xfId="33782"/>
    <cellStyle name="Note 3 4 7 2 3" xfId="33783"/>
    <cellStyle name="Note 3 4 7 2 4" xfId="33784"/>
    <cellStyle name="Note 3 4 7 2 5" xfId="33785"/>
    <cellStyle name="Note 3 4 7 2 6" xfId="33786"/>
    <cellStyle name="Note 3 4 7 3" xfId="33787"/>
    <cellStyle name="Note 3 4 7 4" xfId="33788"/>
    <cellStyle name="Note 3 4 7 5" xfId="33789"/>
    <cellStyle name="Note 3 4 7 6" xfId="33790"/>
    <cellStyle name="Note 3 4 7 7" xfId="33791"/>
    <cellStyle name="Note 3 4 8" xfId="33792"/>
    <cellStyle name="Note 3 4 8 2" xfId="33793"/>
    <cellStyle name="Note 3 4 8 2 2" xfId="33794"/>
    <cellStyle name="Note 3 4 8 2 3" xfId="33795"/>
    <cellStyle name="Note 3 4 8 2 4" xfId="33796"/>
    <cellStyle name="Note 3 4 8 2 5" xfId="33797"/>
    <cellStyle name="Note 3 4 8 2 6" xfId="33798"/>
    <cellStyle name="Note 3 4 8 3" xfId="33799"/>
    <cellStyle name="Note 3 4 8 4" xfId="33800"/>
    <cellStyle name="Note 3 4 8 5" xfId="33801"/>
    <cellStyle name="Note 3 4 8 6" xfId="33802"/>
    <cellStyle name="Note 3 4 8 7" xfId="33803"/>
    <cellStyle name="Note 3 4 9" xfId="33804"/>
    <cellStyle name="Note 3 4 9 2" xfId="33805"/>
    <cellStyle name="Note 3 4 9 2 2" xfId="33806"/>
    <cellStyle name="Note 3 4 9 2 3" xfId="33807"/>
    <cellStyle name="Note 3 4 9 2 4" xfId="33808"/>
    <cellStyle name="Note 3 4 9 2 5" xfId="33809"/>
    <cellStyle name="Note 3 4 9 2 6" xfId="33810"/>
    <cellStyle name="Note 3 4 9 3" xfId="33811"/>
    <cellStyle name="Note 3 4 9 4" xfId="33812"/>
    <cellStyle name="Note 3 4 9 5" xfId="33813"/>
    <cellStyle name="Note 3 4 9 6" xfId="33814"/>
    <cellStyle name="Note 3 4 9 7" xfId="33815"/>
    <cellStyle name="Note 3 40" xfId="33816"/>
    <cellStyle name="Note 3 5" xfId="33817"/>
    <cellStyle name="Note 3 5 10" xfId="33818"/>
    <cellStyle name="Note 3 5 10 2" xfId="33819"/>
    <cellStyle name="Note 3 5 10 2 2" xfId="33820"/>
    <cellStyle name="Note 3 5 10 2 3" xfId="33821"/>
    <cellStyle name="Note 3 5 10 2 4" xfId="33822"/>
    <cellStyle name="Note 3 5 10 2 5" xfId="33823"/>
    <cellStyle name="Note 3 5 10 2 6" xfId="33824"/>
    <cellStyle name="Note 3 5 10 3" xfId="33825"/>
    <cellStyle name="Note 3 5 10 4" xfId="33826"/>
    <cellStyle name="Note 3 5 10 5" xfId="33827"/>
    <cellStyle name="Note 3 5 10 6" xfId="33828"/>
    <cellStyle name="Note 3 5 10 7" xfId="33829"/>
    <cellStyle name="Note 3 5 11" xfId="33830"/>
    <cellStyle name="Note 3 5 11 2" xfId="33831"/>
    <cellStyle name="Note 3 5 11 2 2" xfId="33832"/>
    <cellStyle name="Note 3 5 11 2 3" xfId="33833"/>
    <cellStyle name="Note 3 5 11 2 4" xfId="33834"/>
    <cellStyle name="Note 3 5 11 2 5" xfId="33835"/>
    <cellStyle name="Note 3 5 11 2 6" xfId="33836"/>
    <cellStyle name="Note 3 5 11 3" xfId="33837"/>
    <cellStyle name="Note 3 5 11 4" xfId="33838"/>
    <cellStyle name="Note 3 5 11 5" xfId="33839"/>
    <cellStyle name="Note 3 5 11 6" xfId="33840"/>
    <cellStyle name="Note 3 5 11 7" xfId="33841"/>
    <cellStyle name="Note 3 5 12" xfId="33842"/>
    <cellStyle name="Note 3 5 12 2" xfId="33843"/>
    <cellStyle name="Note 3 5 12 2 2" xfId="33844"/>
    <cellStyle name="Note 3 5 12 2 3" xfId="33845"/>
    <cellStyle name="Note 3 5 12 2 4" xfId="33846"/>
    <cellStyle name="Note 3 5 12 2 5" xfId="33847"/>
    <cellStyle name="Note 3 5 12 2 6" xfId="33848"/>
    <cellStyle name="Note 3 5 12 3" xfId="33849"/>
    <cellStyle name="Note 3 5 12 4" xfId="33850"/>
    <cellStyle name="Note 3 5 12 5" xfId="33851"/>
    <cellStyle name="Note 3 5 12 6" xfId="33852"/>
    <cellStyle name="Note 3 5 12 7" xfId="33853"/>
    <cellStyle name="Note 3 5 13" xfId="33854"/>
    <cellStyle name="Note 3 5 13 2" xfId="33855"/>
    <cellStyle name="Note 3 5 13 2 2" xfId="33856"/>
    <cellStyle name="Note 3 5 13 2 3" xfId="33857"/>
    <cellStyle name="Note 3 5 13 2 4" xfId="33858"/>
    <cellStyle name="Note 3 5 13 2 5" xfId="33859"/>
    <cellStyle name="Note 3 5 13 2 6" xfId="33860"/>
    <cellStyle name="Note 3 5 13 3" xfId="33861"/>
    <cellStyle name="Note 3 5 13 4" xfId="33862"/>
    <cellStyle name="Note 3 5 13 5" xfId="33863"/>
    <cellStyle name="Note 3 5 13 6" xfId="33864"/>
    <cellStyle name="Note 3 5 13 7" xfId="33865"/>
    <cellStyle name="Note 3 5 14" xfId="33866"/>
    <cellStyle name="Note 3 5 14 2" xfId="33867"/>
    <cellStyle name="Note 3 5 14 2 2" xfId="33868"/>
    <cellStyle name="Note 3 5 14 2 3" xfId="33869"/>
    <cellStyle name="Note 3 5 14 2 4" xfId="33870"/>
    <cellStyle name="Note 3 5 14 2 5" xfId="33871"/>
    <cellStyle name="Note 3 5 14 2 6" xfId="33872"/>
    <cellStyle name="Note 3 5 14 3" xfId="33873"/>
    <cellStyle name="Note 3 5 14 4" xfId="33874"/>
    <cellStyle name="Note 3 5 14 5" xfId="33875"/>
    <cellStyle name="Note 3 5 14 6" xfId="33876"/>
    <cellStyle name="Note 3 5 14 7" xfId="33877"/>
    <cellStyle name="Note 3 5 15" xfId="33878"/>
    <cellStyle name="Note 3 5 15 2" xfId="33879"/>
    <cellStyle name="Note 3 5 15 2 2" xfId="33880"/>
    <cellStyle name="Note 3 5 15 2 3" xfId="33881"/>
    <cellStyle name="Note 3 5 15 2 4" xfId="33882"/>
    <cellStyle name="Note 3 5 15 2 5" xfId="33883"/>
    <cellStyle name="Note 3 5 15 2 6" xfId="33884"/>
    <cellStyle name="Note 3 5 15 3" xfId="33885"/>
    <cellStyle name="Note 3 5 15 4" xfId="33886"/>
    <cellStyle name="Note 3 5 15 5" xfId="33887"/>
    <cellStyle name="Note 3 5 15 6" xfId="33888"/>
    <cellStyle name="Note 3 5 15 7" xfId="33889"/>
    <cellStyle name="Note 3 5 16" xfId="33890"/>
    <cellStyle name="Note 3 5 16 2" xfId="33891"/>
    <cellStyle name="Note 3 5 16 2 2" xfId="33892"/>
    <cellStyle name="Note 3 5 16 2 3" xfId="33893"/>
    <cellStyle name="Note 3 5 16 2 4" xfId="33894"/>
    <cellStyle name="Note 3 5 16 2 5" xfId="33895"/>
    <cellStyle name="Note 3 5 16 2 6" xfId="33896"/>
    <cellStyle name="Note 3 5 16 3" xfId="33897"/>
    <cellStyle name="Note 3 5 16 4" xfId="33898"/>
    <cellStyle name="Note 3 5 16 5" xfId="33899"/>
    <cellStyle name="Note 3 5 16 6" xfId="33900"/>
    <cellStyle name="Note 3 5 16 7" xfId="33901"/>
    <cellStyle name="Note 3 5 17" xfId="33902"/>
    <cellStyle name="Note 3 5 17 2" xfId="33903"/>
    <cellStyle name="Note 3 5 17 2 2" xfId="33904"/>
    <cellStyle name="Note 3 5 17 2 3" xfId="33905"/>
    <cellStyle name="Note 3 5 17 2 4" xfId="33906"/>
    <cellStyle name="Note 3 5 17 2 5" xfId="33907"/>
    <cellStyle name="Note 3 5 17 2 6" xfId="33908"/>
    <cellStyle name="Note 3 5 17 3" xfId="33909"/>
    <cellStyle name="Note 3 5 17 4" xfId="33910"/>
    <cellStyle name="Note 3 5 17 5" xfId="33911"/>
    <cellStyle name="Note 3 5 17 6" xfId="33912"/>
    <cellStyle name="Note 3 5 17 7" xfId="33913"/>
    <cellStyle name="Note 3 5 18" xfId="33914"/>
    <cellStyle name="Note 3 5 18 2" xfId="33915"/>
    <cellStyle name="Note 3 5 18 2 2" xfId="33916"/>
    <cellStyle name="Note 3 5 18 2 3" xfId="33917"/>
    <cellStyle name="Note 3 5 18 2 4" xfId="33918"/>
    <cellStyle name="Note 3 5 18 2 5" xfId="33919"/>
    <cellStyle name="Note 3 5 18 2 6" xfId="33920"/>
    <cellStyle name="Note 3 5 18 3" xfId="33921"/>
    <cellStyle name="Note 3 5 18 4" xfId="33922"/>
    <cellStyle name="Note 3 5 18 5" xfId="33923"/>
    <cellStyle name="Note 3 5 18 6" xfId="33924"/>
    <cellStyle name="Note 3 5 18 7" xfId="33925"/>
    <cellStyle name="Note 3 5 19" xfId="33926"/>
    <cellStyle name="Note 3 5 19 2" xfId="33927"/>
    <cellStyle name="Note 3 5 19 2 2" xfId="33928"/>
    <cellStyle name="Note 3 5 19 2 3" xfId="33929"/>
    <cellStyle name="Note 3 5 19 2 4" xfId="33930"/>
    <cellStyle name="Note 3 5 19 2 5" xfId="33931"/>
    <cellStyle name="Note 3 5 19 2 6" xfId="33932"/>
    <cellStyle name="Note 3 5 19 3" xfId="33933"/>
    <cellStyle name="Note 3 5 19 4" xfId="33934"/>
    <cellStyle name="Note 3 5 19 5" xfId="33935"/>
    <cellStyle name="Note 3 5 19 6" xfId="33936"/>
    <cellStyle name="Note 3 5 19 7" xfId="33937"/>
    <cellStyle name="Note 3 5 2" xfId="33938"/>
    <cellStyle name="Note 3 5 2 2" xfId="33939"/>
    <cellStyle name="Note 3 5 2 2 2" xfId="33940"/>
    <cellStyle name="Note 3 5 2 3" xfId="33941"/>
    <cellStyle name="Note 3 5 2 3 2" xfId="33942"/>
    <cellStyle name="Note 3 5 2 3 3" xfId="33943"/>
    <cellStyle name="Note 3 5 2 3 4" xfId="33944"/>
    <cellStyle name="Note 3 5 2 3 5" xfId="33945"/>
    <cellStyle name="Note 3 5 2 3 6" xfId="33946"/>
    <cellStyle name="Note 3 5 2 4" xfId="33947"/>
    <cellStyle name="Note 3 5 2 5" xfId="33948"/>
    <cellStyle name="Note 3 5 2 6" xfId="33949"/>
    <cellStyle name="Note 3 5 2 7" xfId="33950"/>
    <cellStyle name="Note 3 5 2 8" xfId="33951"/>
    <cellStyle name="Note 3 5 20" xfId="33952"/>
    <cellStyle name="Note 3 5 20 2" xfId="33953"/>
    <cellStyle name="Note 3 5 20 2 2" xfId="33954"/>
    <cellStyle name="Note 3 5 20 2 3" xfId="33955"/>
    <cellStyle name="Note 3 5 20 2 4" xfId="33956"/>
    <cellStyle name="Note 3 5 20 2 5" xfId="33957"/>
    <cellStyle name="Note 3 5 20 2 6" xfId="33958"/>
    <cellStyle name="Note 3 5 20 3" xfId="33959"/>
    <cellStyle name="Note 3 5 20 4" xfId="33960"/>
    <cellStyle name="Note 3 5 20 5" xfId="33961"/>
    <cellStyle name="Note 3 5 20 6" xfId="33962"/>
    <cellStyle name="Note 3 5 20 7" xfId="33963"/>
    <cellStyle name="Note 3 5 21" xfId="33964"/>
    <cellStyle name="Note 3 5 21 2" xfId="33965"/>
    <cellStyle name="Note 3 5 21 2 2" xfId="33966"/>
    <cellStyle name="Note 3 5 21 2 3" xfId="33967"/>
    <cellStyle name="Note 3 5 21 2 4" xfId="33968"/>
    <cellStyle name="Note 3 5 21 2 5" xfId="33969"/>
    <cellStyle name="Note 3 5 21 2 6" xfId="33970"/>
    <cellStyle name="Note 3 5 21 3" xfId="33971"/>
    <cellStyle name="Note 3 5 21 4" xfId="33972"/>
    <cellStyle name="Note 3 5 21 5" xfId="33973"/>
    <cellStyle name="Note 3 5 21 6" xfId="33974"/>
    <cellStyle name="Note 3 5 21 7" xfId="33975"/>
    <cellStyle name="Note 3 5 22" xfId="33976"/>
    <cellStyle name="Note 3 5 22 2" xfId="33977"/>
    <cellStyle name="Note 3 5 22 2 2" xfId="33978"/>
    <cellStyle name="Note 3 5 22 2 3" xfId="33979"/>
    <cellStyle name="Note 3 5 22 2 4" xfId="33980"/>
    <cellStyle name="Note 3 5 22 2 5" xfId="33981"/>
    <cellStyle name="Note 3 5 22 2 6" xfId="33982"/>
    <cellStyle name="Note 3 5 22 3" xfId="33983"/>
    <cellStyle name="Note 3 5 22 4" xfId="33984"/>
    <cellStyle name="Note 3 5 22 5" xfId="33985"/>
    <cellStyle name="Note 3 5 22 6" xfId="33986"/>
    <cellStyle name="Note 3 5 22 7" xfId="33987"/>
    <cellStyle name="Note 3 5 23" xfId="33988"/>
    <cellStyle name="Note 3 5 23 2" xfId="33989"/>
    <cellStyle name="Note 3 5 23 2 2" xfId="33990"/>
    <cellStyle name="Note 3 5 23 2 3" xfId="33991"/>
    <cellStyle name="Note 3 5 23 2 4" xfId="33992"/>
    <cellStyle name="Note 3 5 23 2 5" xfId="33993"/>
    <cellStyle name="Note 3 5 23 2 6" xfId="33994"/>
    <cellStyle name="Note 3 5 23 3" xfId="33995"/>
    <cellStyle name="Note 3 5 23 4" xfId="33996"/>
    <cellStyle name="Note 3 5 23 5" xfId="33997"/>
    <cellStyle name="Note 3 5 23 6" xfId="33998"/>
    <cellStyle name="Note 3 5 23 7" xfId="33999"/>
    <cellStyle name="Note 3 5 24" xfId="34000"/>
    <cellStyle name="Note 3 5 24 2" xfId="34001"/>
    <cellStyle name="Note 3 5 24 2 2" xfId="34002"/>
    <cellStyle name="Note 3 5 24 2 3" xfId="34003"/>
    <cellStyle name="Note 3 5 24 2 4" xfId="34004"/>
    <cellStyle name="Note 3 5 24 2 5" xfId="34005"/>
    <cellStyle name="Note 3 5 24 2 6" xfId="34006"/>
    <cellStyle name="Note 3 5 24 3" xfId="34007"/>
    <cellStyle name="Note 3 5 24 4" xfId="34008"/>
    <cellStyle name="Note 3 5 24 5" xfId="34009"/>
    <cellStyle name="Note 3 5 24 6" xfId="34010"/>
    <cellStyle name="Note 3 5 24 7" xfId="34011"/>
    <cellStyle name="Note 3 5 25" xfId="34012"/>
    <cellStyle name="Note 3 5 25 2" xfId="34013"/>
    <cellStyle name="Note 3 5 25 2 2" xfId="34014"/>
    <cellStyle name="Note 3 5 25 2 3" xfId="34015"/>
    <cellStyle name="Note 3 5 25 2 4" xfId="34016"/>
    <cellStyle name="Note 3 5 25 2 5" xfId="34017"/>
    <cellStyle name="Note 3 5 25 2 6" xfId="34018"/>
    <cellStyle name="Note 3 5 25 3" xfId="34019"/>
    <cellStyle name="Note 3 5 25 4" xfId="34020"/>
    <cellStyle name="Note 3 5 25 5" xfId="34021"/>
    <cellStyle name="Note 3 5 25 6" xfId="34022"/>
    <cellStyle name="Note 3 5 25 7" xfId="34023"/>
    <cellStyle name="Note 3 5 26" xfId="34024"/>
    <cellStyle name="Note 3 5 26 2" xfId="34025"/>
    <cellStyle name="Note 3 5 26 2 2" xfId="34026"/>
    <cellStyle name="Note 3 5 26 2 3" xfId="34027"/>
    <cellStyle name="Note 3 5 26 2 4" xfId="34028"/>
    <cellStyle name="Note 3 5 26 2 5" xfId="34029"/>
    <cellStyle name="Note 3 5 26 2 6" xfId="34030"/>
    <cellStyle name="Note 3 5 26 3" xfId="34031"/>
    <cellStyle name="Note 3 5 26 4" xfId="34032"/>
    <cellStyle name="Note 3 5 26 5" xfId="34033"/>
    <cellStyle name="Note 3 5 26 6" xfId="34034"/>
    <cellStyle name="Note 3 5 26 7" xfId="34035"/>
    <cellStyle name="Note 3 5 27" xfId="34036"/>
    <cellStyle name="Note 3 5 27 2" xfId="34037"/>
    <cellStyle name="Note 3 5 27 2 2" xfId="34038"/>
    <cellStyle name="Note 3 5 27 2 3" xfId="34039"/>
    <cellStyle name="Note 3 5 27 2 4" xfId="34040"/>
    <cellStyle name="Note 3 5 27 2 5" xfId="34041"/>
    <cellStyle name="Note 3 5 27 2 6" xfId="34042"/>
    <cellStyle name="Note 3 5 27 3" xfId="34043"/>
    <cellStyle name="Note 3 5 27 4" xfId="34044"/>
    <cellStyle name="Note 3 5 27 5" xfId="34045"/>
    <cellStyle name="Note 3 5 27 6" xfId="34046"/>
    <cellStyle name="Note 3 5 27 7" xfId="34047"/>
    <cellStyle name="Note 3 5 28" xfId="34048"/>
    <cellStyle name="Note 3 5 28 2" xfId="34049"/>
    <cellStyle name="Note 3 5 28 2 2" xfId="34050"/>
    <cellStyle name="Note 3 5 28 2 3" xfId="34051"/>
    <cellStyle name="Note 3 5 28 2 4" xfId="34052"/>
    <cellStyle name="Note 3 5 28 2 5" xfId="34053"/>
    <cellStyle name="Note 3 5 28 2 6" xfId="34054"/>
    <cellStyle name="Note 3 5 28 3" xfId="34055"/>
    <cellStyle name="Note 3 5 28 4" xfId="34056"/>
    <cellStyle name="Note 3 5 28 5" xfId="34057"/>
    <cellStyle name="Note 3 5 28 6" xfId="34058"/>
    <cellStyle name="Note 3 5 28 7" xfId="34059"/>
    <cellStyle name="Note 3 5 29" xfId="34060"/>
    <cellStyle name="Note 3 5 29 2" xfId="34061"/>
    <cellStyle name="Note 3 5 29 2 2" xfId="34062"/>
    <cellStyle name="Note 3 5 29 2 3" xfId="34063"/>
    <cellStyle name="Note 3 5 29 2 4" xfId="34064"/>
    <cellStyle name="Note 3 5 29 2 5" xfId="34065"/>
    <cellStyle name="Note 3 5 29 2 6" xfId="34066"/>
    <cellStyle name="Note 3 5 29 3" xfId="34067"/>
    <cellStyle name="Note 3 5 29 4" xfId="34068"/>
    <cellStyle name="Note 3 5 29 5" xfId="34069"/>
    <cellStyle name="Note 3 5 29 6" xfId="34070"/>
    <cellStyle name="Note 3 5 29 7" xfId="34071"/>
    <cellStyle name="Note 3 5 3" xfId="34072"/>
    <cellStyle name="Note 3 5 3 2" xfId="34073"/>
    <cellStyle name="Note 3 5 3 2 2" xfId="34074"/>
    <cellStyle name="Note 3 5 3 2 3" xfId="34075"/>
    <cellStyle name="Note 3 5 3 2 4" xfId="34076"/>
    <cellStyle name="Note 3 5 3 2 5" xfId="34077"/>
    <cellStyle name="Note 3 5 3 2 6" xfId="34078"/>
    <cellStyle name="Note 3 5 3 3" xfId="34079"/>
    <cellStyle name="Note 3 5 3 3 2" xfId="34080"/>
    <cellStyle name="Note 3 5 3 3 3" xfId="34081"/>
    <cellStyle name="Note 3 5 3 3 4" xfId="34082"/>
    <cellStyle name="Note 3 5 3 3 5" xfId="34083"/>
    <cellStyle name="Note 3 5 3 3 6" xfId="34084"/>
    <cellStyle name="Note 3 5 3 4" xfId="34085"/>
    <cellStyle name="Note 3 5 3 5" xfId="34086"/>
    <cellStyle name="Note 3 5 3 6" xfId="34087"/>
    <cellStyle name="Note 3 5 3 7" xfId="34088"/>
    <cellStyle name="Note 3 5 3 8" xfId="34089"/>
    <cellStyle name="Note 3 5 30" xfId="34090"/>
    <cellStyle name="Note 3 5 30 2" xfId="34091"/>
    <cellStyle name="Note 3 5 30 2 2" xfId="34092"/>
    <cellStyle name="Note 3 5 30 2 3" xfId="34093"/>
    <cellStyle name="Note 3 5 30 2 4" xfId="34094"/>
    <cellStyle name="Note 3 5 30 2 5" xfId="34095"/>
    <cellStyle name="Note 3 5 30 2 6" xfId="34096"/>
    <cellStyle name="Note 3 5 30 3" xfId="34097"/>
    <cellStyle name="Note 3 5 30 4" xfId="34098"/>
    <cellStyle name="Note 3 5 30 5" xfId="34099"/>
    <cellStyle name="Note 3 5 30 6" xfId="34100"/>
    <cellStyle name="Note 3 5 30 7" xfId="34101"/>
    <cellStyle name="Note 3 5 31" xfId="34102"/>
    <cellStyle name="Note 3 5 31 2" xfId="34103"/>
    <cellStyle name="Note 3 5 31 2 2" xfId="34104"/>
    <cellStyle name="Note 3 5 31 2 3" xfId="34105"/>
    <cellStyle name="Note 3 5 31 2 4" xfId="34106"/>
    <cellStyle name="Note 3 5 31 2 5" xfId="34107"/>
    <cellStyle name="Note 3 5 31 2 6" xfId="34108"/>
    <cellStyle name="Note 3 5 31 3" xfId="34109"/>
    <cellStyle name="Note 3 5 31 4" xfId="34110"/>
    <cellStyle name="Note 3 5 31 5" xfId="34111"/>
    <cellStyle name="Note 3 5 31 6" xfId="34112"/>
    <cellStyle name="Note 3 5 31 7" xfId="34113"/>
    <cellStyle name="Note 3 5 32" xfId="34114"/>
    <cellStyle name="Note 3 5 32 2" xfId="34115"/>
    <cellStyle name="Note 3 5 32 2 2" xfId="34116"/>
    <cellStyle name="Note 3 5 32 2 3" xfId="34117"/>
    <cellStyle name="Note 3 5 32 2 4" xfId="34118"/>
    <cellStyle name="Note 3 5 32 2 5" xfId="34119"/>
    <cellStyle name="Note 3 5 32 2 6" xfId="34120"/>
    <cellStyle name="Note 3 5 32 3" xfId="34121"/>
    <cellStyle name="Note 3 5 32 4" xfId="34122"/>
    <cellStyle name="Note 3 5 32 5" xfId="34123"/>
    <cellStyle name="Note 3 5 32 6" xfId="34124"/>
    <cellStyle name="Note 3 5 32 7" xfId="34125"/>
    <cellStyle name="Note 3 5 33" xfId="34126"/>
    <cellStyle name="Note 3 5 33 2" xfId="34127"/>
    <cellStyle name="Note 3 5 33 2 2" xfId="34128"/>
    <cellStyle name="Note 3 5 33 2 3" xfId="34129"/>
    <cellStyle name="Note 3 5 33 2 4" xfId="34130"/>
    <cellStyle name="Note 3 5 33 2 5" xfId="34131"/>
    <cellStyle name="Note 3 5 33 2 6" xfId="34132"/>
    <cellStyle name="Note 3 5 33 3" xfId="34133"/>
    <cellStyle name="Note 3 5 33 4" xfId="34134"/>
    <cellStyle name="Note 3 5 33 5" xfId="34135"/>
    <cellStyle name="Note 3 5 33 6" xfId="34136"/>
    <cellStyle name="Note 3 5 33 7" xfId="34137"/>
    <cellStyle name="Note 3 5 34" xfId="34138"/>
    <cellStyle name="Note 3 5 34 2" xfId="34139"/>
    <cellStyle name="Note 3 5 34 2 2" xfId="34140"/>
    <cellStyle name="Note 3 5 34 2 3" xfId="34141"/>
    <cellStyle name="Note 3 5 34 2 4" xfId="34142"/>
    <cellStyle name="Note 3 5 34 2 5" xfId="34143"/>
    <cellStyle name="Note 3 5 34 2 6" xfId="34144"/>
    <cellStyle name="Note 3 5 34 3" xfId="34145"/>
    <cellStyle name="Note 3 5 34 4" xfId="34146"/>
    <cellStyle name="Note 3 5 34 5" xfId="34147"/>
    <cellStyle name="Note 3 5 34 6" xfId="34148"/>
    <cellStyle name="Note 3 5 34 7" xfId="34149"/>
    <cellStyle name="Note 3 5 35" xfId="34150"/>
    <cellStyle name="Note 3 5 35 2" xfId="34151"/>
    <cellStyle name="Note 3 5 36" xfId="34152"/>
    <cellStyle name="Note 3 5 36 2" xfId="34153"/>
    <cellStyle name="Note 3 5 36 3" xfId="34154"/>
    <cellStyle name="Note 3 5 36 4" xfId="34155"/>
    <cellStyle name="Note 3 5 36 5" xfId="34156"/>
    <cellStyle name="Note 3 5 36 6" xfId="34157"/>
    <cellStyle name="Note 3 5 37" xfId="34158"/>
    <cellStyle name="Note 3 5 38" xfId="34159"/>
    <cellStyle name="Note 3 5 39" xfId="34160"/>
    <cellStyle name="Note 3 5 4" xfId="34161"/>
    <cellStyle name="Note 3 5 4 2" xfId="34162"/>
    <cellStyle name="Note 3 5 4 2 2" xfId="34163"/>
    <cellStyle name="Note 3 5 4 2 3" xfId="34164"/>
    <cellStyle name="Note 3 5 4 2 4" xfId="34165"/>
    <cellStyle name="Note 3 5 4 2 5" xfId="34166"/>
    <cellStyle name="Note 3 5 4 2 6" xfId="34167"/>
    <cellStyle name="Note 3 5 4 3" xfId="34168"/>
    <cellStyle name="Note 3 5 4 4" xfId="34169"/>
    <cellStyle name="Note 3 5 4 5" xfId="34170"/>
    <cellStyle name="Note 3 5 4 6" xfId="34171"/>
    <cellStyle name="Note 3 5 4 7" xfId="34172"/>
    <cellStyle name="Note 3 5 40" xfId="34173"/>
    <cellStyle name="Note 3 5 41" xfId="34174"/>
    <cellStyle name="Note 3 5 5" xfId="34175"/>
    <cellStyle name="Note 3 5 5 2" xfId="34176"/>
    <cellStyle name="Note 3 5 5 2 2" xfId="34177"/>
    <cellStyle name="Note 3 5 5 2 3" xfId="34178"/>
    <cellStyle name="Note 3 5 5 2 4" xfId="34179"/>
    <cellStyle name="Note 3 5 5 2 5" xfId="34180"/>
    <cellStyle name="Note 3 5 5 2 6" xfId="34181"/>
    <cellStyle name="Note 3 5 5 3" xfId="34182"/>
    <cellStyle name="Note 3 5 5 4" xfId="34183"/>
    <cellStyle name="Note 3 5 5 5" xfId="34184"/>
    <cellStyle name="Note 3 5 5 6" xfId="34185"/>
    <cellStyle name="Note 3 5 5 7" xfId="34186"/>
    <cellStyle name="Note 3 5 6" xfId="34187"/>
    <cellStyle name="Note 3 5 6 2" xfId="34188"/>
    <cellStyle name="Note 3 5 6 2 2" xfId="34189"/>
    <cellStyle name="Note 3 5 6 2 3" xfId="34190"/>
    <cellStyle name="Note 3 5 6 2 4" xfId="34191"/>
    <cellStyle name="Note 3 5 6 2 5" xfId="34192"/>
    <cellStyle name="Note 3 5 6 2 6" xfId="34193"/>
    <cellStyle name="Note 3 5 6 3" xfId="34194"/>
    <cellStyle name="Note 3 5 6 4" xfId="34195"/>
    <cellStyle name="Note 3 5 6 5" xfId="34196"/>
    <cellStyle name="Note 3 5 6 6" xfId="34197"/>
    <cellStyle name="Note 3 5 6 7" xfId="34198"/>
    <cellStyle name="Note 3 5 7" xfId="34199"/>
    <cellStyle name="Note 3 5 7 2" xfId="34200"/>
    <cellStyle name="Note 3 5 7 2 2" xfId="34201"/>
    <cellStyle name="Note 3 5 7 2 3" xfId="34202"/>
    <cellStyle name="Note 3 5 7 2 4" xfId="34203"/>
    <cellStyle name="Note 3 5 7 2 5" xfId="34204"/>
    <cellStyle name="Note 3 5 7 2 6" xfId="34205"/>
    <cellStyle name="Note 3 5 7 3" xfId="34206"/>
    <cellStyle name="Note 3 5 7 4" xfId="34207"/>
    <cellStyle name="Note 3 5 7 5" xfId="34208"/>
    <cellStyle name="Note 3 5 7 6" xfId="34209"/>
    <cellStyle name="Note 3 5 7 7" xfId="34210"/>
    <cellStyle name="Note 3 5 8" xfId="34211"/>
    <cellStyle name="Note 3 5 8 2" xfId="34212"/>
    <cellStyle name="Note 3 5 8 2 2" xfId="34213"/>
    <cellStyle name="Note 3 5 8 2 3" xfId="34214"/>
    <cellStyle name="Note 3 5 8 2 4" xfId="34215"/>
    <cellStyle name="Note 3 5 8 2 5" xfId="34216"/>
    <cellStyle name="Note 3 5 8 2 6" xfId="34217"/>
    <cellStyle name="Note 3 5 8 3" xfId="34218"/>
    <cellStyle name="Note 3 5 8 4" xfId="34219"/>
    <cellStyle name="Note 3 5 8 5" xfId="34220"/>
    <cellStyle name="Note 3 5 8 6" xfId="34221"/>
    <cellStyle name="Note 3 5 8 7" xfId="34222"/>
    <cellStyle name="Note 3 5 9" xfId="34223"/>
    <cellStyle name="Note 3 5 9 2" xfId="34224"/>
    <cellStyle name="Note 3 5 9 2 2" xfId="34225"/>
    <cellStyle name="Note 3 5 9 2 3" xfId="34226"/>
    <cellStyle name="Note 3 5 9 2 4" xfId="34227"/>
    <cellStyle name="Note 3 5 9 2 5" xfId="34228"/>
    <cellStyle name="Note 3 5 9 2 6" xfId="34229"/>
    <cellStyle name="Note 3 5 9 3" xfId="34230"/>
    <cellStyle name="Note 3 5 9 4" xfId="34231"/>
    <cellStyle name="Note 3 5 9 5" xfId="34232"/>
    <cellStyle name="Note 3 5 9 6" xfId="34233"/>
    <cellStyle name="Note 3 5 9 7" xfId="34234"/>
    <cellStyle name="Note 3 6" xfId="34235"/>
    <cellStyle name="Note 3 6 2" xfId="34236"/>
    <cellStyle name="Note 3 6 2 2" xfId="34237"/>
    <cellStyle name="Note 3 6 3" xfId="34238"/>
    <cellStyle name="Note 3 6 3 2" xfId="34239"/>
    <cellStyle name="Note 3 6 3 3" xfId="34240"/>
    <cellStyle name="Note 3 6 3 4" xfId="34241"/>
    <cellStyle name="Note 3 6 3 5" xfId="34242"/>
    <cellStyle name="Note 3 6 3 6" xfId="34243"/>
    <cellStyle name="Note 3 6 4" xfId="34244"/>
    <cellStyle name="Note 3 6 5" xfId="34245"/>
    <cellStyle name="Note 3 6 6" xfId="34246"/>
    <cellStyle name="Note 3 6 7" xfId="34247"/>
    <cellStyle name="Note 3 6 8" xfId="34248"/>
    <cellStyle name="Note 3 7" xfId="34249"/>
    <cellStyle name="Note 3 7 2" xfId="34250"/>
    <cellStyle name="Note 3 7 2 2" xfId="34251"/>
    <cellStyle name="Note 3 7 2 3" xfId="34252"/>
    <cellStyle name="Note 3 7 2 4" xfId="34253"/>
    <cellStyle name="Note 3 7 2 5" xfId="34254"/>
    <cellStyle name="Note 3 7 2 6" xfId="34255"/>
    <cellStyle name="Note 3 7 3" xfId="34256"/>
    <cellStyle name="Note 3 7 3 2" xfId="34257"/>
    <cellStyle name="Note 3 7 3 3" xfId="34258"/>
    <cellStyle name="Note 3 7 3 4" xfId="34259"/>
    <cellStyle name="Note 3 7 3 5" xfId="34260"/>
    <cellStyle name="Note 3 7 3 6" xfId="34261"/>
    <cellStyle name="Note 3 7 4" xfId="34262"/>
    <cellStyle name="Note 3 7 5" xfId="34263"/>
    <cellStyle name="Note 3 7 6" xfId="34264"/>
    <cellStyle name="Note 3 7 7" xfId="34265"/>
    <cellStyle name="Note 3 7 8" xfId="34266"/>
    <cellStyle name="Note 3 8" xfId="34267"/>
    <cellStyle name="Note 3 8 2" xfId="34268"/>
    <cellStyle name="Note 3 8 2 2" xfId="34269"/>
    <cellStyle name="Note 3 8 2 3" xfId="34270"/>
    <cellStyle name="Note 3 8 2 4" xfId="34271"/>
    <cellStyle name="Note 3 8 2 5" xfId="34272"/>
    <cellStyle name="Note 3 8 2 6" xfId="34273"/>
    <cellStyle name="Note 3 8 3" xfId="34274"/>
    <cellStyle name="Note 3 8 4" xfId="34275"/>
    <cellStyle name="Note 3 8 5" xfId="34276"/>
    <cellStyle name="Note 3 8 6" xfId="34277"/>
    <cellStyle name="Note 3 8 7" xfId="34278"/>
    <cellStyle name="Note 3 9" xfId="34279"/>
    <cellStyle name="Note 3 9 2" xfId="34280"/>
    <cellStyle name="Note 3 9 2 2" xfId="34281"/>
    <cellStyle name="Note 3 9 2 3" xfId="34282"/>
    <cellStyle name="Note 3 9 2 4" xfId="34283"/>
    <cellStyle name="Note 3 9 2 5" xfId="34284"/>
    <cellStyle name="Note 3 9 2 6" xfId="34285"/>
    <cellStyle name="Note 3 9 3" xfId="34286"/>
    <cellStyle name="Note 3 9 4" xfId="34287"/>
    <cellStyle name="Note 3 9 5" xfId="34288"/>
    <cellStyle name="Note 3 9 6" xfId="34289"/>
    <cellStyle name="Note 3 9 7" xfId="34290"/>
    <cellStyle name="Note 4" xfId="34291"/>
    <cellStyle name="Note 4 10" xfId="34292"/>
    <cellStyle name="Note 4 10 2" xfId="34293"/>
    <cellStyle name="Note 4 10 2 2" xfId="34294"/>
    <cellStyle name="Note 4 10 2 3" xfId="34295"/>
    <cellStyle name="Note 4 10 2 4" xfId="34296"/>
    <cellStyle name="Note 4 10 2 5" xfId="34297"/>
    <cellStyle name="Note 4 10 2 6" xfId="34298"/>
    <cellStyle name="Note 4 10 3" xfId="34299"/>
    <cellStyle name="Note 4 10 4" xfId="34300"/>
    <cellStyle name="Note 4 10 5" xfId="34301"/>
    <cellStyle name="Note 4 10 6" xfId="34302"/>
    <cellStyle name="Note 4 10 7" xfId="34303"/>
    <cellStyle name="Note 4 11" xfId="34304"/>
    <cellStyle name="Note 4 11 2" xfId="34305"/>
    <cellStyle name="Note 4 11 2 2" xfId="34306"/>
    <cellStyle name="Note 4 11 2 3" xfId="34307"/>
    <cellStyle name="Note 4 11 2 4" xfId="34308"/>
    <cellStyle name="Note 4 11 2 5" xfId="34309"/>
    <cellStyle name="Note 4 11 2 6" xfId="34310"/>
    <cellStyle name="Note 4 11 3" xfId="34311"/>
    <cellStyle name="Note 4 11 4" xfId="34312"/>
    <cellStyle name="Note 4 11 5" xfId="34313"/>
    <cellStyle name="Note 4 11 6" xfId="34314"/>
    <cellStyle name="Note 4 11 7" xfId="34315"/>
    <cellStyle name="Note 4 12" xfId="34316"/>
    <cellStyle name="Note 4 12 2" xfId="34317"/>
    <cellStyle name="Note 4 12 2 2" xfId="34318"/>
    <cellStyle name="Note 4 12 2 3" xfId="34319"/>
    <cellStyle name="Note 4 12 2 4" xfId="34320"/>
    <cellStyle name="Note 4 12 2 5" xfId="34321"/>
    <cellStyle name="Note 4 12 2 6" xfId="34322"/>
    <cellStyle name="Note 4 12 3" xfId="34323"/>
    <cellStyle name="Note 4 12 4" xfId="34324"/>
    <cellStyle name="Note 4 12 5" xfId="34325"/>
    <cellStyle name="Note 4 12 6" xfId="34326"/>
    <cellStyle name="Note 4 12 7" xfId="34327"/>
    <cellStyle name="Note 4 13" xfId="34328"/>
    <cellStyle name="Note 4 13 2" xfId="34329"/>
    <cellStyle name="Note 4 13 2 2" xfId="34330"/>
    <cellStyle name="Note 4 13 2 3" xfId="34331"/>
    <cellStyle name="Note 4 13 2 4" xfId="34332"/>
    <cellStyle name="Note 4 13 2 5" xfId="34333"/>
    <cellStyle name="Note 4 13 2 6" xfId="34334"/>
    <cellStyle name="Note 4 13 3" xfId="34335"/>
    <cellStyle name="Note 4 13 4" xfId="34336"/>
    <cellStyle name="Note 4 13 5" xfId="34337"/>
    <cellStyle name="Note 4 13 6" xfId="34338"/>
    <cellStyle name="Note 4 13 7" xfId="34339"/>
    <cellStyle name="Note 4 14" xfId="34340"/>
    <cellStyle name="Note 4 14 2" xfId="34341"/>
    <cellStyle name="Note 4 14 2 2" xfId="34342"/>
    <cellStyle name="Note 4 14 2 3" xfId="34343"/>
    <cellStyle name="Note 4 14 2 4" xfId="34344"/>
    <cellStyle name="Note 4 14 2 5" xfId="34345"/>
    <cellStyle name="Note 4 14 2 6" xfId="34346"/>
    <cellStyle name="Note 4 14 3" xfId="34347"/>
    <cellStyle name="Note 4 14 4" xfId="34348"/>
    <cellStyle name="Note 4 14 5" xfId="34349"/>
    <cellStyle name="Note 4 14 6" xfId="34350"/>
    <cellStyle name="Note 4 14 7" xfId="34351"/>
    <cellStyle name="Note 4 15" xfId="34352"/>
    <cellStyle name="Note 4 15 2" xfId="34353"/>
    <cellStyle name="Note 4 15 2 2" xfId="34354"/>
    <cellStyle name="Note 4 15 2 3" xfId="34355"/>
    <cellStyle name="Note 4 15 2 4" xfId="34356"/>
    <cellStyle name="Note 4 15 2 5" xfId="34357"/>
    <cellStyle name="Note 4 15 2 6" xfId="34358"/>
    <cellStyle name="Note 4 15 3" xfId="34359"/>
    <cellStyle name="Note 4 15 4" xfId="34360"/>
    <cellStyle name="Note 4 15 5" xfId="34361"/>
    <cellStyle name="Note 4 15 6" xfId="34362"/>
    <cellStyle name="Note 4 15 7" xfId="34363"/>
    <cellStyle name="Note 4 16" xfId="34364"/>
    <cellStyle name="Note 4 16 2" xfId="34365"/>
    <cellStyle name="Note 4 16 2 2" xfId="34366"/>
    <cellStyle name="Note 4 16 2 3" xfId="34367"/>
    <cellStyle name="Note 4 16 2 4" xfId="34368"/>
    <cellStyle name="Note 4 16 2 5" xfId="34369"/>
    <cellStyle name="Note 4 16 2 6" xfId="34370"/>
    <cellStyle name="Note 4 16 3" xfId="34371"/>
    <cellStyle name="Note 4 16 4" xfId="34372"/>
    <cellStyle name="Note 4 16 5" xfId="34373"/>
    <cellStyle name="Note 4 16 6" xfId="34374"/>
    <cellStyle name="Note 4 16 7" xfId="34375"/>
    <cellStyle name="Note 4 17" xfId="34376"/>
    <cellStyle name="Note 4 17 2" xfId="34377"/>
    <cellStyle name="Note 4 17 2 2" xfId="34378"/>
    <cellStyle name="Note 4 17 2 3" xfId="34379"/>
    <cellStyle name="Note 4 17 2 4" xfId="34380"/>
    <cellStyle name="Note 4 17 2 5" xfId="34381"/>
    <cellStyle name="Note 4 17 2 6" xfId="34382"/>
    <cellStyle name="Note 4 17 3" xfId="34383"/>
    <cellStyle name="Note 4 17 4" xfId="34384"/>
    <cellStyle name="Note 4 17 5" xfId="34385"/>
    <cellStyle name="Note 4 17 6" xfId="34386"/>
    <cellStyle name="Note 4 17 7" xfId="34387"/>
    <cellStyle name="Note 4 18" xfId="34388"/>
    <cellStyle name="Note 4 18 2" xfId="34389"/>
    <cellStyle name="Note 4 18 2 2" xfId="34390"/>
    <cellStyle name="Note 4 18 2 3" xfId="34391"/>
    <cellStyle name="Note 4 18 2 4" xfId="34392"/>
    <cellStyle name="Note 4 18 2 5" xfId="34393"/>
    <cellStyle name="Note 4 18 2 6" xfId="34394"/>
    <cellStyle name="Note 4 18 3" xfId="34395"/>
    <cellStyle name="Note 4 18 4" xfId="34396"/>
    <cellStyle name="Note 4 18 5" xfId="34397"/>
    <cellStyle name="Note 4 18 6" xfId="34398"/>
    <cellStyle name="Note 4 18 7" xfId="34399"/>
    <cellStyle name="Note 4 19" xfId="34400"/>
    <cellStyle name="Note 4 19 2" xfId="34401"/>
    <cellStyle name="Note 4 19 2 2" xfId="34402"/>
    <cellStyle name="Note 4 19 2 3" xfId="34403"/>
    <cellStyle name="Note 4 19 2 4" xfId="34404"/>
    <cellStyle name="Note 4 19 2 5" xfId="34405"/>
    <cellStyle name="Note 4 19 2 6" xfId="34406"/>
    <cellStyle name="Note 4 19 3" xfId="34407"/>
    <cellStyle name="Note 4 19 4" xfId="34408"/>
    <cellStyle name="Note 4 19 5" xfId="34409"/>
    <cellStyle name="Note 4 19 6" xfId="34410"/>
    <cellStyle name="Note 4 19 7" xfId="34411"/>
    <cellStyle name="Note 4 2" xfId="34412"/>
    <cellStyle name="Note 4 2 10" xfId="34413"/>
    <cellStyle name="Note 4 2 10 2" xfId="34414"/>
    <cellStyle name="Note 4 2 10 2 2" xfId="34415"/>
    <cellStyle name="Note 4 2 10 2 3" xfId="34416"/>
    <cellStyle name="Note 4 2 10 2 4" xfId="34417"/>
    <cellStyle name="Note 4 2 10 2 5" xfId="34418"/>
    <cellStyle name="Note 4 2 10 2 6" xfId="34419"/>
    <cellStyle name="Note 4 2 10 3" xfId="34420"/>
    <cellStyle name="Note 4 2 10 4" xfId="34421"/>
    <cellStyle name="Note 4 2 10 5" xfId="34422"/>
    <cellStyle name="Note 4 2 10 6" xfId="34423"/>
    <cellStyle name="Note 4 2 10 7" xfId="34424"/>
    <cellStyle name="Note 4 2 11" xfId="34425"/>
    <cellStyle name="Note 4 2 11 2" xfId="34426"/>
    <cellStyle name="Note 4 2 11 2 2" xfId="34427"/>
    <cellStyle name="Note 4 2 11 2 3" xfId="34428"/>
    <cellStyle name="Note 4 2 11 2 4" xfId="34429"/>
    <cellStyle name="Note 4 2 11 2 5" xfId="34430"/>
    <cellStyle name="Note 4 2 11 2 6" xfId="34431"/>
    <cellStyle name="Note 4 2 11 3" xfId="34432"/>
    <cellStyle name="Note 4 2 11 4" xfId="34433"/>
    <cellStyle name="Note 4 2 11 5" xfId="34434"/>
    <cellStyle name="Note 4 2 11 6" xfId="34435"/>
    <cellStyle name="Note 4 2 11 7" xfId="34436"/>
    <cellStyle name="Note 4 2 12" xfId="34437"/>
    <cellStyle name="Note 4 2 12 2" xfId="34438"/>
    <cellStyle name="Note 4 2 12 2 2" xfId="34439"/>
    <cellStyle name="Note 4 2 12 2 3" xfId="34440"/>
    <cellStyle name="Note 4 2 12 2 4" xfId="34441"/>
    <cellStyle name="Note 4 2 12 2 5" xfId="34442"/>
    <cellStyle name="Note 4 2 12 2 6" xfId="34443"/>
    <cellStyle name="Note 4 2 12 3" xfId="34444"/>
    <cellStyle name="Note 4 2 12 4" xfId="34445"/>
    <cellStyle name="Note 4 2 12 5" xfId="34446"/>
    <cellStyle name="Note 4 2 12 6" xfId="34447"/>
    <cellStyle name="Note 4 2 12 7" xfId="34448"/>
    <cellStyle name="Note 4 2 13" xfId="34449"/>
    <cellStyle name="Note 4 2 13 2" xfId="34450"/>
    <cellStyle name="Note 4 2 13 2 2" xfId="34451"/>
    <cellStyle name="Note 4 2 13 2 3" xfId="34452"/>
    <cellStyle name="Note 4 2 13 2 4" xfId="34453"/>
    <cellStyle name="Note 4 2 13 2 5" xfId="34454"/>
    <cellStyle name="Note 4 2 13 2 6" xfId="34455"/>
    <cellStyle name="Note 4 2 13 3" xfId="34456"/>
    <cellStyle name="Note 4 2 13 4" xfId="34457"/>
    <cellStyle name="Note 4 2 13 5" xfId="34458"/>
    <cellStyle name="Note 4 2 13 6" xfId="34459"/>
    <cellStyle name="Note 4 2 13 7" xfId="34460"/>
    <cellStyle name="Note 4 2 14" xfId="34461"/>
    <cellStyle name="Note 4 2 14 2" xfId="34462"/>
    <cellStyle name="Note 4 2 14 2 2" xfId="34463"/>
    <cellStyle name="Note 4 2 14 2 3" xfId="34464"/>
    <cellStyle name="Note 4 2 14 2 4" xfId="34465"/>
    <cellStyle name="Note 4 2 14 2 5" xfId="34466"/>
    <cellStyle name="Note 4 2 14 2 6" xfId="34467"/>
    <cellStyle name="Note 4 2 14 3" xfId="34468"/>
    <cellStyle name="Note 4 2 14 4" xfId="34469"/>
    <cellStyle name="Note 4 2 14 5" xfId="34470"/>
    <cellStyle name="Note 4 2 14 6" xfId="34471"/>
    <cellStyle name="Note 4 2 14 7" xfId="34472"/>
    <cellStyle name="Note 4 2 15" xfId="34473"/>
    <cellStyle name="Note 4 2 15 2" xfId="34474"/>
    <cellStyle name="Note 4 2 15 2 2" xfId="34475"/>
    <cellStyle name="Note 4 2 15 2 3" xfId="34476"/>
    <cellStyle name="Note 4 2 15 2 4" xfId="34477"/>
    <cellStyle name="Note 4 2 15 2 5" xfId="34478"/>
    <cellStyle name="Note 4 2 15 2 6" xfId="34479"/>
    <cellStyle name="Note 4 2 15 3" xfId="34480"/>
    <cellStyle name="Note 4 2 15 4" xfId="34481"/>
    <cellStyle name="Note 4 2 15 5" xfId="34482"/>
    <cellStyle name="Note 4 2 15 6" xfId="34483"/>
    <cellStyle name="Note 4 2 15 7" xfId="34484"/>
    <cellStyle name="Note 4 2 16" xfId="34485"/>
    <cellStyle name="Note 4 2 16 2" xfId="34486"/>
    <cellStyle name="Note 4 2 16 2 2" xfId="34487"/>
    <cellStyle name="Note 4 2 16 2 3" xfId="34488"/>
    <cellStyle name="Note 4 2 16 2 4" xfId="34489"/>
    <cellStyle name="Note 4 2 16 2 5" xfId="34490"/>
    <cellStyle name="Note 4 2 16 2 6" xfId="34491"/>
    <cellStyle name="Note 4 2 16 3" xfId="34492"/>
    <cellStyle name="Note 4 2 16 4" xfId="34493"/>
    <cellStyle name="Note 4 2 16 5" xfId="34494"/>
    <cellStyle name="Note 4 2 16 6" xfId="34495"/>
    <cellStyle name="Note 4 2 16 7" xfId="34496"/>
    <cellStyle name="Note 4 2 17" xfId="34497"/>
    <cellStyle name="Note 4 2 17 2" xfId="34498"/>
    <cellStyle name="Note 4 2 17 2 2" xfId="34499"/>
    <cellStyle name="Note 4 2 17 2 3" xfId="34500"/>
    <cellStyle name="Note 4 2 17 2 4" xfId="34501"/>
    <cellStyle name="Note 4 2 17 2 5" xfId="34502"/>
    <cellStyle name="Note 4 2 17 2 6" xfId="34503"/>
    <cellStyle name="Note 4 2 17 3" xfId="34504"/>
    <cellStyle name="Note 4 2 17 4" xfId="34505"/>
    <cellStyle name="Note 4 2 17 5" xfId="34506"/>
    <cellStyle name="Note 4 2 17 6" xfId="34507"/>
    <cellStyle name="Note 4 2 17 7" xfId="34508"/>
    <cellStyle name="Note 4 2 18" xfId="34509"/>
    <cellStyle name="Note 4 2 18 2" xfId="34510"/>
    <cellStyle name="Note 4 2 18 2 2" xfId="34511"/>
    <cellStyle name="Note 4 2 18 2 3" xfId="34512"/>
    <cellStyle name="Note 4 2 18 2 4" xfId="34513"/>
    <cellStyle name="Note 4 2 18 2 5" xfId="34514"/>
    <cellStyle name="Note 4 2 18 2 6" xfId="34515"/>
    <cellStyle name="Note 4 2 18 3" xfId="34516"/>
    <cellStyle name="Note 4 2 18 4" xfId="34517"/>
    <cellStyle name="Note 4 2 18 5" xfId="34518"/>
    <cellStyle name="Note 4 2 18 6" xfId="34519"/>
    <cellStyle name="Note 4 2 18 7" xfId="34520"/>
    <cellStyle name="Note 4 2 19" xfId="34521"/>
    <cellStyle name="Note 4 2 19 2" xfId="34522"/>
    <cellStyle name="Note 4 2 19 2 2" xfId="34523"/>
    <cellStyle name="Note 4 2 19 2 3" xfId="34524"/>
    <cellStyle name="Note 4 2 19 2 4" xfId="34525"/>
    <cellStyle name="Note 4 2 19 2 5" xfId="34526"/>
    <cellStyle name="Note 4 2 19 2 6" xfId="34527"/>
    <cellStyle name="Note 4 2 19 3" xfId="34528"/>
    <cellStyle name="Note 4 2 19 4" xfId="34529"/>
    <cellStyle name="Note 4 2 19 5" xfId="34530"/>
    <cellStyle name="Note 4 2 19 6" xfId="34531"/>
    <cellStyle name="Note 4 2 19 7" xfId="34532"/>
    <cellStyle name="Note 4 2 2" xfId="34533"/>
    <cellStyle name="Note 4 2 2 10" xfId="34534"/>
    <cellStyle name="Note 4 2 2 10 2" xfId="34535"/>
    <cellStyle name="Note 4 2 2 10 2 2" xfId="34536"/>
    <cellStyle name="Note 4 2 2 10 2 3" xfId="34537"/>
    <cellStyle name="Note 4 2 2 10 2 4" xfId="34538"/>
    <cellStyle name="Note 4 2 2 10 2 5" xfId="34539"/>
    <cellStyle name="Note 4 2 2 10 2 6" xfId="34540"/>
    <cellStyle name="Note 4 2 2 10 3" xfId="34541"/>
    <cellStyle name="Note 4 2 2 10 4" xfId="34542"/>
    <cellStyle name="Note 4 2 2 10 5" xfId="34543"/>
    <cellStyle name="Note 4 2 2 10 6" xfId="34544"/>
    <cellStyle name="Note 4 2 2 10 7" xfId="34545"/>
    <cellStyle name="Note 4 2 2 11" xfId="34546"/>
    <cellStyle name="Note 4 2 2 11 2" xfId="34547"/>
    <cellStyle name="Note 4 2 2 11 2 2" xfId="34548"/>
    <cellStyle name="Note 4 2 2 11 2 3" xfId="34549"/>
    <cellStyle name="Note 4 2 2 11 2 4" xfId="34550"/>
    <cellStyle name="Note 4 2 2 11 2 5" xfId="34551"/>
    <cellStyle name="Note 4 2 2 11 2 6" xfId="34552"/>
    <cellStyle name="Note 4 2 2 11 3" xfId="34553"/>
    <cellStyle name="Note 4 2 2 11 4" xfId="34554"/>
    <cellStyle name="Note 4 2 2 11 5" xfId="34555"/>
    <cellStyle name="Note 4 2 2 11 6" xfId="34556"/>
    <cellStyle name="Note 4 2 2 11 7" xfId="34557"/>
    <cellStyle name="Note 4 2 2 12" xfId="34558"/>
    <cellStyle name="Note 4 2 2 12 2" xfId="34559"/>
    <cellStyle name="Note 4 2 2 12 2 2" xfId="34560"/>
    <cellStyle name="Note 4 2 2 12 2 3" xfId="34561"/>
    <cellStyle name="Note 4 2 2 12 2 4" xfId="34562"/>
    <cellStyle name="Note 4 2 2 12 2 5" xfId="34563"/>
    <cellStyle name="Note 4 2 2 12 2 6" xfId="34564"/>
    <cellStyle name="Note 4 2 2 12 3" xfId="34565"/>
    <cellStyle name="Note 4 2 2 12 4" xfId="34566"/>
    <cellStyle name="Note 4 2 2 12 5" xfId="34567"/>
    <cellStyle name="Note 4 2 2 12 6" xfId="34568"/>
    <cellStyle name="Note 4 2 2 12 7" xfId="34569"/>
    <cellStyle name="Note 4 2 2 13" xfId="34570"/>
    <cellStyle name="Note 4 2 2 13 2" xfId="34571"/>
    <cellStyle name="Note 4 2 2 13 2 2" xfId="34572"/>
    <cellStyle name="Note 4 2 2 13 2 3" xfId="34573"/>
    <cellStyle name="Note 4 2 2 13 2 4" xfId="34574"/>
    <cellStyle name="Note 4 2 2 13 2 5" xfId="34575"/>
    <cellStyle name="Note 4 2 2 13 2 6" xfId="34576"/>
    <cellStyle name="Note 4 2 2 13 3" xfId="34577"/>
    <cellStyle name="Note 4 2 2 13 4" xfId="34578"/>
    <cellStyle name="Note 4 2 2 13 5" xfId="34579"/>
    <cellStyle name="Note 4 2 2 13 6" xfId="34580"/>
    <cellStyle name="Note 4 2 2 13 7" xfId="34581"/>
    <cellStyle name="Note 4 2 2 14" xfId="34582"/>
    <cellStyle name="Note 4 2 2 14 2" xfId="34583"/>
    <cellStyle name="Note 4 2 2 14 2 2" xfId="34584"/>
    <cellStyle name="Note 4 2 2 14 2 3" xfId="34585"/>
    <cellStyle name="Note 4 2 2 14 2 4" xfId="34586"/>
    <cellStyle name="Note 4 2 2 14 2 5" xfId="34587"/>
    <cellStyle name="Note 4 2 2 14 2 6" xfId="34588"/>
    <cellStyle name="Note 4 2 2 14 3" xfId="34589"/>
    <cellStyle name="Note 4 2 2 14 4" xfId="34590"/>
    <cellStyle name="Note 4 2 2 14 5" xfId="34591"/>
    <cellStyle name="Note 4 2 2 14 6" xfId="34592"/>
    <cellStyle name="Note 4 2 2 14 7" xfId="34593"/>
    <cellStyle name="Note 4 2 2 15" xfId="34594"/>
    <cellStyle name="Note 4 2 2 15 2" xfId="34595"/>
    <cellStyle name="Note 4 2 2 15 2 2" xfId="34596"/>
    <cellStyle name="Note 4 2 2 15 2 3" xfId="34597"/>
    <cellStyle name="Note 4 2 2 15 2 4" xfId="34598"/>
    <cellStyle name="Note 4 2 2 15 2 5" xfId="34599"/>
    <cellStyle name="Note 4 2 2 15 2 6" xfId="34600"/>
    <cellStyle name="Note 4 2 2 15 3" xfId="34601"/>
    <cellStyle name="Note 4 2 2 15 4" xfId="34602"/>
    <cellStyle name="Note 4 2 2 15 5" xfId="34603"/>
    <cellStyle name="Note 4 2 2 15 6" xfId="34604"/>
    <cellStyle name="Note 4 2 2 15 7" xfId="34605"/>
    <cellStyle name="Note 4 2 2 16" xfId="34606"/>
    <cellStyle name="Note 4 2 2 16 2" xfId="34607"/>
    <cellStyle name="Note 4 2 2 16 2 2" xfId="34608"/>
    <cellStyle name="Note 4 2 2 16 2 3" xfId="34609"/>
    <cellStyle name="Note 4 2 2 16 2 4" xfId="34610"/>
    <cellStyle name="Note 4 2 2 16 2 5" xfId="34611"/>
    <cellStyle name="Note 4 2 2 16 2 6" xfId="34612"/>
    <cellStyle name="Note 4 2 2 16 3" xfId="34613"/>
    <cellStyle name="Note 4 2 2 16 4" xfId="34614"/>
    <cellStyle name="Note 4 2 2 16 5" xfId="34615"/>
    <cellStyle name="Note 4 2 2 16 6" xfId="34616"/>
    <cellStyle name="Note 4 2 2 16 7" xfId="34617"/>
    <cellStyle name="Note 4 2 2 17" xfId="34618"/>
    <cellStyle name="Note 4 2 2 17 2" xfId="34619"/>
    <cellStyle name="Note 4 2 2 17 2 2" xfId="34620"/>
    <cellStyle name="Note 4 2 2 17 2 3" xfId="34621"/>
    <cellStyle name="Note 4 2 2 17 2 4" xfId="34622"/>
    <cellStyle name="Note 4 2 2 17 2 5" xfId="34623"/>
    <cellStyle name="Note 4 2 2 17 2 6" xfId="34624"/>
    <cellStyle name="Note 4 2 2 17 3" xfId="34625"/>
    <cellStyle name="Note 4 2 2 17 4" xfId="34626"/>
    <cellStyle name="Note 4 2 2 17 5" xfId="34627"/>
    <cellStyle name="Note 4 2 2 17 6" xfId="34628"/>
    <cellStyle name="Note 4 2 2 17 7" xfId="34629"/>
    <cellStyle name="Note 4 2 2 18" xfId="34630"/>
    <cellStyle name="Note 4 2 2 18 2" xfId="34631"/>
    <cellStyle name="Note 4 2 2 18 2 2" xfId="34632"/>
    <cellStyle name="Note 4 2 2 18 2 3" xfId="34633"/>
    <cellStyle name="Note 4 2 2 18 2 4" xfId="34634"/>
    <cellStyle name="Note 4 2 2 18 2 5" xfId="34635"/>
    <cellStyle name="Note 4 2 2 18 2 6" xfId="34636"/>
    <cellStyle name="Note 4 2 2 18 3" xfId="34637"/>
    <cellStyle name="Note 4 2 2 18 4" xfId="34638"/>
    <cellStyle name="Note 4 2 2 18 5" xfId="34639"/>
    <cellStyle name="Note 4 2 2 18 6" xfId="34640"/>
    <cellStyle name="Note 4 2 2 18 7" xfId="34641"/>
    <cellStyle name="Note 4 2 2 19" xfId="34642"/>
    <cellStyle name="Note 4 2 2 19 2" xfId="34643"/>
    <cellStyle name="Note 4 2 2 19 2 2" xfId="34644"/>
    <cellStyle name="Note 4 2 2 19 2 3" xfId="34645"/>
    <cellStyle name="Note 4 2 2 19 2 4" xfId="34646"/>
    <cellStyle name="Note 4 2 2 19 2 5" xfId="34647"/>
    <cellStyle name="Note 4 2 2 19 2 6" xfId="34648"/>
    <cellStyle name="Note 4 2 2 19 3" xfId="34649"/>
    <cellStyle name="Note 4 2 2 19 4" xfId="34650"/>
    <cellStyle name="Note 4 2 2 19 5" xfId="34651"/>
    <cellStyle name="Note 4 2 2 19 6" xfId="34652"/>
    <cellStyle name="Note 4 2 2 19 7" xfId="34653"/>
    <cellStyle name="Note 4 2 2 2" xfId="34654"/>
    <cellStyle name="Note 4 2 2 2 2" xfId="34655"/>
    <cellStyle name="Note 4 2 2 2 2 2" xfId="34656"/>
    <cellStyle name="Note 4 2 2 2 2 3" xfId="34657"/>
    <cellStyle name="Note 4 2 2 2 2 4" xfId="34658"/>
    <cellStyle name="Note 4 2 2 2 2 5" xfId="34659"/>
    <cellStyle name="Note 4 2 2 2 2 6" xfId="34660"/>
    <cellStyle name="Note 4 2 2 2 3" xfId="34661"/>
    <cellStyle name="Note 4 2 2 2 4" xfId="34662"/>
    <cellStyle name="Note 4 2 2 2 5" xfId="34663"/>
    <cellStyle name="Note 4 2 2 2 6" xfId="34664"/>
    <cellStyle name="Note 4 2 2 2 7" xfId="34665"/>
    <cellStyle name="Note 4 2 2 20" xfId="34666"/>
    <cellStyle name="Note 4 2 2 20 2" xfId="34667"/>
    <cellStyle name="Note 4 2 2 20 2 2" xfId="34668"/>
    <cellStyle name="Note 4 2 2 20 2 3" xfId="34669"/>
    <cellStyle name="Note 4 2 2 20 2 4" xfId="34670"/>
    <cellStyle name="Note 4 2 2 20 2 5" xfId="34671"/>
    <cellStyle name="Note 4 2 2 20 2 6" xfId="34672"/>
    <cellStyle name="Note 4 2 2 20 3" xfId="34673"/>
    <cellStyle name="Note 4 2 2 20 4" xfId="34674"/>
    <cellStyle name="Note 4 2 2 20 5" xfId="34675"/>
    <cellStyle name="Note 4 2 2 20 6" xfId="34676"/>
    <cellStyle name="Note 4 2 2 20 7" xfId="34677"/>
    <cellStyle name="Note 4 2 2 21" xfId="34678"/>
    <cellStyle name="Note 4 2 2 21 2" xfId="34679"/>
    <cellStyle name="Note 4 2 2 21 2 2" xfId="34680"/>
    <cellStyle name="Note 4 2 2 21 2 3" xfId="34681"/>
    <cellStyle name="Note 4 2 2 21 2 4" xfId="34682"/>
    <cellStyle name="Note 4 2 2 21 2 5" xfId="34683"/>
    <cellStyle name="Note 4 2 2 21 2 6" xfId="34684"/>
    <cellStyle name="Note 4 2 2 21 3" xfId="34685"/>
    <cellStyle name="Note 4 2 2 21 4" xfId="34686"/>
    <cellStyle name="Note 4 2 2 21 5" xfId="34687"/>
    <cellStyle name="Note 4 2 2 21 6" xfId="34688"/>
    <cellStyle name="Note 4 2 2 21 7" xfId="34689"/>
    <cellStyle name="Note 4 2 2 22" xfId="34690"/>
    <cellStyle name="Note 4 2 2 22 2" xfId="34691"/>
    <cellStyle name="Note 4 2 2 22 2 2" xfId="34692"/>
    <cellStyle name="Note 4 2 2 22 2 3" xfId="34693"/>
    <cellStyle name="Note 4 2 2 22 2 4" xfId="34694"/>
    <cellStyle name="Note 4 2 2 22 2 5" xfId="34695"/>
    <cellStyle name="Note 4 2 2 22 2 6" xfId="34696"/>
    <cellStyle name="Note 4 2 2 22 3" xfId="34697"/>
    <cellStyle name="Note 4 2 2 22 4" xfId="34698"/>
    <cellStyle name="Note 4 2 2 22 5" xfId="34699"/>
    <cellStyle name="Note 4 2 2 22 6" xfId="34700"/>
    <cellStyle name="Note 4 2 2 22 7" xfId="34701"/>
    <cellStyle name="Note 4 2 2 23" xfId="34702"/>
    <cellStyle name="Note 4 2 2 23 2" xfId="34703"/>
    <cellStyle name="Note 4 2 2 23 2 2" xfId="34704"/>
    <cellStyle name="Note 4 2 2 23 2 3" xfId="34705"/>
    <cellStyle name="Note 4 2 2 23 2 4" xfId="34706"/>
    <cellStyle name="Note 4 2 2 23 2 5" xfId="34707"/>
    <cellStyle name="Note 4 2 2 23 2 6" xfId="34708"/>
    <cellStyle name="Note 4 2 2 23 3" xfId="34709"/>
    <cellStyle name="Note 4 2 2 23 4" xfId="34710"/>
    <cellStyle name="Note 4 2 2 23 5" xfId="34711"/>
    <cellStyle name="Note 4 2 2 23 6" xfId="34712"/>
    <cellStyle name="Note 4 2 2 23 7" xfId="34713"/>
    <cellStyle name="Note 4 2 2 24" xfId="34714"/>
    <cellStyle name="Note 4 2 2 24 2" xfId="34715"/>
    <cellStyle name="Note 4 2 2 24 2 2" xfId="34716"/>
    <cellStyle name="Note 4 2 2 24 2 3" xfId="34717"/>
    <cellStyle name="Note 4 2 2 24 2 4" xfId="34718"/>
    <cellStyle name="Note 4 2 2 24 2 5" xfId="34719"/>
    <cellStyle name="Note 4 2 2 24 2 6" xfId="34720"/>
    <cellStyle name="Note 4 2 2 24 3" xfId="34721"/>
    <cellStyle name="Note 4 2 2 24 4" xfId="34722"/>
    <cellStyle name="Note 4 2 2 24 5" xfId="34723"/>
    <cellStyle name="Note 4 2 2 24 6" xfId="34724"/>
    <cellStyle name="Note 4 2 2 24 7" xfId="34725"/>
    <cellStyle name="Note 4 2 2 25" xfId="34726"/>
    <cellStyle name="Note 4 2 2 25 2" xfId="34727"/>
    <cellStyle name="Note 4 2 2 25 2 2" xfId="34728"/>
    <cellStyle name="Note 4 2 2 25 2 3" xfId="34729"/>
    <cellStyle name="Note 4 2 2 25 2 4" xfId="34730"/>
    <cellStyle name="Note 4 2 2 25 2 5" xfId="34731"/>
    <cellStyle name="Note 4 2 2 25 2 6" xfId="34732"/>
    <cellStyle name="Note 4 2 2 25 3" xfId="34733"/>
    <cellStyle name="Note 4 2 2 25 4" xfId="34734"/>
    <cellStyle name="Note 4 2 2 25 5" xfId="34735"/>
    <cellStyle name="Note 4 2 2 25 6" xfId="34736"/>
    <cellStyle name="Note 4 2 2 25 7" xfId="34737"/>
    <cellStyle name="Note 4 2 2 26" xfId="34738"/>
    <cellStyle name="Note 4 2 2 26 2" xfId="34739"/>
    <cellStyle name="Note 4 2 2 26 2 2" xfId="34740"/>
    <cellStyle name="Note 4 2 2 26 2 3" xfId="34741"/>
    <cellStyle name="Note 4 2 2 26 2 4" xfId="34742"/>
    <cellStyle name="Note 4 2 2 26 2 5" xfId="34743"/>
    <cellStyle name="Note 4 2 2 26 2 6" xfId="34744"/>
    <cellStyle name="Note 4 2 2 26 3" xfId="34745"/>
    <cellStyle name="Note 4 2 2 26 4" xfId="34746"/>
    <cellStyle name="Note 4 2 2 26 5" xfId="34747"/>
    <cellStyle name="Note 4 2 2 26 6" xfId="34748"/>
    <cellStyle name="Note 4 2 2 26 7" xfId="34749"/>
    <cellStyle name="Note 4 2 2 27" xfId="34750"/>
    <cellStyle name="Note 4 2 2 27 2" xfId="34751"/>
    <cellStyle name="Note 4 2 2 27 2 2" xfId="34752"/>
    <cellStyle name="Note 4 2 2 27 2 3" xfId="34753"/>
    <cellStyle name="Note 4 2 2 27 2 4" xfId="34754"/>
    <cellStyle name="Note 4 2 2 27 2 5" xfId="34755"/>
    <cellStyle name="Note 4 2 2 27 2 6" xfId="34756"/>
    <cellStyle name="Note 4 2 2 27 3" xfId="34757"/>
    <cellStyle name="Note 4 2 2 27 4" xfId="34758"/>
    <cellStyle name="Note 4 2 2 27 5" xfId="34759"/>
    <cellStyle name="Note 4 2 2 27 6" xfId="34760"/>
    <cellStyle name="Note 4 2 2 27 7" xfId="34761"/>
    <cellStyle name="Note 4 2 2 28" xfId="34762"/>
    <cellStyle name="Note 4 2 2 28 2" xfId="34763"/>
    <cellStyle name="Note 4 2 2 28 2 2" xfId="34764"/>
    <cellStyle name="Note 4 2 2 28 2 3" xfId="34765"/>
    <cellStyle name="Note 4 2 2 28 2 4" xfId="34766"/>
    <cellStyle name="Note 4 2 2 28 2 5" xfId="34767"/>
    <cellStyle name="Note 4 2 2 28 2 6" xfId="34768"/>
    <cellStyle name="Note 4 2 2 28 3" xfId="34769"/>
    <cellStyle name="Note 4 2 2 28 4" xfId="34770"/>
    <cellStyle name="Note 4 2 2 28 5" xfId="34771"/>
    <cellStyle name="Note 4 2 2 28 6" xfId="34772"/>
    <cellStyle name="Note 4 2 2 28 7" xfId="34773"/>
    <cellStyle name="Note 4 2 2 29" xfId="34774"/>
    <cellStyle name="Note 4 2 2 29 2" xfId="34775"/>
    <cellStyle name="Note 4 2 2 29 2 2" xfId="34776"/>
    <cellStyle name="Note 4 2 2 29 2 3" xfId="34777"/>
    <cellStyle name="Note 4 2 2 29 2 4" xfId="34778"/>
    <cellStyle name="Note 4 2 2 29 2 5" xfId="34779"/>
    <cellStyle name="Note 4 2 2 29 2 6" xfId="34780"/>
    <cellStyle name="Note 4 2 2 29 3" xfId="34781"/>
    <cellStyle name="Note 4 2 2 29 4" xfId="34782"/>
    <cellStyle name="Note 4 2 2 29 5" xfId="34783"/>
    <cellStyle name="Note 4 2 2 29 6" xfId="34784"/>
    <cellStyle name="Note 4 2 2 29 7" xfId="34785"/>
    <cellStyle name="Note 4 2 2 3" xfId="34786"/>
    <cellStyle name="Note 4 2 2 3 2" xfId="34787"/>
    <cellStyle name="Note 4 2 2 3 2 2" xfId="34788"/>
    <cellStyle name="Note 4 2 2 3 2 3" xfId="34789"/>
    <cellStyle name="Note 4 2 2 3 2 4" xfId="34790"/>
    <cellStyle name="Note 4 2 2 3 2 5" xfId="34791"/>
    <cellStyle name="Note 4 2 2 3 2 6" xfId="34792"/>
    <cellStyle name="Note 4 2 2 3 3" xfId="34793"/>
    <cellStyle name="Note 4 2 2 3 4" xfId="34794"/>
    <cellStyle name="Note 4 2 2 3 5" xfId="34795"/>
    <cellStyle name="Note 4 2 2 3 6" xfId="34796"/>
    <cellStyle name="Note 4 2 2 3 7" xfId="34797"/>
    <cellStyle name="Note 4 2 2 30" xfId="34798"/>
    <cellStyle name="Note 4 2 2 30 2" xfId="34799"/>
    <cellStyle name="Note 4 2 2 30 2 2" xfId="34800"/>
    <cellStyle name="Note 4 2 2 30 2 3" xfId="34801"/>
    <cellStyle name="Note 4 2 2 30 2 4" xfId="34802"/>
    <cellStyle name="Note 4 2 2 30 2 5" xfId="34803"/>
    <cellStyle name="Note 4 2 2 30 2 6" xfId="34804"/>
    <cellStyle name="Note 4 2 2 30 3" xfId="34805"/>
    <cellStyle name="Note 4 2 2 30 4" xfId="34806"/>
    <cellStyle name="Note 4 2 2 30 5" xfId="34807"/>
    <cellStyle name="Note 4 2 2 30 6" xfId="34808"/>
    <cellStyle name="Note 4 2 2 30 7" xfId="34809"/>
    <cellStyle name="Note 4 2 2 31" xfId="34810"/>
    <cellStyle name="Note 4 2 2 31 2" xfId="34811"/>
    <cellStyle name="Note 4 2 2 31 2 2" xfId="34812"/>
    <cellStyle name="Note 4 2 2 31 2 3" xfId="34813"/>
    <cellStyle name="Note 4 2 2 31 2 4" xfId="34814"/>
    <cellStyle name="Note 4 2 2 31 2 5" xfId="34815"/>
    <cellStyle name="Note 4 2 2 31 2 6" xfId="34816"/>
    <cellStyle name="Note 4 2 2 31 3" xfId="34817"/>
    <cellStyle name="Note 4 2 2 31 4" xfId="34818"/>
    <cellStyle name="Note 4 2 2 31 5" xfId="34819"/>
    <cellStyle name="Note 4 2 2 31 6" xfId="34820"/>
    <cellStyle name="Note 4 2 2 31 7" xfId="34821"/>
    <cellStyle name="Note 4 2 2 32" xfId="34822"/>
    <cellStyle name="Note 4 2 2 32 2" xfId="34823"/>
    <cellStyle name="Note 4 2 2 32 2 2" xfId="34824"/>
    <cellStyle name="Note 4 2 2 32 2 3" xfId="34825"/>
    <cellStyle name="Note 4 2 2 32 2 4" xfId="34826"/>
    <cellStyle name="Note 4 2 2 32 2 5" xfId="34827"/>
    <cellStyle name="Note 4 2 2 32 2 6" xfId="34828"/>
    <cellStyle name="Note 4 2 2 32 3" xfId="34829"/>
    <cellStyle name="Note 4 2 2 32 4" xfId="34830"/>
    <cellStyle name="Note 4 2 2 32 5" xfId="34831"/>
    <cellStyle name="Note 4 2 2 32 6" xfId="34832"/>
    <cellStyle name="Note 4 2 2 32 7" xfId="34833"/>
    <cellStyle name="Note 4 2 2 33" xfId="34834"/>
    <cellStyle name="Note 4 2 2 33 2" xfId="34835"/>
    <cellStyle name="Note 4 2 2 33 2 2" xfId="34836"/>
    <cellStyle name="Note 4 2 2 33 2 3" xfId="34837"/>
    <cellStyle name="Note 4 2 2 33 2 4" xfId="34838"/>
    <cellStyle name="Note 4 2 2 33 2 5" xfId="34839"/>
    <cellStyle name="Note 4 2 2 33 2 6" xfId="34840"/>
    <cellStyle name="Note 4 2 2 33 3" xfId="34841"/>
    <cellStyle name="Note 4 2 2 33 4" xfId="34842"/>
    <cellStyle name="Note 4 2 2 33 5" xfId="34843"/>
    <cellStyle name="Note 4 2 2 33 6" xfId="34844"/>
    <cellStyle name="Note 4 2 2 33 7" xfId="34845"/>
    <cellStyle name="Note 4 2 2 34" xfId="34846"/>
    <cellStyle name="Note 4 2 2 34 2" xfId="34847"/>
    <cellStyle name="Note 4 2 2 34 2 2" xfId="34848"/>
    <cellStyle name="Note 4 2 2 34 2 3" xfId="34849"/>
    <cellStyle name="Note 4 2 2 34 2 4" xfId="34850"/>
    <cellStyle name="Note 4 2 2 34 2 5" xfId="34851"/>
    <cellStyle name="Note 4 2 2 34 2 6" xfId="34852"/>
    <cellStyle name="Note 4 2 2 34 3" xfId="34853"/>
    <cellStyle name="Note 4 2 2 35" xfId="34854"/>
    <cellStyle name="Note 4 2 2 35 2" xfId="34855"/>
    <cellStyle name="Note 4 2 2 35 3" xfId="34856"/>
    <cellStyle name="Note 4 2 2 35 4" xfId="34857"/>
    <cellStyle name="Note 4 2 2 35 5" xfId="34858"/>
    <cellStyle name="Note 4 2 2 35 6" xfId="34859"/>
    <cellStyle name="Note 4 2 2 36" xfId="34860"/>
    <cellStyle name="Note 4 2 2 4" xfId="34861"/>
    <cellStyle name="Note 4 2 2 4 2" xfId="34862"/>
    <cellStyle name="Note 4 2 2 4 2 2" xfId="34863"/>
    <cellStyle name="Note 4 2 2 4 2 3" xfId="34864"/>
    <cellStyle name="Note 4 2 2 4 2 4" xfId="34865"/>
    <cellStyle name="Note 4 2 2 4 2 5" xfId="34866"/>
    <cellStyle name="Note 4 2 2 4 2 6" xfId="34867"/>
    <cellStyle name="Note 4 2 2 4 3" xfId="34868"/>
    <cellStyle name="Note 4 2 2 4 4" xfId="34869"/>
    <cellStyle name="Note 4 2 2 4 5" xfId="34870"/>
    <cellStyle name="Note 4 2 2 4 6" xfId="34871"/>
    <cellStyle name="Note 4 2 2 4 7" xfId="34872"/>
    <cellStyle name="Note 4 2 2 5" xfId="34873"/>
    <cellStyle name="Note 4 2 2 5 2" xfId="34874"/>
    <cellStyle name="Note 4 2 2 5 2 2" xfId="34875"/>
    <cellStyle name="Note 4 2 2 5 2 3" xfId="34876"/>
    <cellStyle name="Note 4 2 2 5 2 4" xfId="34877"/>
    <cellStyle name="Note 4 2 2 5 2 5" xfId="34878"/>
    <cellStyle name="Note 4 2 2 5 2 6" xfId="34879"/>
    <cellStyle name="Note 4 2 2 5 3" xfId="34880"/>
    <cellStyle name="Note 4 2 2 5 4" xfId="34881"/>
    <cellStyle name="Note 4 2 2 5 5" xfId="34882"/>
    <cellStyle name="Note 4 2 2 5 6" xfId="34883"/>
    <cellStyle name="Note 4 2 2 5 7" xfId="34884"/>
    <cellStyle name="Note 4 2 2 6" xfId="34885"/>
    <cellStyle name="Note 4 2 2 6 2" xfId="34886"/>
    <cellStyle name="Note 4 2 2 6 2 2" xfId="34887"/>
    <cellStyle name="Note 4 2 2 6 2 3" xfId="34888"/>
    <cellStyle name="Note 4 2 2 6 2 4" xfId="34889"/>
    <cellStyle name="Note 4 2 2 6 2 5" xfId="34890"/>
    <cellStyle name="Note 4 2 2 6 2 6" xfId="34891"/>
    <cellStyle name="Note 4 2 2 6 3" xfId="34892"/>
    <cellStyle name="Note 4 2 2 6 4" xfId="34893"/>
    <cellStyle name="Note 4 2 2 6 5" xfId="34894"/>
    <cellStyle name="Note 4 2 2 6 6" xfId="34895"/>
    <cellStyle name="Note 4 2 2 6 7" xfId="34896"/>
    <cellStyle name="Note 4 2 2 7" xfId="34897"/>
    <cellStyle name="Note 4 2 2 7 2" xfId="34898"/>
    <cellStyle name="Note 4 2 2 7 2 2" xfId="34899"/>
    <cellStyle name="Note 4 2 2 7 2 3" xfId="34900"/>
    <cellStyle name="Note 4 2 2 7 2 4" xfId="34901"/>
    <cellStyle name="Note 4 2 2 7 2 5" xfId="34902"/>
    <cellStyle name="Note 4 2 2 7 2 6" xfId="34903"/>
    <cellStyle name="Note 4 2 2 7 3" xfId="34904"/>
    <cellStyle name="Note 4 2 2 7 4" xfId="34905"/>
    <cellStyle name="Note 4 2 2 7 5" xfId="34906"/>
    <cellStyle name="Note 4 2 2 7 6" xfId="34907"/>
    <cellStyle name="Note 4 2 2 7 7" xfId="34908"/>
    <cellStyle name="Note 4 2 2 8" xfId="34909"/>
    <cellStyle name="Note 4 2 2 8 2" xfId="34910"/>
    <cellStyle name="Note 4 2 2 8 2 2" xfId="34911"/>
    <cellStyle name="Note 4 2 2 8 2 3" xfId="34912"/>
    <cellStyle name="Note 4 2 2 8 2 4" xfId="34913"/>
    <cellStyle name="Note 4 2 2 8 2 5" xfId="34914"/>
    <cellStyle name="Note 4 2 2 8 2 6" xfId="34915"/>
    <cellStyle name="Note 4 2 2 8 3" xfId="34916"/>
    <cellStyle name="Note 4 2 2 8 4" xfId="34917"/>
    <cellStyle name="Note 4 2 2 8 5" xfId="34918"/>
    <cellStyle name="Note 4 2 2 8 6" xfId="34919"/>
    <cellStyle name="Note 4 2 2 8 7" xfId="34920"/>
    <cellStyle name="Note 4 2 2 9" xfId="34921"/>
    <cellStyle name="Note 4 2 2 9 2" xfId="34922"/>
    <cellStyle name="Note 4 2 2 9 2 2" xfId="34923"/>
    <cellStyle name="Note 4 2 2 9 2 3" xfId="34924"/>
    <cellStyle name="Note 4 2 2 9 2 4" xfId="34925"/>
    <cellStyle name="Note 4 2 2 9 2 5" xfId="34926"/>
    <cellStyle name="Note 4 2 2 9 2 6" xfId="34927"/>
    <cellStyle name="Note 4 2 2 9 3" xfId="34928"/>
    <cellStyle name="Note 4 2 2 9 4" xfId="34929"/>
    <cellStyle name="Note 4 2 2 9 5" xfId="34930"/>
    <cellStyle name="Note 4 2 2 9 6" xfId="34931"/>
    <cellStyle name="Note 4 2 2 9 7" xfId="34932"/>
    <cellStyle name="Note 4 2 20" xfId="34933"/>
    <cellStyle name="Note 4 2 20 2" xfId="34934"/>
    <cellStyle name="Note 4 2 20 2 2" xfId="34935"/>
    <cellStyle name="Note 4 2 20 2 3" xfId="34936"/>
    <cellStyle name="Note 4 2 20 2 4" xfId="34937"/>
    <cellStyle name="Note 4 2 20 2 5" xfId="34938"/>
    <cellStyle name="Note 4 2 20 2 6" xfId="34939"/>
    <cellStyle name="Note 4 2 20 3" xfId="34940"/>
    <cellStyle name="Note 4 2 20 4" xfId="34941"/>
    <cellStyle name="Note 4 2 20 5" xfId="34942"/>
    <cellStyle name="Note 4 2 20 6" xfId="34943"/>
    <cellStyle name="Note 4 2 20 7" xfId="34944"/>
    <cellStyle name="Note 4 2 21" xfId="34945"/>
    <cellStyle name="Note 4 2 21 2" xfId="34946"/>
    <cellStyle name="Note 4 2 21 2 2" xfId="34947"/>
    <cellStyle name="Note 4 2 21 2 3" xfId="34948"/>
    <cellStyle name="Note 4 2 21 2 4" xfId="34949"/>
    <cellStyle name="Note 4 2 21 2 5" xfId="34950"/>
    <cellStyle name="Note 4 2 21 2 6" xfId="34951"/>
    <cellStyle name="Note 4 2 21 3" xfId="34952"/>
    <cellStyle name="Note 4 2 21 4" xfId="34953"/>
    <cellStyle name="Note 4 2 21 5" xfId="34954"/>
    <cellStyle name="Note 4 2 21 6" xfId="34955"/>
    <cellStyle name="Note 4 2 21 7" xfId="34956"/>
    <cellStyle name="Note 4 2 22" xfId="34957"/>
    <cellStyle name="Note 4 2 22 2" xfId="34958"/>
    <cellStyle name="Note 4 2 22 2 2" xfId="34959"/>
    <cellStyle name="Note 4 2 22 2 3" xfId="34960"/>
    <cellStyle name="Note 4 2 22 2 4" xfId="34961"/>
    <cellStyle name="Note 4 2 22 2 5" xfId="34962"/>
    <cellStyle name="Note 4 2 22 2 6" xfId="34963"/>
    <cellStyle name="Note 4 2 22 3" xfId="34964"/>
    <cellStyle name="Note 4 2 22 4" xfId="34965"/>
    <cellStyle name="Note 4 2 22 5" xfId="34966"/>
    <cellStyle name="Note 4 2 22 6" xfId="34967"/>
    <cellStyle name="Note 4 2 22 7" xfId="34968"/>
    <cellStyle name="Note 4 2 23" xfId="34969"/>
    <cellStyle name="Note 4 2 23 2" xfId="34970"/>
    <cellStyle name="Note 4 2 23 2 2" xfId="34971"/>
    <cellStyle name="Note 4 2 23 2 3" xfId="34972"/>
    <cellStyle name="Note 4 2 23 2 4" xfId="34973"/>
    <cellStyle name="Note 4 2 23 2 5" xfId="34974"/>
    <cellStyle name="Note 4 2 23 2 6" xfId="34975"/>
    <cellStyle name="Note 4 2 23 3" xfId="34976"/>
    <cellStyle name="Note 4 2 23 4" xfId="34977"/>
    <cellStyle name="Note 4 2 23 5" xfId="34978"/>
    <cellStyle name="Note 4 2 23 6" xfId="34979"/>
    <cellStyle name="Note 4 2 23 7" xfId="34980"/>
    <cellStyle name="Note 4 2 24" xfId="34981"/>
    <cellStyle name="Note 4 2 24 2" xfId="34982"/>
    <cellStyle name="Note 4 2 24 2 2" xfId="34983"/>
    <cellStyle name="Note 4 2 24 2 3" xfId="34984"/>
    <cellStyle name="Note 4 2 24 2 4" xfId="34985"/>
    <cellStyle name="Note 4 2 24 2 5" xfId="34986"/>
    <cellStyle name="Note 4 2 24 2 6" xfId="34987"/>
    <cellStyle name="Note 4 2 24 3" xfId="34988"/>
    <cellStyle name="Note 4 2 24 4" xfId="34989"/>
    <cellStyle name="Note 4 2 24 5" xfId="34990"/>
    <cellStyle name="Note 4 2 24 6" xfId="34991"/>
    <cellStyle name="Note 4 2 24 7" xfId="34992"/>
    <cellStyle name="Note 4 2 25" xfId="34993"/>
    <cellStyle name="Note 4 2 25 2" xfId="34994"/>
    <cellStyle name="Note 4 2 25 2 2" xfId="34995"/>
    <cellStyle name="Note 4 2 25 2 3" xfId="34996"/>
    <cellStyle name="Note 4 2 25 2 4" xfId="34997"/>
    <cellStyle name="Note 4 2 25 2 5" xfId="34998"/>
    <cellStyle name="Note 4 2 25 2 6" xfId="34999"/>
    <cellStyle name="Note 4 2 25 3" xfId="35000"/>
    <cellStyle name="Note 4 2 25 4" xfId="35001"/>
    <cellStyle name="Note 4 2 25 5" xfId="35002"/>
    <cellStyle name="Note 4 2 25 6" xfId="35003"/>
    <cellStyle name="Note 4 2 25 7" xfId="35004"/>
    <cellStyle name="Note 4 2 26" xfId="35005"/>
    <cellStyle name="Note 4 2 26 2" xfId="35006"/>
    <cellStyle name="Note 4 2 26 2 2" xfId="35007"/>
    <cellStyle name="Note 4 2 26 2 3" xfId="35008"/>
    <cellStyle name="Note 4 2 26 2 4" xfId="35009"/>
    <cellStyle name="Note 4 2 26 2 5" xfId="35010"/>
    <cellStyle name="Note 4 2 26 2 6" xfId="35011"/>
    <cellStyle name="Note 4 2 26 3" xfId="35012"/>
    <cellStyle name="Note 4 2 26 4" xfId="35013"/>
    <cellStyle name="Note 4 2 26 5" xfId="35014"/>
    <cellStyle name="Note 4 2 26 6" xfId="35015"/>
    <cellStyle name="Note 4 2 26 7" xfId="35016"/>
    <cellStyle name="Note 4 2 27" xfId="35017"/>
    <cellStyle name="Note 4 2 27 2" xfId="35018"/>
    <cellStyle name="Note 4 2 27 2 2" xfId="35019"/>
    <cellStyle name="Note 4 2 27 2 3" xfId="35020"/>
    <cellStyle name="Note 4 2 27 2 4" xfId="35021"/>
    <cellStyle name="Note 4 2 27 2 5" xfId="35022"/>
    <cellStyle name="Note 4 2 27 2 6" xfId="35023"/>
    <cellStyle name="Note 4 2 27 3" xfId="35024"/>
    <cellStyle name="Note 4 2 27 4" xfId="35025"/>
    <cellStyle name="Note 4 2 27 5" xfId="35026"/>
    <cellStyle name="Note 4 2 27 6" xfId="35027"/>
    <cellStyle name="Note 4 2 27 7" xfId="35028"/>
    <cellStyle name="Note 4 2 28" xfId="35029"/>
    <cellStyle name="Note 4 2 28 2" xfId="35030"/>
    <cellStyle name="Note 4 2 28 2 2" xfId="35031"/>
    <cellStyle name="Note 4 2 28 2 3" xfId="35032"/>
    <cellStyle name="Note 4 2 28 2 4" xfId="35033"/>
    <cellStyle name="Note 4 2 28 2 5" xfId="35034"/>
    <cellStyle name="Note 4 2 28 2 6" xfId="35035"/>
    <cellStyle name="Note 4 2 28 3" xfId="35036"/>
    <cellStyle name="Note 4 2 28 4" xfId="35037"/>
    <cellStyle name="Note 4 2 28 5" xfId="35038"/>
    <cellStyle name="Note 4 2 28 6" xfId="35039"/>
    <cellStyle name="Note 4 2 28 7" xfId="35040"/>
    <cellStyle name="Note 4 2 29" xfId="35041"/>
    <cellStyle name="Note 4 2 29 2" xfId="35042"/>
    <cellStyle name="Note 4 2 29 2 2" xfId="35043"/>
    <cellStyle name="Note 4 2 29 2 3" xfId="35044"/>
    <cellStyle name="Note 4 2 29 2 4" xfId="35045"/>
    <cellStyle name="Note 4 2 29 2 5" xfId="35046"/>
    <cellStyle name="Note 4 2 29 2 6" xfId="35047"/>
    <cellStyle name="Note 4 2 29 3" xfId="35048"/>
    <cellStyle name="Note 4 2 29 4" xfId="35049"/>
    <cellStyle name="Note 4 2 29 5" xfId="35050"/>
    <cellStyle name="Note 4 2 29 6" xfId="35051"/>
    <cellStyle name="Note 4 2 29 7" xfId="35052"/>
    <cellStyle name="Note 4 2 3" xfId="35053"/>
    <cellStyle name="Note 4 2 3 2" xfId="35054"/>
    <cellStyle name="Note 4 2 3 2 2" xfId="35055"/>
    <cellStyle name="Note 4 2 3 2 3" xfId="35056"/>
    <cellStyle name="Note 4 2 3 2 4" xfId="35057"/>
    <cellStyle name="Note 4 2 3 2 5" xfId="35058"/>
    <cellStyle name="Note 4 2 3 2 6" xfId="35059"/>
    <cellStyle name="Note 4 2 3 3" xfId="35060"/>
    <cellStyle name="Note 4 2 3 4" xfId="35061"/>
    <cellStyle name="Note 4 2 3 5" xfId="35062"/>
    <cellStyle name="Note 4 2 3 6" xfId="35063"/>
    <cellStyle name="Note 4 2 3 7" xfId="35064"/>
    <cellStyle name="Note 4 2 30" xfId="35065"/>
    <cellStyle name="Note 4 2 30 2" xfId="35066"/>
    <cellStyle name="Note 4 2 30 2 2" xfId="35067"/>
    <cellStyle name="Note 4 2 30 2 3" xfId="35068"/>
    <cellStyle name="Note 4 2 30 2 4" xfId="35069"/>
    <cellStyle name="Note 4 2 30 2 5" xfId="35070"/>
    <cellStyle name="Note 4 2 30 2 6" xfId="35071"/>
    <cellStyle name="Note 4 2 30 3" xfId="35072"/>
    <cellStyle name="Note 4 2 30 4" xfId="35073"/>
    <cellStyle name="Note 4 2 30 5" xfId="35074"/>
    <cellStyle name="Note 4 2 30 6" xfId="35075"/>
    <cellStyle name="Note 4 2 30 7" xfId="35076"/>
    <cellStyle name="Note 4 2 31" xfId="35077"/>
    <cellStyle name="Note 4 2 31 2" xfId="35078"/>
    <cellStyle name="Note 4 2 31 2 2" xfId="35079"/>
    <cellStyle name="Note 4 2 31 2 3" xfId="35080"/>
    <cellStyle name="Note 4 2 31 2 4" xfId="35081"/>
    <cellStyle name="Note 4 2 31 2 5" xfId="35082"/>
    <cellStyle name="Note 4 2 31 2 6" xfId="35083"/>
    <cellStyle name="Note 4 2 31 3" xfId="35084"/>
    <cellStyle name="Note 4 2 31 4" xfId="35085"/>
    <cellStyle name="Note 4 2 31 5" xfId="35086"/>
    <cellStyle name="Note 4 2 31 6" xfId="35087"/>
    <cellStyle name="Note 4 2 31 7" xfId="35088"/>
    <cellStyle name="Note 4 2 32" xfId="35089"/>
    <cellStyle name="Note 4 2 32 2" xfId="35090"/>
    <cellStyle name="Note 4 2 32 2 2" xfId="35091"/>
    <cellStyle name="Note 4 2 32 2 3" xfId="35092"/>
    <cellStyle name="Note 4 2 32 2 4" xfId="35093"/>
    <cellStyle name="Note 4 2 32 2 5" xfId="35094"/>
    <cellStyle name="Note 4 2 32 2 6" xfId="35095"/>
    <cellStyle name="Note 4 2 32 3" xfId="35096"/>
    <cellStyle name="Note 4 2 32 4" xfId="35097"/>
    <cellStyle name="Note 4 2 32 5" xfId="35098"/>
    <cellStyle name="Note 4 2 32 6" xfId="35099"/>
    <cellStyle name="Note 4 2 32 7" xfId="35100"/>
    <cellStyle name="Note 4 2 33" xfId="35101"/>
    <cellStyle name="Note 4 2 33 2" xfId="35102"/>
    <cellStyle name="Note 4 2 33 2 2" xfId="35103"/>
    <cellStyle name="Note 4 2 33 2 3" xfId="35104"/>
    <cellStyle name="Note 4 2 33 2 4" xfId="35105"/>
    <cellStyle name="Note 4 2 33 2 5" xfId="35106"/>
    <cellStyle name="Note 4 2 33 2 6" xfId="35107"/>
    <cellStyle name="Note 4 2 33 3" xfId="35108"/>
    <cellStyle name="Note 4 2 33 4" xfId="35109"/>
    <cellStyle name="Note 4 2 33 5" xfId="35110"/>
    <cellStyle name="Note 4 2 33 6" xfId="35111"/>
    <cellStyle name="Note 4 2 33 7" xfId="35112"/>
    <cellStyle name="Note 4 2 34" xfId="35113"/>
    <cellStyle name="Note 4 2 34 2" xfId="35114"/>
    <cellStyle name="Note 4 2 34 2 2" xfId="35115"/>
    <cellStyle name="Note 4 2 34 2 3" xfId="35116"/>
    <cellStyle name="Note 4 2 34 2 4" xfId="35117"/>
    <cellStyle name="Note 4 2 34 2 5" xfId="35118"/>
    <cellStyle name="Note 4 2 34 2 6" xfId="35119"/>
    <cellStyle name="Note 4 2 34 3" xfId="35120"/>
    <cellStyle name="Note 4 2 34 4" xfId="35121"/>
    <cellStyle name="Note 4 2 34 5" xfId="35122"/>
    <cellStyle name="Note 4 2 34 6" xfId="35123"/>
    <cellStyle name="Note 4 2 34 7" xfId="35124"/>
    <cellStyle name="Note 4 2 35" xfId="35125"/>
    <cellStyle name="Note 4 2 35 2" xfId="35126"/>
    <cellStyle name="Note 4 2 35 2 2" xfId="35127"/>
    <cellStyle name="Note 4 2 35 2 3" xfId="35128"/>
    <cellStyle name="Note 4 2 35 2 4" xfId="35129"/>
    <cellStyle name="Note 4 2 35 2 5" xfId="35130"/>
    <cellStyle name="Note 4 2 35 2 6" xfId="35131"/>
    <cellStyle name="Note 4 2 35 3" xfId="35132"/>
    <cellStyle name="Note 4 2 35 4" xfId="35133"/>
    <cellStyle name="Note 4 2 35 5" xfId="35134"/>
    <cellStyle name="Note 4 2 35 6" xfId="35135"/>
    <cellStyle name="Note 4 2 36" xfId="35136"/>
    <cellStyle name="Note 4 2 36 2" xfId="35137"/>
    <cellStyle name="Note 4 2 36 3" xfId="35138"/>
    <cellStyle name="Note 4 2 36 4" xfId="35139"/>
    <cellStyle name="Note 4 2 36 5" xfId="35140"/>
    <cellStyle name="Note 4 2 36 6" xfId="35141"/>
    <cellStyle name="Note 4 2 37" xfId="35142"/>
    <cellStyle name="Note 4 2 4" xfId="35143"/>
    <cellStyle name="Note 4 2 4 2" xfId="35144"/>
    <cellStyle name="Note 4 2 4 2 2" xfId="35145"/>
    <cellStyle name="Note 4 2 4 2 3" xfId="35146"/>
    <cellStyle name="Note 4 2 4 2 4" xfId="35147"/>
    <cellStyle name="Note 4 2 4 2 5" xfId="35148"/>
    <cellStyle name="Note 4 2 4 2 6" xfId="35149"/>
    <cellStyle name="Note 4 2 4 3" xfId="35150"/>
    <cellStyle name="Note 4 2 4 4" xfId="35151"/>
    <cellStyle name="Note 4 2 4 5" xfId="35152"/>
    <cellStyle name="Note 4 2 4 6" xfId="35153"/>
    <cellStyle name="Note 4 2 4 7" xfId="35154"/>
    <cellStyle name="Note 4 2 5" xfId="35155"/>
    <cellStyle name="Note 4 2 5 2" xfId="35156"/>
    <cellStyle name="Note 4 2 5 2 2" xfId="35157"/>
    <cellStyle name="Note 4 2 5 2 3" xfId="35158"/>
    <cellStyle name="Note 4 2 5 2 4" xfId="35159"/>
    <cellStyle name="Note 4 2 5 2 5" xfId="35160"/>
    <cellStyle name="Note 4 2 5 2 6" xfId="35161"/>
    <cellStyle name="Note 4 2 5 3" xfId="35162"/>
    <cellStyle name="Note 4 2 5 4" xfId="35163"/>
    <cellStyle name="Note 4 2 5 5" xfId="35164"/>
    <cellStyle name="Note 4 2 5 6" xfId="35165"/>
    <cellStyle name="Note 4 2 5 7" xfId="35166"/>
    <cellStyle name="Note 4 2 6" xfId="35167"/>
    <cellStyle name="Note 4 2 6 2" xfId="35168"/>
    <cellStyle name="Note 4 2 6 2 2" xfId="35169"/>
    <cellStyle name="Note 4 2 6 2 3" xfId="35170"/>
    <cellStyle name="Note 4 2 6 2 4" xfId="35171"/>
    <cellStyle name="Note 4 2 6 2 5" xfId="35172"/>
    <cellStyle name="Note 4 2 6 2 6" xfId="35173"/>
    <cellStyle name="Note 4 2 6 3" xfId="35174"/>
    <cellStyle name="Note 4 2 6 4" xfId="35175"/>
    <cellStyle name="Note 4 2 6 5" xfId="35176"/>
    <cellStyle name="Note 4 2 6 6" xfId="35177"/>
    <cellStyle name="Note 4 2 6 7" xfId="35178"/>
    <cellStyle name="Note 4 2 7" xfId="35179"/>
    <cellStyle name="Note 4 2 7 2" xfId="35180"/>
    <cellStyle name="Note 4 2 7 2 2" xfId="35181"/>
    <cellStyle name="Note 4 2 7 2 3" xfId="35182"/>
    <cellStyle name="Note 4 2 7 2 4" xfId="35183"/>
    <cellStyle name="Note 4 2 7 2 5" xfId="35184"/>
    <cellStyle name="Note 4 2 7 2 6" xfId="35185"/>
    <cellStyle name="Note 4 2 7 3" xfId="35186"/>
    <cellStyle name="Note 4 2 7 4" xfId="35187"/>
    <cellStyle name="Note 4 2 7 5" xfId="35188"/>
    <cellStyle name="Note 4 2 7 6" xfId="35189"/>
    <cellStyle name="Note 4 2 7 7" xfId="35190"/>
    <cellStyle name="Note 4 2 8" xfId="35191"/>
    <cellStyle name="Note 4 2 8 2" xfId="35192"/>
    <cellStyle name="Note 4 2 8 2 2" xfId="35193"/>
    <cellStyle name="Note 4 2 8 2 3" xfId="35194"/>
    <cellStyle name="Note 4 2 8 2 4" xfId="35195"/>
    <cellStyle name="Note 4 2 8 2 5" xfId="35196"/>
    <cellStyle name="Note 4 2 8 2 6" xfId="35197"/>
    <cellStyle name="Note 4 2 8 3" xfId="35198"/>
    <cellStyle name="Note 4 2 8 4" xfId="35199"/>
    <cellStyle name="Note 4 2 8 5" xfId="35200"/>
    <cellStyle name="Note 4 2 8 6" xfId="35201"/>
    <cellStyle name="Note 4 2 8 7" xfId="35202"/>
    <cellStyle name="Note 4 2 9" xfId="35203"/>
    <cellStyle name="Note 4 2 9 2" xfId="35204"/>
    <cellStyle name="Note 4 2 9 2 2" xfId="35205"/>
    <cellStyle name="Note 4 2 9 2 3" xfId="35206"/>
    <cellStyle name="Note 4 2 9 2 4" xfId="35207"/>
    <cellStyle name="Note 4 2 9 2 5" xfId="35208"/>
    <cellStyle name="Note 4 2 9 2 6" xfId="35209"/>
    <cellStyle name="Note 4 2 9 3" xfId="35210"/>
    <cellStyle name="Note 4 2 9 4" xfId="35211"/>
    <cellStyle name="Note 4 2 9 5" xfId="35212"/>
    <cellStyle name="Note 4 2 9 6" xfId="35213"/>
    <cellStyle name="Note 4 2 9 7" xfId="35214"/>
    <cellStyle name="Note 4 20" xfId="35215"/>
    <cellStyle name="Note 4 20 2" xfId="35216"/>
    <cellStyle name="Note 4 20 2 2" xfId="35217"/>
    <cellStyle name="Note 4 20 2 3" xfId="35218"/>
    <cellStyle name="Note 4 20 2 4" xfId="35219"/>
    <cellStyle name="Note 4 20 2 5" xfId="35220"/>
    <cellStyle name="Note 4 20 2 6" xfId="35221"/>
    <cellStyle name="Note 4 20 3" xfId="35222"/>
    <cellStyle name="Note 4 20 4" xfId="35223"/>
    <cellStyle name="Note 4 20 5" xfId="35224"/>
    <cellStyle name="Note 4 20 6" xfId="35225"/>
    <cellStyle name="Note 4 20 7" xfId="35226"/>
    <cellStyle name="Note 4 21" xfId="35227"/>
    <cellStyle name="Note 4 21 2" xfId="35228"/>
    <cellStyle name="Note 4 21 2 2" xfId="35229"/>
    <cellStyle name="Note 4 21 2 3" xfId="35230"/>
    <cellStyle name="Note 4 21 2 4" xfId="35231"/>
    <cellStyle name="Note 4 21 2 5" xfId="35232"/>
    <cellStyle name="Note 4 21 2 6" xfId="35233"/>
    <cellStyle name="Note 4 21 3" xfId="35234"/>
    <cellStyle name="Note 4 21 4" xfId="35235"/>
    <cellStyle name="Note 4 21 5" xfId="35236"/>
    <cellStyle name="Note 4 21 6" xfId="35237"/>
    <cellStyle name="Note 4 21 7" xfId="35238"/>
    <cellStyle name="Note 4 22" xfId="35239"/>
    <cellStyle name="Note 4 22 2" xfId="35240"/>
    <cellStyle name="Note 4 22 2 2" xfId="35241"/>
    <cellStyle name="Note 4 22 2 3" xfId="35242"/>
    <cellStyle name="Note 4 22 2 4" xfId="35243"/>
    <cellStyle name="Note 4 22 2 5" xfId="35244"/>
    <cellStyle name="Note 4 22 2 6" xfId="35245"/>
    <cellStyle name="Note 4 22 3" xfId="35246"/>
    <cellStyle name="Note 4 22 4" xfId="35247"/>
    <cellStyle name="Note 4 22 5" xfId="35248"/>
    <cellStyle name="Note 4 22 6" xfId="35249"/>
    <cellStyle name="Note 4 22 7" xfId="35250"/>
    <cellStyle name="Note 4 23" xfId="35251"/>
    <cellStyle name="Note 4 23 2" xfId="35252"/>
    <cellStyle name="Note 4 23 2 2" xfId="35253"/>
    <cellStyle name="Note 4 23 2 3" xfId="35254"/>
    <cellStyle name="Note 4 23 2 4" xfId="35255"/>
    <cellStyle name="Note 4 23 2 5" xfId="35256"/>
    <cellStyle name="Note 4 23 2 6" xfId="35257"/>
    <cellStyle name="Note 4 23 3" xfId="35258"/>
    <cellStyle name="Note 4 23 4" xfId="35259"/>
    <cellStyle name="Note 4 23 5" xfId="35260"/>
    <cellStyle name="Note 4 23 6" xfId="35261"/>
    <cellStyle name="Note 4 23 7" xfId="35262"/>
    <cellStyle name="Note 4 24" xfId="35263"/>
    <cellStyle name="Note 4 24 2" xfId="35264"/>
    <cellStyle name="Note 4 24 2 2" xfId="35265"/>
    <cellStyle name="Note 4 24 2 3" xfId="35266"/>
    <cellStyle name="Note 4 24 2 4" xfId="35267"/>
    <cellStyle name="Note 4 24 2 5" xfId="35268"/>
    <cellStyle name="Note 4 24 2 6" xfId="35269"/>
    <cellStyle name="Note 4 24 3" xfId="35270"/>
    <cellStyle name="Note 4 24 4" xfId="35271"/>
    <cellStyle name="Note 4 24 5" xfId="35272"/>
    <cellStyle name="Note 4 24 6" xfId="35273"/>
    <cellStyle name="Note 4 24 7" xfId="35274"/>
    <cellStyle name="Note 4 25" xfId="35275"/>
    <cellStyle name="Note 4 25 2" xfId="35276"/>
    <cellStyle name="Note 4 25 2 2" xfId="35277"/>
    <cellStyle name="Note 4 25 2 3" xfId="35278"/>
    <cellStyle name="Note 4 25 2 4" xfId="35279"/>
    <cellStyle name="Note 4 25 2 5" xfId="35280"/>
    <cellStyle name="Note 4 25 2 6" xfId="35281"/>
    <cellStyle name="Note 4 25 3" xfId="35282"/>
    <cellStyle name="Note 4 25 4" xfId="35283"/>
    <cellStyle name="Note 4 25 5" xfId="35284"/>
    <cellStyle name="Note 4 25 6" xfId="35285"/>
    <cellStyle name="Note 4 25 7" xfId="35286"/>
    <cellStyle name="Note 4 26" xfId="35287"/>
    <cellStyle name="Note 4 26 2" xfId="35288"/>
    <cellStyle name="Note 4 26 2 2" xfId="35289"/>
    <cellStyle name="Note 4 26 2 3" xfId="35290"/>
    <cellStyle name="Note 4 26 2 4" xfId="35291"/>
    <cellStyle name="Note 4 26 2 5" xfId="35292"/>
    <cellStyle name="Note 4 26 2 6" xfId="35293"/>
    <cellStyle name="Note 4 26 3" xfId="35294"/>
    <cellStyle name="Note 4 26 4" xfId="35295"/>
    <cellStyle name="Note 4 26 5" xfId="35296"/>
    <cellStyle name="Note 4 26 6" xfId="35297"/>
    <cellStyle name="Note 4 26 7" xfId="35298"/>
    <cellStyle name="Note 4 27" xfId="35299"/>
    <cellStyle name="Note 4 27 2" xfId="35300"/>
    <cellStyle name="Note 4 27 2 2" xfId="35301"/>
    <cellStyle name="Note 4 27 2 3" xfId="35302"/>
    <cellStyle name="Note 4 27 2 4" xfId="35303"/>
    <cellStyle name="Note 4 27 2 5" xfId="35304"/>
    <cellStyle name="Note 4 27 2 6" xfId="35305"/>
    <cellStyle name="Note 4 27 3" xfId="35306"/>
    <cellStyle name="Note 4 27 4" xfId="35307"/>
    <cellStyle name="Note 4 27 5" xfId="35308"/>
    <cellStyle name="Note 4 27 6" xfId="35309"/>
    <cellStyle name="Note 4 27 7" xfId="35310"/>
    <cellStyle name="Note 4 28" xfId="35311"/>
    <cellStyle name="Note 4 28 2" xfId="35312"/>
    <cellStyle name="Note 4 28 2 2" xfId="35313"/>
    <cellStyle name="Note 4 28 2 3" xfId="35314"/>
    <cellStyle name="Note 4 28 2 4" xfId="35315"/>
    <cellStyle name="Note 4 28 2 5" xfId="35316"/>
    <cellStyle name="Note 4 28 2 6" xfId="35317"/>
    <cellStyle name="Note 4 28 3" xfId="35318"/>
    <cellStyle name="Note 4 28 4" xfId="35319"/>
    <cellStyle name="Note 4 28 5" xfId="35320"/>
    <cellStyle name="Note 4 28 6" xfId="35321"/>
    <cellStyle name="Note 4 28 7" xfId="35322"/>
    <cellStyle name="Note 4 29" xfId="35323"/>
    <cellStyle name="Note 4 29 2" xfId="35324"/>
    <cellStyle name="Note 4 29 2 2" xfId="35325"/>
    <cellStyle name="Note 4 29 2 3" xfId="35326"/>
    <cellStyle name="Note 4 29 2 4" xfId="35327"/>
    <cellStyle name="Note 4 29 2 5" xfId="35328"/>
    <cellStyle name="Note 4 29 2 6" xfId="35329"/>
    <cellStyle name="Note 4 29 3" xfId="35330"/>
    <cellStyle name="Note 4 29 4" xfId="35331"/>
    <cellStyle name="Note 4 29 5" xfId="35332"/>
    <cellStyle name="Note 4 29 6" xfId="35333"/>
    <cellStyle name="Note 4 29 7" xfId="35334"/>
    <cellStyle name="Note 4 3" xfId="35335"/>
    <cellStyle name="Note 4 3 10" xfId="35336"/>
    <cellStyle name="Note 4 3 10 2" xfId="35337"/>
    <cellStyle name="Note 4 3 10 2 2" xfId="35338"/>
    <cellStyle name="Note 4 3 10 2 3" xfId="35339"/>
    <cellStyle name="Note 4 3 10 2 4" xfId="35340"/>
    <cellStyle name="Note 4 3 10 2 5" xfId="35341"/>
    <cellStyle name="Note 4 3 10 2 6" xfId="35342"/>
    <cellStyle name="Note 4 3 10 3" xfId="35343"/>
    <cellStyle name="Note 4 3 10 4" xfId="35344"/>
    <cellStyle name="Note 4 3 10 5" xfId="35345"/>
    <cellStyle name="Note 4 3 10 6" xfId="35346"/>
    <cellStyle name="Note 4 3 10 7" xfId="35347"/>
    <cellStyle name="Note 4 3 11" xfId="35348"/>
    <cellStyle name="Note 4 3 11 2" xfId="35349"/>
    <cellStyle name="Note 4 3 11 2 2" xfId="35350"/>
    <cellStyle name="Note 4 3 11 2 3" xfId="35351"/>
    <cellStyle name="Note 4 3 11 2 4" xfId="35352"/>
    <cellStyle name="Note 4 3 11 2 5" xfId="35353"/>
    <cellStyle name="Note 4 3 11 2 6" xfId="35354"/>
    <cellStyle name="Note 4 3 11 3" xfId="35355"/>
    <cellStyle name="Note 4 3 11 4" xfId="35356"/>
    <cellStyle name="Note 4 3 11 5" xfId="35357"/>
    <cellStyle name="Note 4 3 11 6" xfId="35358"/>
    <cellStyle name="Note 4 3 11 7" xfId="35359"/>
    <cellStyle name="Note 4 3 12" xfId="35360"/>
    <cellStyle name="Note 4 3 12 2" xfId="35361"/>
    <cellStyle name="Note 4 3 12 2 2" xfId="35362"/>
    <cellStyle name="Note 4 3 12 2 3" xfId="35363"/>
    <cellStyle name="Note 4 3 12 2 4" xfId="35364"/>
    <cellStyle name="Note 4 3 12 2 5" xfId="35365"/>
    <cellStyle name="Note 4 3 12 2 6" xfId="35366"/>
    <cellStyle name="Note 4 3 12 3" xfId="35367"/>
    <cellStyle name="Note 4 3 12 4" xfId="35368"/>
    <cellStyle name="Note 4 3 12 5" xfId="35369"/>
    <cellStyle name="Note 4 3 12 6" xfId="35370"/>
    <cellStyle name="Note 4 3 12 7" xfId="35371"/>
    <cellStyle name="Note 4 3 13" xfId="35372"/>
    <cellStyle name="Note 4 3 13 2" xfId="35373"/>
    <cellStyle name="Note 4 3 13 2 2" xfId="35374"/>
    <cellStyle name="Note 4 3 13 2 3" xfId="35375"/>
    <cellStyle name="Note 4 3 13 2 4" xfId="35376"/>
    <cellStyle name="Note 4 3 13 2 5" xfId="35377"/>
    <cellStyle name="Note 4 3 13 2 6" xfId="35378"/>
    <cellStyle name="Note 4 3 13 3" xfId="35379"/>
    <cellStyle name="Note 4 3 13 4" xfId="35380"/>
    <cellStyle name="Note 4 3 13 5" xfId="35381"/>
    <cellStyle name="Note 4 3 13 6" xfId="35382"/>
    <cellStyle name="Note 4 3 13 7" xfId="35383"/>
    <cellStyle name="Note 4 3 14" xfId="35384"/>
    <cellStyle name="Note 4 3 14 2" xfId="35385"/>
    <cellStyle name="Note 4 3 14 2 2" xfId="35386"/>
    <cellStyle name="Note 4 3 14 2 3" xfId="35387"/>
    <cellStyle name="Note 4 3 14 2 4" xfId="35388"/>
    <cellStyle name="Note 4 3 14 2 5" xfId="35389"/>
    <cellStyle name="Note 4 3 14 2 6" xfId="35390"/>
    <cellStyle name="Note 4 3 14 3" xfId="35391"/>
    <cellStyle name="Note 4 3 14 4" xfId="35392"/>
    <cellStyle name="Note 4 3 14 5" xfId="35393"/>
    <cellStyle name="Note 4 3 14 6" xfId="35394"/>
    <cellStyle name="Note 4 3 14 7" xfId="35395"/>
    <cellStyle name="Note 4 3 15" xfId="35396"/>
    <cellStyle name="Note 4 3 15 2" xfId="35397"/>
    <cellStyle name="Note 4 3 15 2 2" xfId="35398"/>
    <cellStyle name="Note 4 3 15 2 3" xfId="35399"/>
    <cellStyle name="Note 4 3 15 2 4" xfId="35400"/>
    <cellStyle name="Note 4 3 15 2 5" xfId="35401"/>
    <cellStyle name="Note 4 3 15 2 6" xfId="35402"/>
    <cellStyle name="Note 4 3 15 3" xfId="35403"/>
    <cellStyle name="Note 4 3 15 4" xfId="35404"/>
    <cellStyle name="Note 4 3 15 5" xfId="35405"/>
    <cellStyle name="Note 4 3 15 6" xfId="35406"/>
    <cellStyle name="Note 4 3 15 7" xfId="35407"/>
    <cellStyle name="Note 4 3 16" xfId="35408"/>
    <cellStyle name="Note 4 3 16 2" xfId="35409"/>
    <cellStyle name="Note 4 3 16 2 2" xfId="35410"/>
    <cellStyle name="Note 4 3 16 2 3" xfId="35411"/>
    <cellStyle name="Note 4 3 16 2 4" xfId="35412"/>
    <cellStyle name="Note 4 3 16 2 5" xfId="35413"/>
    <cellStyle name="Note 4 3 16 2 6" xfId="35414"/>
    <cellStyle name="Note 4 3 16 3" xfId="35415"/>
    <cellStyle name="Note 4 3 16 4" xfId="35416"/>
    <cellStyle name="Note 4 3 16 5" xfId="35417"/>
    <cellStyle name="Note 4 3 16 6" xfId="35418"/>
    <cellStyle name="Note 4 3 16 7" xfId="35419"/>
    <cellStyle name="Note 4 3 17" xfId="35420"/>
    <cellStyle name="Note 4 3 17 2" xfId="35421"/>
    <cellStyle name="Note 4 3 17 2 2" xfId="35422"/>
    <cellStyle name="Note 4 3 17 2 3" xfId="35423"/>
    <cellStyle name="Note 4 3 17 2 4" xfId="35424"/>
    <cellStyle name="Note 4 3 17 2 5" xfId="35425"/>
    <cellStyle name="Note 4 3 17 2 6" xfId="35426"/>
    <cellStyle name="Note 4 3 17 3" xfId="35427"/>
    <cellStyle name="Note 4 3 17 4" xfId="35428"/>
    <cellStyle name="Note 4 3 17 5" xfId="35429"/>
    <cellStyle name="Note 4 3 17 6" xfId="35430"/>
    <cellStyle name="Note 4 3 17 7" xfId="35431"/>
    <cellStyle name="Note 4 3 18" xfId="35432"/>
    <cellStyle name="Note 4 3 18 2" xfId="35433"/>
    <cellStyle name="Note 4 3 18 2 2" xfId="35434"/>
    <cellStyle name="Note 4 3 18 2 3" xfId="35435"/>
    <cellStyle name="Note 4 3 18 2 4" xfId="35436"/>
    <cellStyle name="Note 4 3 18 2 5" xfId="35437"/>
    <cellStyle name="Note 4 3 18 2 6" xfId="35438"/>
    <cellStyle name="Note 4 3 18 3" xfId="35439"/>
    <cellStyle name="Note 4 3 18 4" xfId="35440"/>
    <cellStyle name="Note 4 3 18 5" xfId="35441"/>
    <cellStyle name="Note 4 3 18 6" xfId="35442"/>
    <cellStyle name="Note 4 3 18 7" xfId="35443"/>
    <cellStyle name="Note 4 3 19" xfId="35444"/>
    <cellStyle name="Note 4 3 19 2" xfId="35445"/>
    <cellStyle name="Note 4 3 19 2 2" xfId="35446"/>
    <cellStyle name="Note 4 3 19 2 3" xfId="35447"/>
    <cellStyle name="Note 4 3 19 2 4" xfId="35448"/>
    <cellStyle name="Note 4 3 19 2 5" xfId="35449"/>
    <cellStyle name="Note 4 3 19 2 6" xfId="35450"/>
    <cellStyle name="Note 4 3 19 3" xfId="35451"/>
    <cellStyle name="Note 4 3 19 4" xfId="35452"/>
    <cellStyle name="Note 4 3 19 5" xfId="35453"/>
    <cellStyle name="Note 4 3 19 6" xfId="35454"/>
    <cellStyle name="Note 4 3 19 7" xfId="35455"/>
    <cellStyle name="Note 4 3 2" xfId="35456"/>
    <cellStyle name="Note 4 3 2 10" xfId="35457"/>
    <cellStyle name="Note 4 3 2 10 2" xfId="35458"/>
    <cellStyle name="Note 4 3 2 10 2 2" xfId="35459"/>
    <cellStyle name="Note 4 3 2 10 2 3" xfId="35460"/>
    <cellStyle name="Note 4 3 2 10 2 4" xfId="35461"/>
    <cellStyle name="Note 4 3 2 10 2 5" xfId="35462"/>
    <cellStyle name="Note 4 3 2 10 2 6" xfId="35463"/>
    <cellStyle name="Note 4 3 2 10 3" xfId="35464"/>
    <cellStyle name="Note 4 3 2 10 4" xfId="35465"/>
    <cellStyle name="Note 4 3 2 10 5" xfId="35466"/>
    <cellStyle name="Note 4 3 2 10 6" xfId="35467"/>
    <cellStyle name="Note 4 3 2 10 7" xfId="35468"/>
    <cellStyle name="Note 4 3 2 11" xfId="35469"/>
    <cellStyle name="Note 4 3 2 11 2" xfId="35470"/>
    <cellStyle name="Note 4 3 2 11 2 2" xfId="35471"/>
    <cellStyle name="Note 4 3 2 11 2 3" xfId="35472"/>
    <cellStyle name="Note 4 3 2 11 2 4" xfId="35473"/>
    <cellStyle name="Note 4 3 2 11 2 5" xfId="35474"/>
    <cellStyle name="Note 4 3 2 11 2 6" xfId="35475"/>
    <cellStyle name="Note 4 3 2 11 3" xfId="35476"/>
    <cellStyle name="Note 4 3 2 11 4" xfId="35477"/>
    <cellStyle name="Note 4 3 2 11 5" xfId="35478"/>
    <cellStyle name="Note 4 3 2 11 6" xfId="35479"/>
    <cellStyle name="Note 4 3 2 11 7" xfId="35480"/>
    <cellStyle name="Note 4 3 2 12" xfId="35481"/>
    <cellStyle name="Note 4 3 2 12 2" xfId="35482"/>
    <cellStyle name="Note 4 3 2 12 2 2" xfId="35483"/>
    <cellStyle name="Note 4 3 2 12 2 3" xfId="35484"/>
    <cellStyle name="Note 4 3 2 12 2 4" xfId="35485"/>
    <cellStyle name="Note 4 3 2 12 2 5" xfId="35486"/>
    <cellStyle name="Note 4 3 2 12 2 6" xfId="35487"/>
    <cellStyle name="Note 4 3 2 12 3" xfId="35488"/>
    <cellStyle name="Note 4 3 2 12 4" xfId="35489"/>
    <cellStyle name="Note 4 3 2 12 5" xfId="35490"/>
    <cellStyle name="Note 4 3 2 12 6" xfId="35491"/>
    <cellStyle name="Note 4 3 2 12 7" xfId="35492"/>
    <cellStyle name="Note 4 3 2 13" xfId="35493"/>
    <cellStyle name="Note 4 3 2 13 2" xfId="35494"/>
    <cellStyle name="Note 4 3 2 13 2 2" xfId="35495"/>
    <cellStyle name="Note 4 3 2 13 2 3" xfId="35496"/>
    <cellStyle name="Note 4 3 2 13 2 4" xfId="35497"/>
    <cellStyle name="Note 4 3 2 13 2 5" xfId="35498"/>
    <cellStyle name="Note 4 3 2 13 2 6" xfId="35499"/>
    <cellStyle name="Note 4 3 2 13 3" xfId="35500"/>
    <cellStyle name="Note 4 3 2 13 4" xfId="35501"/>
    <cellStyle name="Note 4 3 2 13 5" xfId="35502"/>
    <cellStyle name="Note 4 3 2 13 6" xfId="35503"/>
    <cellStyle name="Note 4 3 2 13 7" xfId="35504"/>
    <cellStyle name="Note 4 3 2 14" xfId="35505"/>
    <cellStyle name="Note 4 3 2 14 2" xfId="35506"/>
    <cellStyle name="Note 4 3 2 14 2 2" xfId="35507"/>
    <cellStyle name="Note 4 3 2 14 2 3" xfId="35508"/>
    <cellStyle name="Note 4 3 2 14 2 4" xfId="35509"/>
    <cellStyle name="Note 4 3 2 14 2 5" xfId="35510"/>
    <cellStyle name="Note 4 3 2 14 2 6" xfId="35511"/>
    <cellStyle name="Note 4 3 2 14 3" xfId="35512"/>
    <cellStyle name="Note 4 3 2 14 4" xfId="35513"/>
    <cellStyle name="Note 4 3 2 14 5" xfId="35514"/>
    <cellStyle name="Note 4 3 2 14 6" xfId="35515"/>
    <cellStyle name="Note 4 3 2 14 7" xfId="35516"/>
    <cellStyle name="Note 4 3 2 15" xfId="35517"/>
    <cellStyle name="Note 4 3 2 15 2" xfId="35518"/>
    <cellStyle name="Note 4 3 2 15 2 2" xfId="35519"/>
    <cellStyle name="Note 4 3 2 15 2 3" xfId="35520"/>
    <cellStyle name="Note 4 3 2 15 2 4" xfId="35521"/>
    <cellStyle name="Note 4 3 2 15 2 5" xfId="35522"/>
    <cellStyle name="Note 4 3 2 15 2 6" xfId="35523"/>
    <cellStyle name="Note 4 3 2 15 3" xfId="35524"/>
    <cellStyle name="Note 4 3 2 15 4" xfId="35525"/>
    <cellStyle name="Note 4 3 2 15 5" xfId="35526"/>
    <cellStyle name="Note 4 3 2 15 6" xfId="35527"/>
    <cellStyle name="Note 4 3 2 15 7" xfId="35528"/>
    <cellStyle name="Note 4 3 2 16" xfId="35529"/>
    <cellStyle name="Note 4 3 2 16 2" xfId="35530"/>
    <cellStyle name="Note 4 3 2 16 2 2" xfId="35531"/>
    <cellStyle name="Note 4 3 2 16 2 3" xfId="35532"/>
    <cellStyle name="Note 4 3 2 16 2 4" xfId="35533"/>
    <cellStyle name="Note 4 3 2 16 2 5" xfId="35534"/>
    <cellStyle name="Note 4 3 2 16 2 6" xfId="35535"/>
    <cellStyle name="Note 4 3 2 16 3" xfId="35536"/>
    <cellStyle name="Note 4 3 2 16 4" xfId="35537"/>
    <cellStyle name="Note 4 3 2 16 5" xfId="35538"/>
    <cellStyle name="Note 4 3 2 16 6" xfId="35539"/>
    <cellStyle name="Note 4 3 2 16 7" xfId="35540"/>
    <cellStyle name="Note 4 3 2 17" xfId="35541"/>
    <cellStyle name="Note 4 3 2 17 2" xfId="35542"/>
    <cellStyle name="Note 4 3 2 17 2 2" xfId="35543"/>
    <cellStyle name="Note 4 3 2 17 2 3" xfId="35544"/>
    <cellStyle name="Note 4 3 2 17 2 4" xfId="35545"/>
    <cellStyle name="Note 4 3 2 17 2 5" xfId="35546"/>
    <cellStyle name="Note 4 3 2 17 2 6" xfId="35547"/>
    <cellStyle name="Note 4 3 2 17 3" xfId="35548"/>
    <cellStyle name="Note 4 3 2 17 4" xfId="35549"/>
    <cellStyle name="Note 4 3 2 17 5" xfId="35550"/>
    <cellStyle name="Note 4 3 2 17 6" xfId="35551"/>
    <cellStyle name="Note 4 3 2 17 7" xfId="35552"/>
    <cellStyle name="Note 4 3 2 18" xfId="35553"/>
    <cellStyle name="Note 4 3 2 18 2" xfId="35554"/>
    <cellStyle name="Note 4 3 2 18 2 2" xfId="35555"/>
    <cellStyle name="Note 4 3 2 18 2 3" xfId="35556"/>
    <cellStyle name="Note 4 3 2 18 2 4" xfId="35557"/>
    <cellStyle name="Note 4 3 2 18 2 5" xfId="35558"/>
    <cellStyle name="Note 4 3 2 18 2 6" xfId="35559"/>
    <cellStyle name="Note 4 3 2 18 3" xfId="35560"/>
    <cellStyle name="Note 4 3 2 18 4" xfId="35561"/>
    <cellStyle name="Note 4 3 2 18 5" xfId="35562"/>
    <cellStyle name="Note 4 3 2 18 6" xfId="35563"/>
    <cellStyle name="Note 4 3 2 18 7" xfId="35564"/>
    <cellStyle name="Note 4 3 2 19" xfId="35565"/>
    <cellStyle name="Note 4 3 2 19 2" xfId="35566"/>
    <cellStyle name="Note 4 3 2 19 2 2" xfId="35567"/>
    <cellStyle name="Note 4 3 2 19 2 3" xfId="35568"/>
    <cellStyle name="Note 4 3 2 19 2 4" xfId="35569"/>
    <cellStyle name="Note 4 3 2 19 2 5" xfId="35570"/>
    <cellStyle name="Note 4 3 2 19 2 6" xfId="35571"/>
    <cellStyle name="Note 4 3 2 19 3" xfId="35572"/>
    <cellStyle name="Note 4 3 2 19 4" xfId="35573"/>
    <cellStyle name="Note 4 3 2 19 5" xfId="35574"/>
    <cellStyle name="Note 4 3 2 19 6" xfId="35575"/>
    <cellStyle name="Note 4 3 2 19 7" xfId="35576"/>
    <cellStyle name="Note 4 3 2 2" xfId="35577"/>
    <cellStyle name="Note 4 3 2 2 2" xfId="35578"/>
    <cellStyle name="Note 4 3 2 2 2 2" xfId="35579"/>
    <cellStyle name="Note 4 3 2 2 2 3" xfId="35580"/>
    <cellStyle name="Note 4 3 2 2 2 4" xfId="35581"/>
    <cellStyle name="Note 4 3 2 2 2 5" xfId="35582"/>
    <cellStyle name="Note 4 3 2 2 2 6" xfId="35583"/>
    <cellStyle name="Note 4 3 2 2 3" xfId="35584"/>
    <cellStyle name="Note 4 3 2 2 4" xfId="35585"/>
    <cellStyle name="Note 4 3 2 2 5" xfId="35586"/>
    <cellStyle name="Note 4 3 2 2 6" xfId="35587"/>
    <cellStyle name="Note 4 3 2 2 7" xfId="35588"/>
    <cellStyle name="Note 4 3 2 20" xfId="35589"/>
    <cellStyle name="Note 4 3 2 20 2" xfId="35590"/>
    <cellStyle name="Note 4 3 2 20 2 2" xfId="35591"/>
    <cellStyle name="Note 4 3 2 20 2 3" xfId="35592"/>
    <cellStyle name="Note 4 3 2 20 2 4" xfId="35593"/>
    <cellStyle name="Note 4 3 2 20 2 5" xfId="35594"/>
    <cellStyle name="Note 4 3 2 20 2 6" xfId="35595"/>
    <cellStyle name="Note 4 3 2 20 3" xfId="35596"/>
    <cellStyle name="Note 4 3 2 20 4" xfId="35597"/>
    <cellStyle name="Note 4 3 2 20 5" xfId="35598"/>
    <cellStyle name="Note 4 3 2 20 6" xfId="35599"/>
    <cellStyle name="Note 4 3 2 20 7" xfId="35600"/>
    <cellStyle name="Note 4 3 2 21" xfId="35601"/>
    <cellStyle name="Note 4 3 2 21 2" xfId="35602"/>
    <cellStyle name="Note 4 3 2 21 2 2" xfId="35603"/>
    <cellStyle name="Note 4 3 2 21 2 3" xfId="35604"/>
    <cellStyle name="Note 4 3 2 21 2 4" xfId="35605"/>
    <cellStyle name="Note 4 3 2 21 2 5" xfId="35606"/>
    <cellStyle name="Note 4 3 2 21 2 6" xfId="35607"/>
    <cellStyle name="Note 4 3 2 21 3" xfId="35608"/>
    <cellStyle name="Note 4 3 2 21 4" xfId="35609"/>
    <cellStyle name="Note 4 3 2 21 5" xfId="35610"/>
    <cellStyle name="Note 4 3 2 21 6" xfId="35611"/>
    <cellStyle name="Note 4 3 2 21 7" xfId="35612"/>
    <cellStyle name="Note 4 3 2 22" xfId="35613"/>
    <cellStyle name="Note 4 3 2 22 2" xfId="35614"/>
    <cellStyle name="Note 4 3 2 22 2 2" xfId="35615"/>
    <cellStyle name="Note 4 3 2 22 2 3" xfId="35616"/>
    <cellStyle name="Note 4 3 2 22 2 4" xfId="35617"/>
    <cellStyle name="Note 4 3 2 22 2 5" xfId="35618"/>
    <cellStyle name="Note 4 3 2 22 2 6" xfId="35619"/>
    <cellStyle name="Note 4 3 2 22 3" xfId="35620"/>
    <cellStyle name="Note 4 3 2 22 4" xfId="35621"/>
    <cellStyle name="Note 4 3 2 22 5" xfId="35622"/>
    <cellStyle name="Note 4 3 2 22 6" xfId="35623"/>
    <cellStyle name="Note 4 3 2 22 7" xfId="35624"/>
    <cellStyle name="Note 4 3 2 23" xfId="35625"/>
    <cellStyle name="Note 4 3 2 23 2" xfId="35626"/>
    <cellStyle name="Note 4 3 2 23 2 2" xfId="35627"/>
    <cellStyle name="Note 4 3 2 23 2 3" xfId="35628"/>
    <cellStyle name="Note 4 3 2 23 2 4" xfId="35629"/>
    <cellStyle name="Note 4 3 2 23 2 5" xfId="35630"/>
    <cellStyle name="Note 4 3 2 23 2 6" xfId="35631"/>
    <cellStyle name="Note 4 3 2 23 3" xfId="35632"/>
    <cellStyle name="Note 4 3 2 23 4" xfId="35633"/>
    <cellStyle name="Note 4 3 2 23 5" xfId="35634"/>
    <cellStyle name="Note 4 3 2 23 6" xfId="35635"/>
    <cellStyle name="Note 4 3 2 23 7" xfId="35636"/>
    <cellStyle name="Note 4 3 2 24" xfId="35637"/>
    <cellStyle name="Note 4 3 2 24 2" xfId="35638"/>
    <cellStyle name="Note 4 3 2 24 2 2" xfId="35639"/>
    <cellStyle name="Note 4 3 2 24 2 3" xfId="35640"/>
    <cellStyle name="Note 4 3 2 24 2 4" xfId="35641"/>
    <cellStyle name="Note 4 3 2 24 2 5" xfId="35642"/>
    <cellStyle name="Note 4 3 2 24 2 6" xfId="35643"/>
    <cellStyle name="Note 4 3 2 24 3" xfId="35644"/>
    <cellStyle name="Note 4 3 2 24 4" xfId="35645"/>
    <cellStyle name="Note 4 3 2 24 5" xfId="35646"/>
    <cellStyle name="Note 4 3 2 24 6" xfId="35647"/>
    <cellStyle name="Note 4 3 2 24 7" xfId="35648"/>
    <cellStyle name="Note 4 3 2 25" xfId="35649"/>
    <cellStyle name="Note 4 3 2 25 2" xfId="35650"/>
    <cellStyle name="Note 4 3 2 25 2 2" xfId="35651"/>
    <cellStyle name="Note 4 3 2 25 2 3" xfId="35652"/>
    <cellStyle name="Note 4 3 2 25 2 4" xfId="35653"/>
    <cellStyle name="Note 4 3 2 25 2 5" xfId="35654"/>
    <cellStyle name="Note 4 3 2 25 2 6" xfId="35655"/>
    <cellStyle name="Note 4 3 2 25 3" xfId="35656"/>
    <cellStyle name="Note 4 3 2 25 4" xfId="35657"/>
    <cellStyle name="Note 4 3 2 25 5" xfId="35658"/>
    <cellStyle name="Note 4 3 2 25 6" xfId="35659"/>
    <cellStyle name="Note 4 3 2 25 7" xfId="35660"/>
    <cellStyle name="Note 4 3 2 26" xfId="35661"/>
    <cellStyle name="Note 4 3 2 26 2" xfId="35662"/>
    <cellStyle name="Note 4 3 2 26 2 2" xfId="35663"/>
    <cellStyle name="Note 4 3 2 26 2 3" xfId="35664"/>
    <cellStyle name="Note 4 3 2 26 2 4" xfId="35665"/>
    <cellStyle name="Note 4 3 2 26 2 5" xfId="35666"/>
    <cellStyle name="Note 4 3 2 26 2 6" xfId="35667"/>
    <cellStyle name="Note 4 3 2 26 3" xfId="35668"/>
    <cellStyle name="Note 4 3 2 26 4" xfId="35669"/>
    <cellStyle name="Note 4 3 2 26 5" xfId="35670"/>
    <cellStyle name="Note 4 3 2 26 6" xfId="35671"/>
    <cellStyle name="Note 4 3 2 26 7" xfId="35672"/>
    <cellStyle name="Note 4 3 2 27" xfId="35673"/>
    <cellStyle name="Note 4 3 2 27 2" xfId="35674"/>
    <cellStyle name="Note 4 3 2 27 2 2" xfId="35675"/>
    <cellStyle name="Note 4 3 2 27 2 3" xfId="35676"/>
    <cellStyle name="Note 4 3 2 27 2 4" xfId="35677"/>
    <cellStyle name="Note 4 3 2 27 2 5" xfId="35678"/>
    <cellStyle name="Note 4 3 2 27 2 6" xfId="35679"/>
    <cellStyle name="Note 4 3 2 27 3" xfId="35680"/>
    <cellStyle name="Note 4 3 2 27 4" xfId="35681"/>
    <cellStyle name="Note 4 3 2 27 5" xfId="35682"/>
    <cellStyle name="Note 4 3 2 27 6" xfId="35683"/>
    <cellStyle name="Note 4 3 2 27 7" xfId="35684"/>
    <cellStyle name="Note 4 3 2 28" xfId="35685"/>
    <cellStyle name="Note 4 3 2 28 2" xfId="35686"/>
    <cellStyle name="Note 4 3 2 28 2 2" xfId="35687"/>
    <cellStyle name="Note 4 3 2 28 2 3" xfId="35688"/>
    <cellStyle name="Note 4 3 2 28 2 4" xfId="35689"/>
    <cellStyle name="Note 4 3 2 28 2 5" xfId="35690"/>
    <cellStyle name="Note 4 3 2 28 2 6" xfId="35691"/>
    <cellStyle name="Note 4 3 2 28 3" xfId="35692"/>
    <cellStyle name="Note 4 3 2 28 4" xfId="35693"/>
    <cellStyle name="Note 4 3 2 28 5" xfId="35694"/>
    <cellStyle name="Note 4 3 2 28 6" xfId="35695"/>
    <cellStyle name="Note 4 3 2 28 7" xfId="35696"/>
    <cellStyle name="Note 4 3 2 29" xfId="35697"/>
    <cellStyle name="Note 4 3 2 29 2" xfId="35698"/>
    <cellStyle name="Note 4 3 2 29 2 2" xfId="35699"/>
    <cellStyle name="Note 4 3 2 29 2 3" xfId="35700"/>
    <cellStyle name="Note 4 3 2 29 2 4" xfId="35701"/>
    <cellStyle name="Note 4 3 2 29 2 5" xfId="35702"/>
    <cellStyle name="Note 4 3 2 29 2 6" xfId="35703"/>
    <cellStyle name="Note 4 3 2 29 3" xfId="35704"/>
    <cellStyle name="Note 4 3 2 29 4" xfId="35705"/>
    <cellStyle name="Note 4 3 2 29 5" xfId="35706"/>
    <cellStyle name="Note 4 3 2 29 6" xfId="35707"/>
    <cellStyle name="Note 4 3 2 29 7" xfId="35708"/>
    <cellStyle name="Note 4 3 2 3" xfId="35709"/>
    <cellStyle name="Note 4 3 2 3 2" xfId="35710"/>
    <cellStyle name="Note 4 3 2 3 2 2" xfId="35711"/>
    <cellStyle name="Note 4 3 2 3 2 3" xfId="35712"/>
    <cellStyle name="Note 4 3 2 3 2 4" xfId="35713"/>
    <cellStyle name="Note 4 3 2 3 2 5" xfId="35714"/>
    <cellStyle name="Note 4 3 2 3 2 6" xfId="35715"/>
    <cellStyle name="Note 4 3 2 3 3" xfId="35716"/>
    <cellStyle name="Note 4 3 2 3 4" xfId="35717"/>
    <cellStyle name="Note 4 3 2 3 5" xfId="35718"/>
    <cellStyle name="Note 4 3 2 3 6" xfId="35719"/>
    <cellStyle name="Note 4 3 2 3 7" xfId="35720"/>
    <cellStyle name="Note 4 3 2 30" xfId="35721"/>
    <cellStyle name="Note 4 3 2 30 2" xfId="35722"/>
    <cellStyle name="Note 4 3 2 30 2 2" xfId="35723"/>
    <cellStyle name="Note 4 3 2 30 2 3" xfId="35724"/>
    <cellStyle name="Note 4 3 2 30 2 4" xfId="35725"/>
    <cellStyle name="Note 4 3 2 30 2 5" xfId="35726"/>
    <cellStyle name="Note 4 3 2 30 2 6" xfId="35727"/>
    <cellStyle name="Note 4 3 2 30 3" xfId="35728"/>
    <cellStyle name="Note 4 3 2 30 4" xfId="35729"/>
    <cellStyle name="Note 4 3 2 30 5" xfId="35730"/>
    <cellStyle name="Note 4 3 2 30 6" xfId="35731"/>
    <cellStyle name="Note 4 3 2 30 7" xfId="35732"/>
    <cellStyle name="Note 4 3 2 31" xfId="35733"/>
    <cellStyle name="Note 4 3 2 31 2" xfId="35734"/>
    <cellStyle name="Note 4 3 2 31 2 2" xfId="35735"/>
    <cellStyle name="Note 4 3 2 31 2 3" xfId="35736"/>
    <cellStyle name="Note 4 3 2 31 2 4" xfId="35737"/>
    <cellStyle name="Note 4 3 2 31 2 5" xfId="35738"/>
    <cellStyle name="Note 4 3 2 31 2 6" xfId="35739"/>
    <cellStyle name="Note 4 3 2 31 3" xfId="35740"/>
    <cellStyle name="Note 4 3 2 31 4" xfId="35741"/>
    <cellStyle name="Note 4 3 2 31 5" xfId="35742"/>
    <cellStyle name="Note 4 3 2 31 6" xfId="35743"/>
    <cellStyle name="Note 4 3 2 31 7" xfId="35744"/>
    <cellStyle name="Note 4 3 2 32" xfId="35745"/>
    <cellStyle name="Note 4 3 2 32 2" xfId="35746"/>
    <cellStyle name="Note 4 3 2 32 2 2" xfId="35747"/>
    <cellStyle name="Note 4 3 2 32 2 3" xfId="35748"/>
    <cellStyle name="Note 4 3 2 32 2 4" xfId="35749"/>
    <cellStyle name="Note 4 3 2 32 2 5" xfId="35750"/>
    <cellStyle name="Note 4 3 2 32 2 6" xfId="35751"/>
    <cellStyle name="Note 4 3 2 32 3" xfId="35752"/>
    <cellStyle name="Note 4 3 2 32 4" xfId="35753"/>
    <cellStyle name="Note 4 3 2 32 5" xfId="35754"/>
    <cellStyle name="Note 4 3 2 32 6" xfId="35755"/>
    <cellStyle name="Note 4 3 2 32 7" xfId="35756"/>
    <cellStyle name="Note 4 3 2 33" xfId="35757"/>
    <cellStyle name="Note 4 3 2 33 2" xfId="35758"/>
    <cellStyle name="Note 4 3 2 33 2 2" xfId="35759"/>
    <cellStyle name="Note 4 3 2 33 2 3" xfId="35760"/>
    <cellStyle name="Note 4 3 2 33 2 4" xfId="35761"/>
    <cellStyle name="Note 4 3 2 33 2 5" xfId="35762"/>
    <cellStyle name="Note 4 3 2 33 2 6" xfId="35763"/>
    <cellStyle name="Note 4 3 2 33 3" xfId="35764"/>
    <cellStyle name="Note 4 3 2 33 4" xfId="35765"/>
    <cellStyle name="Note 4 3 2 33 5" xfId="35766"/>
    <cellStyle name="Note 4 3 2 33 6" xfId="35767"/>
    <cellStyle name="Note 4 3 2 33 7" xfId="35768"/>
    <cellStyle name="Note 4 3 2 34" xfId="35769"/>
    <cellStyle name="Note 4 3 2 34 2" xfId="35770"/>
    <cellStyle name="Note 4 3 2 34 2 2" xfId="35771"/>
    <cellStyle name="Note 4 3 2 34 2 3" xfId="35772"/>
    <cellStyle name="Note 4 3 2 34 2 4" xfId="35773"/>
    <cellStyle name="Note 4 3 2 34 2 5" xfId="35774"/>
    <cellStyle name="Note 4 3 2 34 2 6" xfId="35775"/>
    <cellStyle name="Note 4 3 2 34 3" xfId="35776"/>
    <cellStyle name="Note 4 3 2 34 4" xfId="35777"/>
    <cellStyle name="Note 4 3 2 34 5" xfId="35778"/>
    <cellStyle name="Note 4 3 2 34 6" xfId="35779"/>
    <cellStyle name="Note 4 3 2 34 7" xfId="35780"/>
    <cellStyle name="Note 4 3 2 35" xfId="35781"/>
    <cellStyle name="Note 4 3 2 35 2" xfId="35782"/>
    <cellStyle name="Note 4 3 2 35 3" xfId="35783"/>
    <cellStyle name="Note 4 3 2 35 4" xfId="35784"/>
    <cellStyle name="Note 4 3 2 35 5" xfId="35785"/>
    <cellStyle name="Note 4 3 2 35 6" xfId="35786"/>
    <cellStyle name="Note 4 3 2 36" xfId="35787"/>
    <cellStyle name="Note 4 3 2 37" xfId="35788"/>
    <cellStyle name="Note 4 3 2 38" xfId="35789"/>
    <cellStyle name="Note 4 3 2 39" xfId="35790"/>
    <cellStyle name="Note 4 3 2 4" xfId="35791"/>
    <cellStyle name="Note 4 3 2 4 2" xfId="35792"/>
    <cellStyle name="Note 4 3 2 4 2 2" xfId="35793"/>
    <cellStyle name="Note 4 3 2 4 2 3" xfId="35794"/>
    <cellStyle name="Note 4 3 2 4 2 4" xfId="35795"/>
    <cellStyle name="Note 4 3 2 4 2 5" xfId="35796"/>
    <cellStyle name="Note 4 3 2 4 2 6" xfId="35797"/>
    <cellStyle name="Note 4 3 2 4 3" xfId="35798"/>
    <cellStyle name="Note 4 3 2 4 4" xfId="35799"/>
    <cellStyle name="Note 4 3 2 4 5" xfId="35800"/>
    <cellStyle name="Note 4 3 2 4 6" xfId="35801"/>
    <cellStyle name="Note 4 3 2 4 7" xfId="35802"/>
    <cellStyle name="Note 4 3 2 40" xfId="35803"/>
    <cellStyle name="Note 4 3 2 5" xfId="35804"/>
    <cellStyle name="Note 4 3 2 5 2" xfId="35805"/>
    <cellStyle name="Note 4 3 2 5 2 2" xfId="35806"/>
    <cellStyle name="Note 4 3 2 5 2 3" xfId="35807"/>
    <cellStyle name="Note 4 3 2 5 2 4" xfId="35808"/>
    <cellStyle name="Note 4 3 2 5 2 5" xfId="35809"/>
    <cellStyle name="Note 4 3 2 5 2 6" xfId="35810"/>
    <cellStyle name="Note 4 3 2 5 3" xfId="35811"/>
    <cellStyle name="Note 4 3 2 5 4" xfId="35812"/>
    <cellStyle name="Note 4 3 2 5 5" xfId="35813"/>
    <cellStyle name="Note 4 3 2 5 6" xfId="35814"/>
    <cellStyle name="Note 4 3 2 5 7" xfId="35815"/>
    <cellStyle name="Note 4 3 2 6" xfId="35816"/>
    <cellStyle name="Note 4 3 2 6 2" xfId="35817"/>
    <cellStyle name="Note 4 3 2 6 2 2" xfId="35818"/>
    <cellStyle name="Note 4 3 2 6 2 3" xfId="35819"/>
    <cellStyle name="Note 4 3 2 6 2 4" xfId="35820"/>
    <cellStyle name="Note 4 3 2 6 2 5" xfId="35821"/>
    <cellStyle name="Note 4 3 2 6 2 6" xfId="35822"/>
    <cellStyle name="Note 4 3 2 6 3" xfId="35823"/>
    <cellStyle name="Note 4 3 2 6 4" xfId="35824"/>
    <cellStyle name="Note 4 3 2 6 5" xfId="35825"/>
    <cellStyle name="Note 4 3 2 6 6" xfId="35826"/>
    <cellStyle name="Note 4 3 2 6 7" xfId="35827"/>
    <cellStyle name="Note 4 3 2 7" xfId="35828"/>
    <cellStyle name="Note 4 3 2 7 2" xfId="35829"/>
    <cellStyle name="Note 4 3 2 7 2 2" xfId="35830"/>
    <cellStyle name="Note 4 3 2 7 2 3" xfId="35831"/>
    <cellStyle name="Note 4 3 2 7 2 4" xfId="35832"/>
    <cellStyle name="Note 4 3 2 7 2 5" xfId="35833"/>
    <cellStyle name="Note 4 3 2 7 2 6" xfId="35834"/>
    <cellStyle name="Note 4 3 2 7 3" xfId="35835"/>
    <cellStyle name="Note 4 3 2 7 4" xfId="35836"/>
    <cellStyle name="Note 4 3 2 7 5" xfId="35837"/>
    <cellStyle name="Note 4 3 2 7 6" xfId="35838"/>
    <cellStyle name="Note 4 3 2 7 7" xfId="35839"/>
    <cellStyle name="Note 4 3 2 8" xfId="35840"/>
    <cellStyle name="Note 4 3 2 8 2" xfId="35841"/>
    <cellStyle name="Note 4 3 2 8 2 2" xfId="35842"/>
    <cellStyle name="Note 4 3 2 8 2 3" xfId="35843"/>
    <cellStyle name="Note 4 3 2 8 2 4" xfId="35844"/>
    <cellStyle name="Note 4 3 2 8 2 5" xfId="35845"/>
    <cellStyle name="Note 4 3 2 8 2 6" xfId="35846"/>
    <cellStyle name="Note 4 3 2 8 3" xfId="35847"/>
    <cellStyle name="Note 4 3 2 8 4" xfId="35848"/>
    <cellStyle name="Note 4 3 2 8 5" xfId="35849"/>
    <cellStyle name="Note 4 3 2 8 6" xfId="35850"/>
    <cellStyle name="Note 4 3 2 8 7" xfId="35851"/>
    <cellStyle name="Note 4 3 2 9" xfId="35852"/>
    <cellStyle name="Note 4 3 2 9 2" xfId="35853"/>
    <cellStyle name="Note 4 3 2 9 2 2" xfId="35854"/>
    <cellStyle name="Note 4 3 2 9 2 3" xfId="35855"/>
    <cellStyle name="Note 4 3 2 9 2 4" xfId="35856"/>
    <cellStyle name="Note 4 3 2 9 2 5" xfId="35857"/>
    <cellStyle name="Note 4 3 2 9 2 6" xfId="35858"/>
    <cellStyle name="Note 4 3 2 9 3" xfId="35859"/>
    <cellStyle name="Note 4 3 2 9 4" xfId="35860"/>
    <cellStyle name="Note 4 3 2 9 5" xfId="35861"/>
    <cellStyle name="Note 4 3 2 9 6" xfId="35862"/>
    <cellStyle name="Note 4 3 2 9 7" xfId="35863"/>
    <cellStyle name="Note 4 3 20" xfId="35864"/>
    <cellStyle name="Note 4 3 20 2" xfId="35865"/>
    <cellStyle name="Note 4 3 20 2 2" xfId="35866"/>
    <cellStyle name="Note 4 3 20 2 3" xfId="35867"/>
    <cellStyle name="Note 4 3 20 2 4" xfId="35868"/>
    <cellStyle name="Note 4 3 20 2 5" xfId="35869"/>
    <cellStyle name="Note 4 3 20 2 6" xfId="35870"/>
    <cellStyle name="Note 4 3 20 3" xfId="35871"/>
    <cellStyle name="Note 4 3 20 4" xfId="35872"/>
    <cellStyle name="Note 4 3 20 5" xfId="35873"/>
    <cellStyle name="Note 4 3 20 6" xfId="35874"/>
    <cellStyle name="Note 4 3 20 7" xfId="35875"/>
    <cellStyle name="Note 4 3 21" xfId="35876"/>
    <cellStyle name="Note 4 3 21 2" xfId="35877"/>
    <cellStyle name="Note 4 3 21 2 2" xfId="35878"/>
    <cellStyle name="Note 4 3 21 2 3" xfId="35879"/>
    <cellStyle name="Note 4 3 21 2 4" xfId="35880"/>
    <cellStyle name="Note 4 3 21 2 5" xfId="35881"/>
    <cellStyle name="Note 4 3 21 2 6" xfId="35882"/>
    <cellStyle name="Note 4 3 21 3" xfId="35883"/>
    <cellStyle name="Note 4 3 21 4" xfId="35884"/>
    <cellStyle name="Note 4 3 21 5" xfId="35885"/>
    <cellStyle name="Note 4 3 21 6" xfId="35886"/>
    <cellStyle name="Note 4 3 21 7" xfId="35887"/>
    <cellStyle name="Note 4 3 22" xfId="35888"/>
    <cellStyle name="Note 4 3 22 2" xfId="35889"/>
    <cellStyle name="Note 4 3 22 2 2" xfId="35890"/>
    <cellStyle name="Note 4 3 22 2 3" xfId="35891"/>
    <cellStyle name="Note 4 3 22 2 4" xfId="35892"/>
    <cellStyle name="Note 4 3 22 2 5" xfId="35893"/>
    <cellStyle name="Note 4 3 22 2 6" xfId="35894"/>
    <cellStyle name="Note 4 3 22 3" xfId="35895"/>
    <cellStyle name="Note 4 3 22 4" xfId="35896"/>
    <cellStyle name="Note 4 3 22 5" xfId="35897"/>
    <cellStyle name="Note 4 3 22 6" xfId="35898"/>
    <cellStyle name="Note 4 3 22 7" xfId="35899"/>
    <cellStyle name="Note 4 3 23" xfId="35900"/>
    <cellStyle name="Note 4 3 23 2" xfId="35901"/>
    <cellStyle name="Note 4 3 23 2 2" xfId="35902"/>
    <cellStyle name="Note 4 3 23 2 3" xfId="35903"/>
    <cellStyle name="Note 4 3 23 2 4" xfId="35904"/>
    <cellStyle name="Note 4 3 23 2 5" xfId="35905"/>
    <cellStyle name="Note 4 3 23 2 6" xfId="35906"/>
    <cellStyle name="Note 4 3 23 3" xfId="35907"/>
    <cellStyle name="Note 4 3 23 4" xfId="35908"/>
    <cellStyle name="Note 4 3 23 5" xfId="35909"/>
    <cellStyle name="Note 4 3 23 6" xfId="35910"/>
    <cellStyle name="Note 4 3 23 7" xfId="35911"/>
    <cellStyle name="Note 4 3 24" xfId="35912"/>
    <cellStyle name="Note 4 3 24 2" xfId="35913"/>
    <cellStyle name="Note 4 3 24 2 2" xfId="35914"/>
    <cellStyle name="Note 4 3 24 2 3" xfId="35915"/>
    <cellStyle name="Note 4 3 24 2 4" xfId="35916"/>
    <cellStyle name="Note 4 3 24 2 5" xfId="35917"/>
    <cellStyle name="Note 4 3 24 2 6" xfId="35918"/>
    <cellStyle name="Note 4 3 24 3" xfId="35919"/>
    <cellStyle name="Note 4 3 24 4" xfId="35920"/>
    <cellStyle name="Note 4 3 24 5" xfId="35921"/>
    <cellStyle name="Note 4 3 24 6" xfId="35922"/>
    <cellStyle name="Note 4 3 24 7" xfId="35923"/>
    <cellStyle name="Note 4 3 25" xfId="35924"/>
    <cellStyle name="Note 4 3 25 2" xfId="35925"/>
    <cellStyle name="Note 4 3 25 2 2" xfId="35926"/>
    <cellStyle name="Note 4 3 25 2 3" xfId="35927"/>
    <cellStyle name="Note 4 3 25 2 4" xfId="35928"/>
    <cellStyle name="Note 4 3 25 2 5" xfId="35929"/>
    <cellStyle name="Note 4 3 25 2 6" xfId="35930"/>
    <cellStyle name="Note 4 3 25 3" xfId="35931"/>
    <cellStyle name="Note 4 3 25 4" xfId="35932"/>
    <cellStyle name="Note 4 3 25 5" xfId="35933"/>
    <cellStyle name="Note 4 3 25 6" xfId="35934"/>
    <cellStyle name="Note 4 3 25 7" xfId="35935"/>
    <cellStyle name="Note 4 3 26" xfId="35936"/>
    <cellStyle name="Note 4 3 26 2" xfId="35937"/>
    <cellStyle name="Note 4 3 26 2 2" xfId="35938"/>
    <cellStyle name="Note 4 3 26 2 3" xfId="35939"/>
    <cellStyle name="Note 4 3 26 2 4" xfId="35940"/>
    <cellStyle name="Note 4 3 26 2 5" xfId="35941"/>
    <cellStyle name="Note 4 3 26 2 6" xfId="35942"/>
    <cellStyle name="Note 4 3 26 3" xfId="35943"/>
    <cellStyle name="Note 4 3 26 4" xfId="35944"/>
    <cellStyle name="Note 4 3 26 5" xfId="35945"/>
    <cellStyle name="Note 4 3 26 6" xfId="35946"/>
    <cellStyle name="Note 4 3 26 7" xfId="35947"/>
    <cellStyle name="Note 4 3 27" xfId="35948"/>
    <cellStyle name="Note 4 3 27 2" xfId="35949"/>
    <cellStyle name="Note 4 3 27 2 2" xfId="35950"/>
    <cellStyle name="Note 4 3 27 2 3" xfId="35951"/>
    <cellStyle name="Note 4 3 27 2 4" xfId="35952"/>
    <cellStyle name="Note 4 3 27 2 5" xfId="35953"/>
    <cellStyle name="Note 4 3 27 2 6" xfId="35954"/>
    <cellStyle name="Note 4 3 27 3" xfId="35955"/>
    <cellStyle name="Note 4 3 27 4" xfId="35956"/>
    <cellStyle name="Note 4 3 27 5" xfId="35957"/>
    <cellStyle name="Note 4 3 27 6" xfId="35958"/>
    <cellStyle name="Note 4 3 27 7" xfId="35959"/>
    <cellStyle name="Note 4 3 28" xfId="35960"/>
    <cellStyle name="Note 4 3 28 2" xfId="35961"/>
    <cellStyle name="Note 4 3 28 2 2" xfId="35962"/>
    <cellStyle name="Note 4 3 28 2 3" xfId="35963"/>
    <cellStyle name="Note 4 3 28 2 4" xfId="35964"/>
    <cellStyle name="Note 4 3 28 2 5" xfId="35965"/>
    <cellStyle name="Note 4 3 28 2 6" xfId="35966"/>
    <cellStyle name="Note 4 3 28 3" xfId="35967"/>
    <cellStyle name="Note 4 3 28 4" xfId="35968"/>
    <cellStyle name="Note 4 3 28 5" xfId="35969"/>
    <cellStyle name="Note 4 3 28 6" xfId="35970"/>
    <cellStyle name="Note 4 3 28 7" xfId="35971"/>
    <cellStyle name="Note 4 3 29" xfId="35972"/>
    <cellStyle name="Note 4 3 29 2" xfId="35973"/>
    <cellStyle name="Note 4 3 29 2 2" xfId="35974"/>
    <cellStyle name="Note 4 3 29 2 3" xfId="35975"/>
    <cellStyle name="Note 4 3 29 2 4" xfId="35976"/>
    <cellStyle name="Note 4 3 29 2 5" xfId="35977"/>
    <cellStyle name="Note 4 3 29 2 6" xfId="35978"/>
    <cellStyle name="Note 4 3 29 3" xfId="35979"/>
    <cellStyle name="Note 4 3 29 4" xfId="35980"/>
    <cellStyle name="Note 4 3 29 5" xfId="35981"/>
    <cellStyle name="Note 4 3 29 6" xfId="35982"/>
    <cellStyle name="Note 4 3 29 7" xfId="35983"/>
    <cellStyle name="Note 4 3 3" xfId="35984"/>
    <cellStyle name="Note 4 3 3 2" xfId="35985"/>
    <cellStyle name="Note 4 3 3 2 2" xfId="35986"/>
    <cellStyle name="Note 4 3 3 2 3" xfId="35987"/>
    <cellStyle name="Note 4 3 3 2 4" xfId="35988"/>
    <cellStyle name="Note 4 3 3 2 5" xfId="35989"/>
    <cellStyle name="Note 4 3 3 2 6" xfId="35990"/>
    <cellStyle name="Note 4 3 3 3" xfId="35991"/>
    <cellStyle name="Note 4 3 3 4" xfId="35992"/>
    <cellStyle name="Note 4 3 3 5" xfId="35993"/>
    <cellStyle name="Note 4 3 3 6" xfId="35994"/>
    <cellStyle name="Note 4 3 3 7" xfId="35995"/>
    <cellStyle name="Note 4 3 30" xfId="35996"/>
    <cellStyle name="Note 4 3 30 2" xfId="35997"/>
    <cellStyle name="Note 4 3 30 2 2" xfId="35998"/>
    <cellStyle name="Note 4 3 30 2 3" xfId="35999"/>
    <cellStyle name="Note 4 3 30 2 4" xfId="36000"/>
    <cellStyle name="Note 4 3 30 2 5" xfId="36001"/>
    <cellStyle name="Note 4 3 30 2 6" xfId="36002"/>
    <cellStyle name="Note 4 3 30 3" xfId="36003"/>
    <cellStyle name="Note 4 3 30 4" xfId="36004"/>
    <cellStyle name="Note 4 3 30 5" xfId="36005"/>
    <cellStyle name="Note 4 3 30 6" xfId="36006"/>
    <cellStyle name="Note 4 3 30 7" xfId="36007"/>
    <cellStyle name="Note 4 3 31" xfId="36008"/>
    <cellStyle name="Note 4 3 31 2" xfId="36009"/>
    <cellStyle name="Note 4 3 31 2 2" xfId="36010"/>
    <cellStyle name="Note 4 3 31 2 3" xfId="36011"/>
    <cellStyle name="Note 4 3 31 2 4" xfId="36012"/>
    <cellStyle name="Note 4 3 31 2 5" xfId="36013"/>
    <cellStyle name="Note 4 3 31 2 6" xfId="36014"/>
    <cellStyle name="Note 4 3 31 3" xfId="36015"/>
    <cellStyle name="Note 4 3 31 4" xfId="36016"/>
    <cellStyle name="Note 4 3 31 5" xfId="36017"/>
    <cellStyle name="Note 4 3 31 6" xfId="36018"/>
    <cellStyle name="Note 4 3 31 7" xfId="36019"/>
    <cellStyle name="Note 4 3 32" xfId="36020"/>
    <cellStyle name="Note 4 3 32 2" xfId="36021"/>
    <cellStyle name="Note 4 3 32 2 2" xfId="36022"/>
    <cellStyle name="Note 4 3 32 2 3" xfId="36023"/>
    <cellStyle name="Note 4 3 32 2 4" xfId="36024"/>
    <cellStyle name="Note 4 3 32 2 5" xfId="36025"/>
    <cellStyle name="Note 4 3 32 2 6" xfId="36026"/>
    <cellStyle name="Note 4 3 32 3" xfId="36027"/>
    <cellStyle name="Note 4 3 32 4" xfId="36028"/>
    <cellStyle name="Note 4 3 32 5" xfId="36029"/>
    <cellStyle name="Note 4 3 32 6" xfId="36030"/>
    <cellStyle name="Note 4 3 32 7" xfId="36031"/>
    <cellStyle name="Note 4 3 33" xfId="36032"/>
    <cellStyle name="Note 4 3 33 2" xfId="36033"/>
    <cellStyle name="Note 4 3 33 2 2" xfId="36034"/>
    <cellStyle name="Note 4 3 33 2 3" xfId="36035"/>
    <cellStyle name="Note 4 3 33 2 4" xfId="36036"/>
    <cellStyle name="Note 4 3 33 2 5" xfId="36037"/>
    <cellStyle name="Note 4 3 33 2 6" xfId="36038"/>
    <cellStyle name="Note 4 3 33 3" xfId="36039"/>
    <cellStyle name="Note 4 3 33 4" xfId="36040"/>
    <cellStyle name="Note 4 3 33 5" xfId="36041"/>
    <cellStyle name="Note 4 3 33 6" xfId="36042"/>
    <cellStyle name="Note 4 3 33 7" xfId="36043"/>
    <cellStyle name="Note 4 3 34" xfId="36044"/>
    <cellStyle name="Note 4 3 34 2" xfId="36045"/>
    <cellStyle name="Note 4 3 34 2 2" xfId="36046"/>
    <cellStyle name="Note 4 3 34 2 3" xfId="36047"/>
    <cellStyle name="Note 4 3 34 2 4" xfId="36048"/>
    <cellStyle name="Note 4 3 34 2 5" xfId="36049"/>
    <cellStyle name="Note 4 3 34 2 6" xfId="36050"/>
    <cellStyle name="Note 4 3 34 3" xfId="36051"/>
    <cellStyle name="Note 4 3 34 4" xfId="36052"/>
    <cellStyle name="Note 4 3 34 5" xfId="36053"/>
    <cellStyle name="Note 4 3 34 6" xfId="36054"/>
    <cellStyle name="Note 4 3 34 7" xfId="36055"/>
    <cellStyle name="Note 4 3 35" xfId="36056"/>
    <cellStyle name="Note 4 3 35 2" xfId="36057"/>
    <cellStyle name="Note 4 3 35 2 2" xfId="36058"/>
    <cellStyle name="Note 4 3 35 2 3" xfId="36059"/>
    <cellStyle name="Note 4 3 35 2 4" xfId="36060"/>
    <cellStyle name="Note 4 3 35 2 5" xfId="36061"/>
    <cellStyle name="Note 4 3 35 2 6" xfId="36062"/>
    <cellStyle name="Note 4 3 35 3" xfId="36063"/>
    <cellStyle name="Note 4 3 35 4" xfId="36064"/>
    <cellStyle name="Note 4 3 35 5" xfId="36065"/>
    <cellStyle name="Note 4 3 35 6" xfId="36066"/>
    <cellStyle name="Note 4 3 35 7" xfId="36067"/>
    <cellStyle name="Note 4 3 36" xfId="36068"/>
    <cellStyle name="Note 4 3 36 2" xfId="36069"/>
    <cellStyle name="Note 4 3 36 3" xfId="36070"/>
    <cellStyle name="Note 4 3 36 4" xfId="36071"/>
    <cellStyle name="Note 4 3 36 5" xfId="36072"/>
    <cellStyle name="Note 4 3 36 6" xfId="36073"/>
    <cellStyle name="Note 4 3 37" xfId="36074"/>
    <cellStyle name="Note 4 3 38" xfId="36075"/>
    <cellStyle name="Note 4 3 39" xfId="36076"/>
    <cellStyle name="Note 4 3 4" xfId="36077"/>
    <cellStyle name="Note 4 3 4 2" xfId="36078"/>
    <cellStyle name="Note 4 3 4 2 2" xfId="36079"/>
    <cellStyle name="Note 4 3 4 2 3" xfId="36080"/>
    <cellStyle name="Note 4 3 4 2 4" xfId="36081"/>
    <cellStyle name="Note 4 3 4 2 5" xfId="36082"/>
    <cellStyle name="Note 4 3 4 2 6" xfId="36083"/>
    <cellStyle name="Note 4 3 4 3" xfId="36084"/>
    <cellStyle name="Note 4 3 4 4" xfId="36085"/>
    <cellStyle name="Note 4 3 4 5" xfId="36086"/>
    <cellStyle name="Note 4 3 4 6" xfId="36087"/>
    <cellStyle name="Note 4 3 4 7" xfId="36088"/>
    <cellStyle name="Note 4 3 40" xfId="36089"/>
    <cellStyle name="Note 4 3 41" xfId="36090"/>
    <cellStyle name="Note 4 3 5" xfId="36091"/>
    <cellStyle name="Note 4 3 5 2" xfId="36092"/>
    <cellStyle name="Note 4 3 5 2 2" xfId="36093"/>
    <cellStyle name="Note 4 3 5 2 3" xfId="36094"/>
    <cellStyle name="Note 4 3 5 2 4" xfId="36095"/>
    <cellStyle name="Note 4 3 5 2 5" xfId="36096"/>
    <cellStyle name="Note 4 3 5 2 6" xfId="36097"/>
    <cellStyle name="Note 4 3 5 3" xfId="36098"/>
    <cellStyle name="Note 4 3 5 4" xfId="36099"/>
    <cellStyle name="Note 4 3 5 5" xfId="36100"/>
    <cellStyle name="Note 4 3 5 6" xfId="36101"/>
    <cellStyle name="Note 4 3 5 7" xfId="36102"/>
    <cellStyle name="Note 4 3 6" xfId="36103"/>
    <cellStyle name="Note 4 3 6 2" xfId="36104"/>
    <cellStyle name="Note 4 3 6 2 2" xfId="36105"/>
    <cellStyle name="Note 4 3 6 2 3" xfId="36106"/>
    <cellStyle name="Note 4 3 6 2 4" xfId="36107"/>
    <cellStyle name="Note 4 3 6 2 5" xfId="36108"/>
    <cellStyle name="Note 4 3 6 2 6" xfId="36109"/>
    <cellStyle name="Note 4 3 6 3" xfId="36110"/>
    <cellStyle name="Note 4 3 6 4" xfId="36111"/>
    <cellStyle name="Note 4 3 6 5" xfId="36112"/>
    <cellStyle name="Note 4 3 6 6" xfId="36113"/>
    <cellStyle name="Note 4 3 6 7" xfId="36114"/>
    <cellStyle name="Note 4 3 7" xfId="36115"/>
    <cellStyle name="Note 4 3 7 2" xfId="36116"/>
    <cellStyle name="Note 4 3 7 2 2" xfId="36117"/>
    <cellStyle name="Note 4 3 7 2 3" xfId="36118"/>
    <cellStyle name="Note 4 3 7 2 4" xfId="36119"/>
    <cellStyle name="Note 4 3 7 2 5" xfId="36120"/>
    <cellStyle name="Note 4 3 7 2 6" xfId="36121"/>
    <cellStyle name="Note 4 3 7 3" xfId="36122"/>
    <cellStyle name="Note 4 3 7 4" xfId="36123"/>
    <cellStyle name="Note 4 3 7 5" xfId="36124"/>
    <cellStyle name="Note 4 3 7 6" xfId="36125"/>
    <cellStyle name="Note 4 3 7 7" xfId="36126"/>
    <cellStyle name="Note 4 3 8" xfId="36127"/>
    <cellStyle name="Note 4 3 8 2" xfId="36128"/>
    <cellStyle name="Note 4 3 8 2 2" xfId="36129"/>
    <cellStyle name="Note 4 3 8 2 3" xfId="36130"/>
    <cellStyle name="Note 4 3 8 2 4" xfId="36131"/>
    <cellStyle name="Note 4 3 8 2 5" xfId="36132"/>
    <cellStyle name="Note 4 3 8 2 6" xfId="36133"/>
    <cellStyle name="Note 4 3 8 3" xfId="36134"/>
    <cellStyle name="Note 4 3 8 4" xfId="36135"/>
    <cellStyle name="Note 4 3 8 5" xfId="36136"/>
    <cellStyle name="Note 4 3 8 6" xfId="36137"/>
    <cellStyle name="Note 4 3 8 7" xfId="36138"/>
    <cellStyle name="Note 4 3 9" xfId="36139"/>
    <cellStyle name="Note 4 3 9 2" xfId="36140"/>
    <cellStyle name="Note 4 3 9 2 2" xfId="36141"/>
    <cellStyle name="Note 4 3 9 2 3" xfId="36142"/>
    <cellStyle name="Note 4 3 9 2 4" xfId="36143"/>
    <cellStyle name="Note 4 3 9 2 5" xfId="36144"/>
    <cellStyle name="Note 4 3 9 2 6" xfId="36145"/>
    <cellStyle name="Note 4 3 9 3" xfId="36146"/>
    <cellStyle name="Note 4 3 9 4" xfId="36147"/>
    <cellStyle name="Note 4 3 9 5" xfId="36148"/>
    <cellStyle name="Note 4 3 9 6" xfId="36149"/>
    <cellStyle name="Note 4 3 9 7" xfId="36150"/>
    <cellStyle name="Note 4 30" xfId="36151"/>
    <cellStyle name="Note 4 30 2" xfId="36152"/>
    <cellStyle name="Note 4 30 2 2" xfId="36153"/>
    <cellStyle name="Note 4 30 2 3" xfId="36154"/>
    <cellStyle name="Note 4 30 2 4" xfId="36155"/>
    <cellStyle name="Note 4 30 2 5" xfId="36156"/>
    <cellStyle name="Note 4 30 2 6" xfId="36157"/>
    <cellStyle name="Note 4 30 3" xfId="36158"/>
    <cellStyle name="Note 4 30 4" xfId="36159"/>
    <cellStyle name="Note 4 30 5" xfId="36160"/>
    <cellStyle name="Note 4 30 6" xfId="36161"/>
    <cellStyle name="Note 4 30 7" xfId="36162"/>
    <cellStyle name="Note 4 31" xfId="36163"/>
    <cellStyle name="Note 4 31 2" xfId="36164"/>
    <cellStyle name="Note 4 31 2 2" xfId="36165"/>
    <cellStyle name="Note 4 31 2 3" xfId="36166"/>
    <cellStyle name="Note 4 31 2 4" xfId="36167"/>
    <cellStyle name="Note 4 31 2 5" xfId="36168"/>
    <cellStyle name="Note 4 31 2 6" xfId="36169"/>
    <cellStyle name="Note 4 31 3" xfId="36170"/>
    <cellStyle name="Note 4 31 4" xfId="36171"/>
    <cellStyle name="Note 4 31 5" xfId="36172"/>
    <cellStyle name="Note 4 31 6" xfId="36173"/>
    <cellStyle name="Note 4 31 7" xfId="36174"/>
    <cellStyle name="Note 4 32" xfId="36175"/>
    <cellStyle name="Note 4 32 2" xfId="36176"/>
    <cellStyle name="Note 4 32 2 2" xfId="36177"/>
    <cellStyle name="Note 4 32 2 3" xfId="36178"/>
    <cellStyle name="Note 4 32 2 4" xfId="36179"/>
    <cellStyle name="Note 4 32 2 5" xfId="36180"/>
    <cellStyle name="Note 4 32 2 6" xfId="36181"/>
    <cellStyle name="Note 4 32 3" xfId="36182"/>
    <cellStyle name="Note 4 32 4" xfId="36183"/>
    <cellStyle name="Note 4 32 5" xfId="36184"/>
    <cellStyle name="Note 4 32 6" xfId="36185"/>
    <cellStyle name="Note 4 32 7" xfId="36186"/>
    <cellStyle name="Note 4 33" xfId="36187"/>
    <cellStyle name="Note 4 33 2" xfId="36188"/>
    <cellStyle name="Note 4 33 2 2" xfId="36189"/>
    <cellStyle name="Note 4 33 2 3" xfId="36190"/>
    <cellStyle name="Note 4 33 2 4" xfId="36191"/>
    <cellStyle name="Note 4 33 2 5" xfId="36192"/>
    <cellStyle name="Note 4 33 2 6" xfId="36193"/>
    <cellStyle name="Note 4 33 3" xfId="36194"/>
    <cellStyle name="Note 4 33 4" xfId="36195"/>
    <cellStyle name="Note 4 33 5" xfId="36196"/>
    <cellStyle name="Note 4 33 6" xfId="36197"/>
    <cellStyle name="Note 4 33 7" xfId="36198"/>
    <cellStyle name="Note 4 34" xfId="36199"/>
    <cellStyle name="Note 4 34 2" xfId="36200"/>
    <cellStyle name="Note 4 34 2 2" xfId="36201"/>
    <cellStyle name="Note 4 34 2 3" xfId="36202"/>
    <cellStyle name="Note 4 34 2 4" xfId="36203"/>
    <cellStyle name="Note 4 34 2 5" xfId="36204"/>
    <cellStyle name="Note 4 34 2 6" xfId="36205"/>
    <cellStyle name="Note 4 34 3" xfId="36206"/>
    <cellStyle name="Note 4 34 4" xfId="36207"/>
    <cellStyle name="Note 4 34 5" xfId="36208"/>
    <cellStyle name="Note 4 34 6" xfId="36209"/>
    <cellStyle name="Note 4 34 7" xfId="36210"/>
    <cellStyle name="Note 4 35" xfId="36211"/>
    <cellStyle name="Note 4 35 2" xfId="36212"/>
    <cellStyle name="Note 4 35 2 2" xfId="36213"/>
    <cellStyle name="Note 4 35 2 3" xfId="36214"/>
    <cellStyle name="Note 4 35 2 4" xfId="36215"/>
    <cellStyle name="Note 4 35 2 5" xfId="36216"/>
    <cellStyle name="Note 4 35 2 6" xfId="36217"/>
    <cellStyle name="Note 4 35 3" xfId="36218"/>
    <cellStyle name="Note 4 35 4" xfId="36219"/>
    <cellStyle name="Note 4 35 5" xfId="36220"/>
    <cellStyle name="Note 4 35 6" xfId="36221"/>
    <cellStyle name="Note 4 35 7" xfId="36222"/>
    <cellStyle name="Note 4 36" xfId="36223"/>
    <cellStyle name="Note 4 36 2" xfId="36224"/>
    <cellStyle name="Note 4 36 2 2" xfId="36225"/>
    <cellStyle name="Note 4 36 2 3" xfId="36226"/>
    <cellStyle name="Note 4 36 2 4" xfId="36227"/>
    <cellStyle name="Note 4 36 2 5" xfId="36228"/>
    <cellStyle name="Note 4 36 2 6" xfId="36229"/>
    <cellStyle name="Note 4 36 3" xfId="36230"/>
    <cellStyle name="Note 4 36 4" xfId="36231"/>
    <cellStyle name="Note 4 36 5" xfId="36232"/>
    <cellStyle name="Note 4 36 6" xfId="36233"/>
    <cellStyle name="Note 4 36 7" xfId="36234"/>
    <cellStyle name="Note 4 37" xfId="36235"/>
    <cellStyle name="Note 4 38" xfId="36236"/>
    <cellStyle name="Note 4 38 2" xfId="36237"/>
    <cellStyle name="Note 4 38 3" xfId="36238"/>
    <cellStyle name="Note 4 38 4" xfId="36239"/>
    <cellStyle name="Note 4 38 5" xfId="36240"/>
    <cellStyle name="Note 4 38 6" xfId="36241"/>
    <cellStyle name="Note 4 39" xfId="36242"/>
    <cellStyle name="Note 4 4" xfId="36243"/>
    <cellStyle name="Note 4 4 10" xfId="36244"/>
    <cellStyle name="Note 4 4 10 2" xfId="36245"/>
    <cellStyle name="Note 4 4 10 2 2" xfId="36246"/>
    <cellStyle name="Note 4 4 10 2 3" xfId="36247"/>
    <cellStyle name="Note 4 4 10 2 4" xfId="36248"/>
    <cellStyle name="Note 4 4 10 2 5" xfId="36249"/>
    <cellStyle name="Note 4 4 10 2 6" xfId="36250"/>
    <cellStyle name="Note 4 4 10 3" xfId="36251"/>
    <cellStyle name="Note 4 4 10 4" xfId="36252"/>
    <cellStyle name="Note 4 4 10 5" xfId="36253"/>
    <cellStyle name="Note 4 4 10 6" xfId="36254"/>
    <cellStyle name="Note 4 4 10 7" xfId="36255"/>
    <cellStyle name="Note 4 4 11" xfId="36256"/>
    <cellStyle name="Note 4 4 11 2" xfId="36257"/>
    <cellStyle name="Note 4 4 11 2 2" xfId="36258"/>
    <cellStyle name="Note 4 4 11 2 3" xfId="36259"/>
    <cellStyle name="Note 4 4 11 2 4" xfId="36260"/>
    <cellStyle name="Note 4 4 11 2 5" xfId="36261"/>
    <cellStyle name="Note 4 4 11 2 6" xfId="36262"/>
    <cellStyle name="Note 4 4 11 3" xfId="36263"/>
    <cellStyle name="Note 4 4 11 4" xfId="36264"/>
    <cellStyle name="Note 4 4 11 5" xfId="36265"/>
    <cellStyle name="Note 4 4 11 6" xfId="36266"/>
    <cellStyle name="Note 4 4 11 7" xfId="36267"/>
    <cellStyle name="Note 4 4 12" xfId="36268"/>
    <cellStyle name="Note 4 4 12 2" xfId="36269"/>
    <cellStyle name="Note 4 4 12 2 2" xfId="36270"/>
    <cellStyle name="Note 4 4 12 2 3" xfId="36271"/>
    <cellStyle name="Note 4 4 12 2 4" xfId="36272"/>
    <cellStyle name="Note 4 4 12 2 5" xfId="36273"/>
    <cellStyle name="Note 4 4 12 2 6" xfId="36274"/>
    <cellStyle name="Note 4 4 12 3" xfId="36275"/>
    <cellStyle name="Note 4 4 12 4" xfId="36276"/>
    <cellStyle name="Note 4 4 12 5" xfId="36277"/>
    <cellStyle name="Note 4 4 12 6" xfId="36278"/>
    <cellStyle name="Note 4 4 12 7" xfId="36279"/>
    <cellStyle name="Note 4 4 13" xfId="36280"/>
    <cellStyle name="Note 4 4 13 2" xfId="36281"/>
    <cellStyle name="Note 4 4 13 2 2" xfId="36282"/>
    <cellStyle name="Note 4 4 13 2 3" xfId="36283"/>
    <cellStyle name="Note 4 4 13 2 4" xfId="36284"/>
    <cellStyle name="Note 4 4 13 2 5" xfId="36285"/>
    <cellStyle name="Note 4 4 13 2 6" xfId="36286"/>
    <cellStyle name="Note 4 4 13 3" xfId="36287"/>
    <cellStyle name="Note 4 4 13 4" xfId="36288"/>
    <cellStyle name="Note 4 4 13 5" xfId="36289"/>
    <cellStyle name="Note 4 4 13 6" xfId="36290"/>
    <cellStyle name="Note 4 4 13 7" xfId="36291"/>
    <cellStyle name="Note 4 4 14" xfId="36292"/>
    <cellStyle name="Note 4 4 14 2" xfId="36293"/>
    <cellStyle name="Note 4 4 14 2 2" xfId="36294"/>
    <cellStyle name="Note 4 4 14 2 3" xfId="36295"/>
    <cellStyle name="Note 4 4 14 2 4" xfId="36296"/>
    <cellStyle name="Note 4 4 14 2 5" xfId="36297"/>
    <cellStyle name="Note 4 4 14 2 6" xfId="36298"/>
    <cellStyle name="Note 4 4 14 3" xfId="36299"/>
    <cellStyle name="Note 4 4 14 4" xfId="36300"/>
    <cellStyle name="Note 4 4 14 5" xfId="36301"/>
    <cellStyle name="Note 4 4 14 6" xfId="36302"/>
    <cellStyle name="Note 4 4 14 7" xfId="36303"/>
    <cellStyle name="Note 4 4 15" xfId="36304"/>
    <cellStyle name="Note 4 4 15 2" xfId="36305"/>
    <cellStyle name="Note 4 4 15 2 2" xfId="36306"/>
    <cellStyle name="Note 4 4 15 2 3" xfId="36307"/>
    <cellStyle name="Note 4 4 15 2 4" xfId="36308"/>
    <cellStyle name="Note 4 4 15 2 5" xfId="36309"/>
    <cellStyle name="Note 4 4 15 2 6" xfId="36310"/>
    <cellStyle name="Note 4 4 15 3" xfId="36311"/>
    <cellStyle name="Note 4 4 15 4" xfId="36312"/>
    <cellStyle name="Note 4 4 15 5" xfId="36313"/>
    <cellStyle name="Note 4 4 15 6" xfId="36314"/>
    <cellStyle name="Note 4 4 15 7" xfId="36315"/>
    <cellStyle name="Note 4 4 16" xfId="36316"/>
    <cellStyle name="Note 4 4 16 2" xfId="36317"/>
    <cellStyle name="Note 4 4 16 2 2" xfId="36318"/>
    <cellStyle name="Note 4 4 16 2 3" xfId="36319"/>
    <cellStyle name="Note 4 4 16 2 4" xfId="36320"/>
    <cellStyle name="Note 4 4 16 2 5" xfId="36321"/>
    <cellStyle name="Note 4 4 16 2 6" xfId="36322"/>
    <cellStyle name="Note 4 4 16 3" xfId="36323"/>
    <cellStyle name="Note 4 4 16 4" xfId="36324"/>
    <cellStyle name="Note 4 4 16 5" xfId="36325"/>
    <cellStyle name="Note 4 4 16 6" xfId="36326"/>
    <cellStyle name="Note 4 4 16 7" xfId="36327"/>
    <cellStyle name="Note 4 4 17" xfId="36328"/>
    <cellStyle name="Note 4 4 17 2" xfId="36329"/>
    <cellStyle name="Note 4 4 17 2 2" xfId="36330"/>
    <cellStyle name="Note 4 4 17 2 3" xfId="36331"/>
    <cellStyle name="Note 4 4 17 2 4" xfId="36332"/>
    <cellStyle name="Note 4 4 17 2 5" xfId="36333"/>
    <cellStyle name="Note 4 4 17 2 6" xfId="36334"/>
    <cellStyle name="Note 4 4 17 3" xfId="36335"/>
    <cellStyle name="Note 4 4 17 4" xfId="36336"/>
    <cellStyle name="Note 4 4 17 5" xfId="36337"/>
    <cellStyle name="Note 4 4 17 6" xfId="36338"/>
    <cellStyle name="Note 4 4 17 7" xfId="36339"/>
    <cellStyle name="Note 4 4 18" xfId="36340"/>
    <cellStyle name="Note 4 4 18 2" xfId="36341"/>
    <cellStyle name="Note 4 4 18 2 2" xfId="36342"/>
    <cellStyle name="Note 4 4 18 2 3" xfId="36343"/>
    <cellStyle name="Note 4 4 18 2 4" xfId="36344"/>
    <cellStyle name="Note 4 4 18 2 5" xfId="36345"/>
    <cellStyle name="Note 4 4 18 2 6" xfId="36346"/>
    <cellStyle name="Note 4 4 18 3" xfId="36347"/>
    <cellStyle name="Note 4 4 18 4" xfId="36348"/>
    <cellStyle name="Note 4 4 18 5" xfId="36349"/>
    <cellStyle name="Note 4 4 18 6" xfId="36350"/>
    <cellStyle name="Note 4 4 18 7" xfId="36351"/>
    <cellStyle name="Note 4 4 19" xfId="36352"/>
    <cellStyle name="Note 4 4 19 2" xfId="36353"/>
    <cellStyle name="Note 4 4 19 2 2" xfId="36354"/>
    <cellStyle name="Note 4 4 19 2 3" xfId="36355"/>
    <cellStyle name="Note 4 4 19 2 4" xfId="36356"/>
    <cellStyle name="Note 4 4 19 2 5" xfId="36357"/>
    <cellStyle name="Note 4 4 19 2 6" xfId="36358"/>
    <cellStyle name="Note 4 4 19 3" xfId="36359"/>
    <cellStyle name="Note 4 4 19 4" xfId="36360"/>
    <cellStyle name="Note 4 4 19 5" xfId="36361"/>
    <cellStyle name="Note 4 4 19 6" xfId="36362"/>
    <cellStyle name="Note 4 4 19 7" xfId="36363"/>
    <cellStyle name="Note 4 4 2" xfId="36364"/>
    <cellStyle name="Note 4 4 2 2" xfId="36365"/>
    <cellStyle name="Note 4 4 2 2 2" xfId="36366"/>
    <cellStyle name="Note 4 4 2 2 3" xfId="36367"/>
    <cellStyle name="Note 4 4 2 2 4" xfId="36368"/>
    <cellStyle name="Note 4 4 2 2 5" xfId="36369"/>
    <cellStyle name="Note 4 4 2 2 6" xfId="36370"/>
    <cellStyle name="Note 4 4 2 3" xfId="36371"/>
    <cellStyle name="Note 4 4 2 4" xfId="36372"/>
    <cellStyle name="Note 4 4 2 5" xfId="36373"/>
    <cellStyle name="Note 4 4 2 6" xfId="36374"/>
    <cellStyle name="Note 4 4 2 7" xfId="36375"/>
    <cellStyle name="Note 4 4 20" xfId="36376"/>
    <cellStyle name="Note 4 4 20 2" xfId="36377"/>
    <cellStyle name="Note 4 4 20 2 2" xfId="36378"/>
    <cellStyle name="Note 4 4 20 2 3" xfId="36379"/>
    <cellStyle name="Note 4 4 20 2 4" xfId="36380"/>
    <cellStyle name="Note 4 4 20 2 5" xfId="36381"/>
    <cellStyle name="Note 4 4 20 2 6" xfId="36382"/>
    <cellStyle name="Note 4 4 20 3" xfId="36383"/>
    <cellStyle name="Note 4 4 20 4" xfId="36384"/>
    <cellStyle name="Note 4 4 20 5" xfId="36385"/>
    <cellStyle name="Note 4 4 20 6" xfId="36386"/>
    <cellStyle name="Note 4 4 20 7" xfId="36387"/>
    <cellStyle name="Note 4 4 21" xfId="36388"/>
    <cellStyle name="Note 4 4 21 2" xfId="36389"/>
    <cellStyle name="Note 4 4 21 2 2" xfId="36390"/>
    <cellStyle name="Note 4 4 21 2 3" xfId="36391"/>
    <cellStyle name="Note 4 4 21 2 4" xfId="36392"/>
    <cellStyle name="Note 4 4 21 2 5" xfId="36393"/>
    <cellStyle name="Note 4 4 21 2 6" xfId="36394"/>
    <cellStyle name="Note 4 4 21 3" xfId="36395"/>
    <cellStyle name="Note 4 4 21 4" xfId="36396"/>
    <cellStyle name="Note 4 4 21 5" xfId="36397"/>
    <cellStyle name="Note 4 4 21 6" xfId="36398"/>
    <cellStyle name="Note 4 4 21 7" xfId="36399"/>
    <cellStyle name="Note 4 4 22" xfId="36400"/>
    <cellStyle name="Note 4 4 22 2" xfId="36401"/>
    <cellStyle name="Note 4 4 22 2 2" xfId="36402"/>
    <cellStyle name="Note 4 4 22 2 3" xfId="36403"/>
    <cellStyle name="Note 4 4 22 2 4" xfId="36404"/>
    <cellStyle name="Note 4 4 22 2 5" xfId="36405"/>
    <cellStyle name="Note 4 4 22 2 6" xfId="36406"/>
    <cellStyle name="Note 4 4 22 3" xfId="36407"/>
    <cellStyle name="Note 4 4 22 4" xfId="36408"/>
    <cellStyle name="Note 4 4 22 5" xfId="36409"/>
    <cellStyle name="Note 4 4 22 6" xfId="36410"/>
    <cellStyle name="Note 4 4 22 7" xfId="36411"/>
    <cellStyle name="Note 4 4 23" xfId="36412"/>
    <cellStyle name="Note 4 4 23 2" xfId="36413"/>
    <cellStyle name="Note 4 4 23 2 2" xfId="36414"/>
    <cellStyle name="Note 4 4 23 2 3" xfId="36415"/>
    <cellStyle name="Note 4 4 23 2 4" xfId="36416"/>
    <cellStyle name="Note 4 4 23 2 5" xfId="36417"/>
    <cellStyle name="Note 4 4 23 2 6" xfId="36418"/>
    <cellStyle name="Note 4 4 23 3" xfId="36419"/>
    <cellStyle name="Note 4 4 23 4" xfId="36420"/>
    <cellStyle name="Note 4 4 23 5" xfId="36421"/>
    <cellStyle name="Note 4 4 23 6" xfId="36422"/>
    <cellStyle name="Note 4 4 23 7" xfId="36423"/>
    <cellStyle name="Note 4 4 24" xfId="36424"/>
    <cellStyle name="Note 4 4 24 2" xfId="36425"/>
    <cellStyle name="Note 4 4 24 2 2" xfId="36426"/>
    <cellStyle name="Note 4 4 24 2 3" xfId="36427"/>
    <cellStyle name="Note 4 4 24 2 4" xfId="36428"/>
    <cellStyle name="Note 4 4 24 2 5" xfId="36429"/>
    <cellStyle name="Note 4 4 24 2 6" xfId="36430"/>
    <cellStyle name="Note 4 4 24 3" xfId="36431"/>
    <cellStyle name="Note 4 4 24 4" xfId="36432"/>
    <cellStyle name="Note 4 4 24 5" xfId="36433"/>
    <cellStyle name="Note 4 4 24 6" xfId="36434"/>
    <cellStyle name="Note 4 4 24 7" xfId="36435"/>
    <cellStyle name="Note 4 4 25" xfId="36436"/>
    <cellStyle name="Note 4 4 25 2" xfId="36437"/>
    <cellStyle name="Note 4 4 25 2 2" xfId="36438"/>
    <cellStyle name="Note 4 4 25 2 3" xfId="36439"/>
    <cellStyle name="Note 4 4 25 2 4" xfId="36440"/>
    <cellStyle name="Note 4 4 25 2 5" xfId="36441"/>
    <cellStyle name="Note 4 4 25 2 6" xfId="36442"/>
    <cellStyle name="Note 4 4 25 3" xfId="36443"/>
    <cellStyle name="Note 4 4 25 4" xfId="36444"/>
    <cellStyle name="Note 4 4 25 5" xfId="36445"/>
    <cellStyle name="Note 4 4 25 6" xfId="36446"/>
    <cellStyle name="Note 4 4 25 7" xfId="36447"/>
    <cellStyle name="Note 4 4 26" xfId="36448"/>
    <cellStyle name="Note 4 4 26 2" xfId="36449"/>
    <cellStyle name="Note 4 4 26 2 2" xfId="36450"/>
    <cellStyle name="Note 4 4 26 2 3" xfId="36451"/>
    <cellStyle name="Note 4 4 26 2 4" xfId="36452"/>
    <cellStyle name="Note 4 4 26 2 5" xfId="36453"/>
    <cellStyle name="Note 4 4 26 2 6" xfId="36454"/>
    <cellStyle name="Note 4 4 26 3" xfId="36455"/>
    <cellStyle name="Note 4 4 26 4" xfId="36456"/>
    <cellStyle name="Note 4 4 26 5" xfId="36457"/>
    <cellStyle name="Note 4 4 26 6" xfId="36458"/>
    <cellStyle name="Note 4 4 26 7" xfId="36459"/>
    <cellStyle name="Note 4 4 27" xfId="36460"/>
    <cellStyle name="Note 4 4 27 2" xfId="36461"/>
    <cellStyle name="Note 4 4 27 2 2" xfId="36462"/>
    <cellStyle name="Note 4 4 27 2 3" xfId="36463"/>
    <cellStyle name="Note 4 4 27 2 4" xfId="36464"/>
    <cellStyle name="Note 4 4 27 2 5" xfId="36465"/>
    <cellStyle name="Note 4 4 27 2 6" xfId="36466"/>
    <cellStyle name="Note 4 4 27 3" xfId="36467"/>
    <cellStyle name="Note 4 4 27 4" xfId="36468"/>
    <cellStyle name="Note 4 4 27 5" xfId="36469"/>
    <cellStyle name="Note 4 4 27 6" xfId="36470"/>
    <cellStyle name="Note 4 4 27 7" xfId="36471"/>
    <cellStyle name="Note 4 4 28" xfId="36472"/>
    <cellStyle name="Note 4 4 28 2" xfId="36473"/>
    <cellStyle name="Note 4 4 28 2 2" xfId="36474"/>
    <cellStyle name="Note 4 4 28 2 3" xfId="36475"/>
    <cellStyle name="Note 4 4 28 2 4" xfId="36476"/>
    <cellStyle name="Note 4 4 28 2 5" xfId="36477"/>
    <cellStyle name="Note 4 4 28 2 6" xfId="36478"/>
    <cellStyle name="Note 4 4 28 3" xfId="36479"/>
    <cellStyle name="Note 4 4 28 4" xfId="36480"/>
    <cellStyle name="Note 4 4 28 5" xfId="36481"/>
    <cellStyle name="Note 4 4 28 6" xfId="36482"/>
    <cellStyle name="Note 4 4 28 7" xfId="36483"/>
    <cellStyle name="Note 4 4 29" xfId="36484"/>
    <cellStyle name="Note 4 4 29 2" xfId="36485"/>
    <cellStyle name="Note 4 4 29 2 2" xfId="36486"/>
    <cellStyle name="Note 4 4 29 2 3" xfId="36487"/>
    <cellStyle name="Note 4 4 29 2 4" xfId="36488"/>
    <cellStyle name="Note 4 4 29 2 5" xfId="36489"/>
    <cellStyle name="Note 4 4 29 2 6" xfId="36490"/>
    <cellStyle name="Note 4 4 29 3" xfId="36491"/>
    <cellStyle name="Note 4 4 29 4" xfId="36492"/>
    <cellStyle name="Note 4 4 29 5" xfId="36493"/>
    <cellStyle name="Note 4 4 29 6" xfId="36494"/>
    <cellStyle name="Note 4 4 29 7" xfId="36495"/>
    <cellStyle name="Note 4 4 3" xfId="36496"/>
    <cellStyle name="Note 4 4 3 2" xfId="36497"/>
    <cellStyle name="Note 4 4 3 2 2" xfId="36498"/>
    <cellStyle name="Note 4 4 3 2 3" xfId="36499"/>
    <cellStyle name="Note 4 4 3 2 4" xfId="36500"/>
    <cellStyle name="Note 4 4 3 2 5" xfId="36501"/>
    <cellStyle name="Note 4 4 3 2 6" xfId="36502"/>
    <cellStyle name="Note 4 4 3 3" xfId="36503"/>
    <cellStyle name="Note 4 4 3 4" xfId="36504"/>
    <cellStyle name="Note 4 4 3 5" xfId="36505"/>
    <cellStyle name="Note 4 4 3 6" xfId="36506"/>
    <cellStyle name="Note 4 4 3 7" xfId="36507"/>
    <cellStyle name="Note 4 4 30" xfId="36508"/>
    <cellStyle name="Note 4 4 30 2" xfId="36509"/>
    <cellStyle name="Note 4 4 30 2 2" xfId="36510"/>
    <cellStyle name="Note 4 4 30 2 3" xfId="36511"/>
    <cellStyle name="Note 4 4 30 2 4" xfId="36512"/>
    <cellStyle name="Note 4 4 30 2 5" xfId="36513"/>
    <cellStyle name="Note 4 4 30 2 6" xfId="36514"/>
    <cellStyle name="Note 4 4 30 3" xfId="36515"/>
    <cellStyle name="Note 4 4 30 4" xfId="36516"/>
    <cellStyle name="Note 4 4 30 5" xfId="36517"/>
    <cellStyle name="Note 4 4 30 6" xfId="36518"/>
    <cellStyle name="Note 4 4 30 7" xfId="36519"/>
    <cellStyle name="Note 4 4 31" xfId="36520"/>
    <cellStyle name="Note 4 4 31 2" xfId="36521"/>
    <cellStyle name="Note 4 4 31 2 2" xfId="36522"/>
    <cellStyle name="Note 4 4 31 2 3" xfId="36523"/>
    <cellStyle name="Note 4 4 31 2 4" xfId="36524"/>
    <cellStyle name="Note 4 4 31 2 5" xfId="36525"/>
    <cellStyle name="Note 4 4 31 2 6" xfId="36526"/>
    <cellStyle name="Note 4 4 31 3" xfId="36527"/>
    <cellStyle name="Note 4 4 31 4" xfId="36528"/>
    <cellStyle name="Note 4 4 31 5" xfId="36529"/>
    <cellStyle name="Note 4 4 31 6" xfId="36530"/>
    <cellStyle name="Note 4 4 31 7" xfId="36531"/>
    <cellStyle name="Note 4 4 32" xfId="36532"/>
    <cellStyle name="Note 4 4 32 2" xfId="36533"/>
    <cellStyle name="Note 4 4 32 2 2" xfId="36534"/>
    <cellStyle name="Note 4 4 32 2 3" xfId="36535"/>
    <cellStyle name="Note 4 4 32 2 4" xfId="36536"/>
    <cellStyle name="Note 4 4 32 2 5" xfId="36537"/>
    <cellStyle name="Note 4 4 32 2 6" xfId="36538"/>
    <cellStyle name="Note 4 4 32 3" xfId="36539"/>
    <cellStyle name="Note 4 4 32 4" xfId="36540"/>
    <cellStyle name="Note 4 4 32 5" xfId="36541"/>
    <cellStyle name="Note 4 4 32 6" xfId="36542"/>
    <cellStyle name="Note 4 4 32 7" xfId="36543"/>
    <cellStyle name="Note 4 4 33" xfId="36544"/>
    <cellStyle name="Note 4 4 33 2" xfId="36545"/>
    <cellStyle name="Note 4 4 33 2 2" xfId="36546"/>
    <cellStyle name="Note 4 4 33 2 3" xfId="36547"/>
    <cellStyle name="Note 4 4 33 2 4" xfId="36548"/>
    <cellStyle name="Note 4 4 33 2 5" xfId="36549"/>
    <cellStyle name="Note 4 4 33 2 6" xfId="36550"/>
    <cellStyle name="Note 4 4 33 3" xfId="36551"/>
    <cellStyle name="Note 4 4 33 4" xfId="36552"/>
    <cellStyle name="Note 4 4 33 5" xfId="36553"/>
    <cellStyle name="Note 4 4 33 6" xfId="36554"/>
    <cellStyle name="Note 4 4 33 7" xfId="36555"/>
    <cellStyle name="Note 4 4 34" xfId="36556"/>
    <cellStyle name="Note 4 4 34 2" xfId="36557"/>
    <cellStyle name="Note 4 4 34 2 2" xfId="36558"/>
    <cellStyle name="Note 4 4 34 2 3" xfId="36559"/>
    <cellStyle name="Note 4 4 34 2 4" xfId="36560"/>
    <cellStyle name="Note 4 4 34 2 5" xfId="36561"/>
    <cellStyle name="Note 4 4 34 2 6" xfId="36562"/>
    <cellStyle name="Note 4 4 34 3" xfId="36563"/>
    <cellStyle name="Note 4 4 34 4" xfId="36564"/>
    <cellStyle name="Note 4 4 34 5" xfId="36565"/>
    <cellStyle name="Note 4 4 34 6" xfId="36566"/>
    <cellStyle name="Note 4 4 34 7" xfId="36567"/>
    <cellStyle name="Note 4 4 35" xfId="36568"/>
    <cellStyle name="Note 4 4 35 2" xfId="36569"/>
    <cellStyle name="Note 4 4 35 3" xfId="36570"/>
    <cellStyle name="Note 4 4 35 4" xfId="36571"/>
    <cellStyle name="Note 4 4 35 5" xfId="36572"/>
    <cellStyle name="Note 4 4 35 6" xfId="36573"/>
    <cellStyle name="Note 4 4 36" xfId="36574"/>
    <cellStyle name="Note 4 4 37" xfId="36575"/>
    <cellStyle name="Note 4 4 38" xfId="36576"/>
    <cellStyle name="Note 4 4 39" xfId="36577"/>
    <cellStyle name="Note 4 4 4" xfId="36578"/>
    <cellStyle name="Note 4 4 4 2" xfId="36579"/>
    <cellStyle name="Note 4 4 4 2 2" xfId="36580"/>
    <cellStyle name="Note 4 4 4 2 3" xfId="36581"/>
    <cellStyle name="Note 4 4 4 2 4" xfId="36582"/>
    <cellStyle name="Note 4 4 4 2 5" xfId="36583"/>
    <cellStyle name="Note 4 4 4 2 6" xfId="36584"/>
    <cellStyle name="Note 4 4 4 3" xfId="36585"/>
    <cellStyle name="Note 4 4 4 4" xfId="36586"/>
    <cellStyle name="Note 4 4 4 5" xfId="36587"/>
    <cellStyle name="Note 4 4 4 6" xfId="36588"/>
    <cellStyle name="Note 4 4 4 7" xfId="36589"/>
    <cellStyle name="Note 4 4 40" xfId="36590"/>
    <cellStyle name="Note 4 4 5" xfId="36591"/>
    <cellStyle name="Note 4 4 5 2" xfId="36592"/>
    <cellStyle name="Note 4 4 5 2 2" xfId="36593"/>
    <cellStyle name="Note 4 4 5 2 3" xfId="36594"/>
    <cellStyle name="Note 4 4 5 2 4" xfId="36595"/>
    <cellStyle name="Note 4 4 5 2 5" xfId="36596"/>
    <cellStyle name="Note 4 4 5 2 6" xfId="36597"/>
    <cellStyle name="Note 4 4 5 3" xfId="36598"/>
    <cellStyle name="Note 4 4 5 4" xfId="36599"/>
    <cellStyle name="Note 4 4 5 5" xfId="36600"/>
    <cellStyle name="Note 4 4 5 6" xfId="36601"/>
    <cellStyle name="Note 4 4 5 7" xfId="36602"/>
    <cellStyle name="Note 4 4 6" xfId="36603"/>
    <cellStyle name="Note 4 4 6 2" xfId="36604"/>
    <cellStyle name="Note 4 4 6 2 2" xfId="36605"/>
    <cellStyle name="Note 4 4 6 2 3" xfId="36606"/>
    <cellStyle name="Note 4 4 6 2 4" xfId="36607"/>
    <cellStyle name="Note 4 4 6 2 5" xfId="36608"/>
    <cellStyle name="Note 4 4 6 2 6" xfId="36609"/>
    <cellStyle name="Note 4 4 6 3" xfId="36610"/>
    <cellStyle name="Note 4 4 6 4" xfId="36611"/>
    <cellStyle name="Note 4 4 6 5" xfId="36612"/>
    <cellStyle name="Note 4 4 6 6" xfId="36613"/>
    <cellStyle name="Note 4 4 6 7" xfId="36614"/>
    <cellStyle name="Note 4 4 7" xfId="36615"/>
    <cellStyle name="Note 4 4 7 2" xfId="36616"/>
    <cellStyle name="Note 4 4 7 2 2" xfId="36617"/>
    <cellStyle name="Note 4 4 7 2 3" xfId="36618"/>
    <cellStyle name="Note 4 4 7 2 4" xfId="36619"/>
    <cellStyle name="Note 4 4 7 2 5" xfId="36620"/>
    <cellStyle name="Note 4 4 7 2 6" xfId="36621"/>
    <cellStyle name="Note 4 4 7 3" xfId="36622"/>
    <cellStyle name="Note 4 4 7 4" xfId="36623"/>
    <cellStyle name="Note 4 4 7 5" xfId="36624"/>
    <cellStyle name="Note 4 4 7 6" xfId="36625"/>
    <cellStyle name="Note 4 4 7 7" xfId="36626"/>
    <cellStyle name="Note 4 4 8" xfId="36627"/>
    <cellStyle name="Note 4 4 8 2" xfId="36628"/>
    <cellStyle name="Note 4 4 8 2 2" xfId="36629"/>
    <cellStyle name="Note 4 4 8 2 3" xfId="36630"/>
    <cellStyle name="Note 4 4 8 2 4" xfId="36631"/>
    <cellStyle name="Note 4 4 8 2 5" xfId="36632"/>
    <cellStyle name="Note 4 4 8 2 6" xfId="36633"/>
    <cellStyle name="Note 4 4 8 3" xfId="36634"/>
    <cellStyle name="Note 4 4 8 4" xfId="36635"/>
    <cellStyle name="Note 4 4 8 5" xfId="36636"/>
    <cellStyle name="Note 4 4 8 6" xfId="36637"/>
    <cellStyle name="Note 4 4 8 7" xfId="36638"/>
    <cellStyle name="Note 4 4 9" xfId="36639"/>
    <cellStyle name="Note 4 4 9 2" xfId="36640"/>
    <cellStyle name="Note 4 4 9 2 2" xfId="36641"/>
    <cellStyle name="Note 4 4 9 2 3" xfId="36642"/>
    <cellStyle name="Note 4 4 9 2 4" xfId="36643"/>
    <cellStyle name="Note 4 4 9 2 5" xfId="36644"/>
    <cellStyle name="Note 4 4 9 2 6" xfId="36645"/>
    <cellStyle name="Note 4 4 9 3" xfId="36646"/>
    <cellStyle name="Note 4 4 9 4" xfId="36647"/>
    <cellStyle name="Note 4 4 9 5" xfId="36648"/>
    <cellStyle name="Note 4 4 9 6" xfId="36649"/>
    <cellStyle name="Note 4 4 9 7" xfId="36650"/>
    <cellStyle name="Note 4 40" xfId="36651"/>
    <cellStyle name="Note 4 5" xfId="36652"/>
    <cellStyle name="Note 4 5 10" xfId="36653"/>
    <cellStyle name="Note 4 5 10 2" xfId="36654"/>
    <cellStyle name="Note 4 5 10 2 2" xfId="36655"/>
    <cellStyle name="Note 4 5 10 2 3" xfId="36656"/>
    <cellStyle name="Note 4 5 10 2 4" xfId="36657"/>
    <cellStyle name="Note 4 5 10 2 5" xfId="36658"/>
    <cellStyle name="Note 4 5 10 2 6" xfId="36659"/>
    <cellStyle name="Note 4 5 10 3" xfId="36660"/>
    <cellStyle name="Note 4 5 10 4" xfId="36661"/>
    <cellStyle name="Note 4 5 10 5" xfId="36662"/>
    <cellStyle name="Note 4 5 10 6" xfId="36663"/>
    <cellStyle name="Note 4 5 10 7" xfId="36664"/>
    <cellStyle name="Note 4 5 11" xfId="36665"/>
    <cellStyle name="Note 4 5 11 2" xfId="36666"/>
    <cellStyle name="Note 4 5 11 2 2" xfId="36667"/>
    <cellStyle name="Note 4 5 11 2 3" xfId="36668"/>
    <cellStyle name="Note 4 5 11 2 4" xfId="36669"/>
    <cellStyle name="Note 4 5 11 2 5" xfId="36670"/>
    <cellStyle name="Note 4 5 11 2 6" xfId="36671"/>
    <cellStyle name="Note 4 5 11 3" xfId="36672"/>
    <cellStyle name="Note 4 5 11 4" xfId="36673"/>
    <cellStyle name="Note 4 5 11 5" xfId="36674"/>
    <cellStyle name="Note 4 5 11 6" xfId="36675"/>
    <cellStyle name="Note 4 5 11 7" xfId="36676"/>
    <cellStyle name="Note 4 5 12" xfId="36677"/>
    <cellStyle name="Note 4 5 12 2" xfId="36678"/>
    <cellStyle name="Note 4 5 12 2 2" xfId="36679"/>
    <cellStyle name="Note 4 5 12 2 3" xfId="36680"/>
    <cellStyle name="Note 4 5 12 2 4" xfId="36681"/>
    <cellStyle name="Note 4 5 12 2 5" xfId="36682"/>
    <cellStyle name="Note 4 5 12 2 6" xfId="36683"/>
    <cellStyle name="Note 4 5 12 3" xfId="36684"/>
    <cellStyle name="Note 4 5 12 4" xfId="36685"/>
    <cellStyle name="Note 4 5 12 5" xfId="36686"/>
    <cellStyle name="Note 4 5 12 6" xfId="36687"/>
    <cellStyle name="Note 4 5 12 7" xfId="36688"/>
    <cellStyle name="Note 4 5 13" xfId="36689"/>
    <cellStyle name="Note 4 5 13 2" xfId="36690"/>
    <cellStyle name="Note 4 5 13 2 2" xfId="36691"/>
    <cellStyle name="Note 4 5 13 2 3" xfId="36692"/>
    <cellStyle name="Note 4 5 13 2 4" xfId="36693"/>
    <cellStyle name="Note 4 5 13 2 5" xfId="36694"/>
    <cellStyle name="Note 4 5 13 2 6" xfId="36695"/>
    <cellStyle name="Note 4 5 13 3" xfId="36696"/>
    <cellStyle name="Note 4 5 13 4" xfId="36697"/>
    <cellStyle name="Note 4 5 13 5" xfId="36698"/>
    <cellStyle name="Note 4 5 13 6" xfId="36699"/>
    <cellStyle name="Note 4 5 13 7" xfId="36700"/>
    <cellStyle name="Note 4 5 14" xfId="36701"/>
    <cellStyle name="Note 4 5 14 2" xfId="36702"/>
    <cellStyle name="Note 4 5 14 2 2" xfId="36703"/>
    <cellStyle name="Note 4 5 14 2 3" xfId="36704"/>
    <cellStyle name="Note 4 5 14 2 4" xfId="36705"/>
    <cellStyle name="Note 4 5 14 2 5" xfId="36706"/>
    <cellStyle name="Note 4 5 14 2 6" xfId="36707"/>
    <cellStyle name="Note 4 5 14 3" xfId="36708"/>
    <cellStyle name="Note 4 5 14 4" xfId="36709"/>
    <cellStyle name="Note 4 5 14 5" xfId="36710"/>
    <cellStyle name="Note 4 5 14 6" xfId="36711"/>
    <cellStyle name="Note 4 5 14 7" xfId="36712"/>
    <cellStyle name="Note 4 5 15" xfId="36713"/>
    <cellStyle name="Note 4 5 15 2" xfId="36714"/>
    <cellStyle name="Note 4 5 15 2 2" xfId="36715"/>
    <cellStyle name="Note 4 5 15 2 3" xfId="36716"/>
    <cellStyle name="Note 4 5 15 2 4" xfId="36717"/>
    <cellStyle name="Note 4 5 15 2 5" xfId="36718"/>
    <cellStyle name="Note 4 5 15 2 6" xfId="36719"/>
    <cellStyle name="Note 4 5 15 3" xfId="36720"/>
    <cellStyle name="Note 4 5 15 4" xfId="36721"/>
    <cellStyle name="Note 4 5 15 5" xfId="36722"/>
    <cellStyle name="Note 4 5 15 6" xfId="36723"/>
    <cellStyle name="Note 4 5 15 7" xfId="36724"/>
    <cellStyle name="Note 4 5 16" xfId="36725"/>
    <cellStyle name="Note 4 5 16 2" xfId="36726"/>
    <cellStyle name="Note 4 5 16 2 2" xfId="36727"/>
    <cellStyle name="Note 4 5 16 2 3" xfId="36728"/>
    <cellStyle name="Note 4 5 16 2 4" xfId="36729"/>
    <cellStyle name="Note 4 5 16 2 5" xfId="36730"/>
    <cellStyle name="Note 4 5 16 2 6" xfId="36731"/>
    <cellStyle name="Note 4 5 16 3" xfId="36732"/>
    <cellStyle name="Note 4 5 16 4" xfId="36733"/>
    <cellStyle name="Note 4 5 16 5" xfId="36734"/>
    <cellStyle name="Note 4 5 16 6" xfId="36735"/>
    <cellStyle name="Note 4 5 16 7" xfId="36736"/>
    <cellStyle name="Note 4 5 17" xfId="36737"/>
    <cellStyle name="Note 4 5 17 2" xfId="36738"/>
    <cellStyle name="Note 4 5 17 2 2" xfId="36739"/>
    <cellStyle name="Note 4 5 17 2 3" xfId="36740"/>
    <cellStyle name="Note 4 5 17 2 4" xfId="36741"/>
    <cellStyle name="Note 4 5 17 2 5" xfId="36742"/>
    <cellStyle name="Note 4 5 17 2 6" xfId="36743"/>
    <cellStyle name="Note 4 5 17 3" xfId="36744"/>
    <cellStyle name="Note 4 5 17 4" xfId="36745"/>
    <cellStyle name="Note 4 5 17 5" xfId="36746"/>
    <cellStyle name="Note 4 5 17 6" xfId="36747"/>
    <cellStyle name="Note 4 5 17 7" xfId="36748"/>
    <cellStyle name="Note 4 5 18" xfId="36749"/>
    <cellStyle name="Note 4 5 18 2" xfId="36750"/>
    <cellStyle name="Note 4 5 18 2 2" xfId="36751"/>
    <cellStyle name="Note 4 5 18 2 3" xfId="36752"/>
    <cellStyle name="Note 4 5 18 2 4" xfId="36753"/>
    <cellStyle name="Note 4 5 18 2 5" xfId="36754"/>
    <cellStyle name="Note 4 5 18 2 6" xfId="36755"/>
    <cellStyle name="Note 4 5 18 3" xfId="36756"/>
    <cellStyle name="Note 4 5 18 4" xfId="36757"/>
    <cellStyle name="Note 4 5 18 5" xfId="36758"/>
    <cellStyle name="Note 4 5 18 6" xfId="36759"/>
    <cellStyle name="Note 4 5 18 7" xfId="36760"/>
    <cellStyle name="Note 4 5 19" xfId="36761"/>
    <cellStyle name="Note 4 5 19 2" xfId="36762"/>
    <cellStyle name="Note 4 5 19 2 2" xfId="36763"/>
    <cellStyle name="Note 4 5 19 2 3" xfId="36764"/>
    <cellStyle name="Note 4 5 19 2 4" xfId="36765"/>
    <cellStyle name="Note 4 5 19 2 5" xfId="36766"/>
    <cellStyle name="Note 4 5 19 2 6" xfId="36767"/>
    <cellStyle name="Note 4 5 19 3" xfId="36768"/>
    <cellStyle name="Note 4 5 19 4" xfId="36769"/>
    <cellStyle name="Note 4 5 19 5" xfId="36770"/>
    <cellStyle name="Note 4 5 19 6" xfId="36771"/>
    <cellStyle name="Note 4 5 19 7" xfId="36772"/>
    <cellStyle name="Note 4 5 2" xfId="36773"/>
    <cellStyle name="Note 4 5 2 2" xfId="36774"/>
    <cellStyle name="Note 4 5 2 2 2" xfId="36775"/>
    <cellStyle name="Note 4 5 2 2 3" xfId="36776"/>
    <cellStyle name="Note 4 5 2 2 4" xfId="36777"/>
    <cellStyle name="Note 4 5 2 2 5" xfId="36778"/>
    <cellStyle name="Note 4 5 2 2 6" xfId="36779"/>
    <cellStyle name="Note 4 5 2 3" xfId="36780"/>
    <cellStyle name="Note 4 5 2 4" xfId="36781"/>
    <cellStyle name="Note 4 5 2 5" xfId="36782"/>
    <cellStyle name="Note 4 5 2 6" xfId="36783"/>
    <cellStyle name="Note 4 5 2 7" xfId="36784"/>
    <cellStyle name="Note 4 5 20" xfId="36785"/>
    <cellStyle name="Note 4 5 20 2" xfId="36786"/>
    <cellStyle name="Note 4 5 20 2 2" xfId="36787"/>
    <cellStyle name="Note 4 5 20 2 3" xfId="36788"/>
    <cellStyle name="Note 4 5 20 2 4" xfId="36789"/>
    <cellStyle name="Note 4 5 20 2 5" xfId="36790"/>
    <cellStyle name="Note 4 5 20 2 6" xfId="36791"/>
    <cellStyle name="Note 4 5 20 3" xfId="36792"/>
    <cellStyle name="Note 4 5 20 4" xfId="36793"/>
    <cellStyle name="Note 4 5 20 5" xfId="36794"/>
    <cellStyle name="Note 4 5 20 6" xfId="36795"/>
    <cellStyle name="Note 4 5 20 7" xfId="36796"/>
    <cellStyle name="Note 4 5 21" xfId="36797"/>
    <cellStyle name="Note 4 5 21 2" xfId="36798"/>
    <cellStyle name="Note 4 5 21 2 2" xfId="36799"/>
    <cellStyle name="Note 4 5 21 2 3" xfId="36800"/>
    <cellStyle name="Note 4 5 21 2 4" xfId="36801"/>
    <cellStyle name="Note 4 5 21 2 5" xfId="36802"/>
    <cellStyle name="Note 4 5 21 2 6" xfId="36803"/>
    <cellStyle name="Note 4 5 21 3" xfId="36804"/>
    <cellStyle name="Note 4 5 21 4" xfId="36805"/>
    <cellStyle name="Note 4 5 21 5" xfId="36806"/>
    <cellStyle name="Note 4 5 21 6" xfId="36807"/>
    <cellStyle name="Note 4 5 21 7" xfId="36808"/>
    <cellStyle name="Note 4 5 22" xfId="36809"/>
    <cellStyle name="Note 4 5 22 2" xfId="36810"/>
    <cellStyle name="Note 4 5 22 2 2" xfId="36811"/>
    <cellStyle name="Note 4 5 22 2 3" xfId="36812"/>
    <cellStyle name="Note 4 5 22 2 4" xfId="36813"/>
    <cellStyle name="Note 4 5 22 2 5" xfId="36814"/>
    <cellStyle name="Note 4 5 22 2 6" xfId="36815"/>
    <cellStyle name="Note 4 5 22 3" xfId="36816"/>
    <cellStyle name="Note 4 5 22 4" xfId="36817"/>
    <cellStyle name="Note 4 5 22 5" xfId="36818"/>
    <cellStyle name="Note 4 5 22 6" xfId="36819"/>
    <cellStyle name="Note 4 5 22 7" xfId="36820"/>
    <cellStyle name="Note 4 5 23" xfId="36821"/>
    <cellStyle name="Note 4 5 23 2" xfId="36822"/>
    <cellStyle name="Note 4 5 23 2 2" xfId="36823"/>
    <cellStyle name="Note 4 5 23 2 3" xfId="36824"/>
    <cellStyle name="Note 4 5 23 2 4" xfId="36825"/>
    <cellStyle name="Note 4 5 23 2 5" xfId="36826"/>
    <cellStyle name="Note 4 5 23 2 6" xfId="36827"/>
    <cellStyle name="Note 4 5 23 3" xfId="36828"/>
    <cellStyle name="Note 4 5 23 4" xfId="36829"/>
    <cellStyle name="Note 4 5 23 5" xfId="36830"/>
    <cellStyle name="Note 4 5 23 6" xfId="36831"/>
    <cellStyle name="Note 4 5 23 7" xfId="36832"/>
    <cellStyle name="Note 4 5 24" xfId="36833"/>
    <cellStyle name="Note 4 5 24 2" xfId="36834"/>
    <cellStyle name="Note 4 5 24 2 2" xfId="36835"/>
    <cellStyle name="Note 4 5 24 2 3" xfId="36836"/>
    <cellStyle name="Note 4 5 24 2 4" xfId="36837"/>
    <cellStyle name="Note 4 5 24 2 5" xfId="36838"/>
    <cellStyle name="Note 4 5 24 2 6" xfId="36839"/>
    <cellStyle name="Note 4 5 24 3" xfId="36840"/>
    <cellStyle name="Note 4 5 24 4" xfId="36841"/>
    <cellStyle name="Note 4 5 24 5" xfId="36842"/>
    <cellStyle name="Note 4 5 24 6" xfId="36843"/>
    <cellStyle name="Note 4 5 24 7" xfId="36844"/>
    <cellStyle name="Note 4 5 25" xfId="36845"/>
    <cellStyle name="Note 4 5 25 2" xfId="36846"/>
    <cellStyle name="Note 4 5 25 2 2" xfId="36847"/>
    <cellStyle name="Note 4 5 25 2 3" xfId="36848"/>
    <cellStyle name="Note 4 5 25 2 4" xfId="36849"/>
    <cellStyle name="Note 4 5 25 2 5" xfId="36850"/>
    <cellStyle name="Note 4 5 25 2 6" xfId="36851"/>
    <cellStyle name="Note 4 5 25 3" xfId="36852"/>
    <cellStyle name="Note 4 5 25 4" xfId="36853"/>
    <cellStyle name="Note 4 5 25 5" xfId="36854"/>
    <cellStyle name="Note 4 5 25 6" xfId="36855"/>
    <cellStyle name="Note 4 5 25 7" xfId="36856"/>
    <cellStyle name="Note 4 5 26" xfId="36857"/>
    <cellStyle name="Note 4 5 26 2" xfId="36858"/>
    <cellStyle name="Note 4 5 26 2 2" xfId="36859"/>
    <cellStyle name="Note 4 5 26 2 3" xfId="36860"/>
    <cellStyle name="Note 4 5 26 2 4" xfId="36861"/>
    <cellStyle name="Note 4 5 26 2 5" xfId="36862"/>
    <cellStyle name="Note 4 5 26 2 6" xfId="36863"/>
    <cellStyle name="Note 4 5 26 3" xfId="36864"/>
    <cellStyle name="Note 4 5 26 4" xfId="36865"/>
    <cellStyle name="Note 4 5 26 5" xfId="36866"/>
    <cellStyle name="Note 4 5 26 6" xfId="36867"/>
    <cellStyle name="Note 4 5 26 7" xfId="36868"/>
    <cellStyle name="Note 4 5 27" xfId="36869"/>
    <cellStyle name="Note 4 5 27 2" xfId="36870"/>
    <cellStyle name="Note 4 5 27 2 2" xfId="36871"/>
    <cellStyle name="Note 4 5 27 2 3" xfId="36872"/>
    <cellStyle name="Note 4 5 27 2 4" xfId="36873"/>
    <cellStyle name="Note 4 5 27 2 5" xfId="36874"/>
    <cellStyle name="Note 4 5 27 2 6" xfId="36875"/>
    <cellStyle name="Note 4 5 27 3" xfId="36876"/>
    <cellStyle name="Note 4 5 27 4" xfId="36877"/>
    <cellStyle name="Note 4 5 27 5" xfId="36878"/>
    <cellStyle name="Note 4 5 27 6" xfId="36879"/>
    <cellStyle name="Note 4 5 27 7" xfId="36880"/>
    <cellStyle name="Note 4 5 28" xfId="36881"/>
    <cellStyle name="Note 4 5 28 2" xfId="36882"/>
    <cellStyle name="Note 4 5 28 2 2" xfId="36883"/>
    <cellStyle name="Note 4 5 28 2 3" xfId="36884"/>
    <cellStyle name="Note 4 5 28 2 4" xfId="36885"/>
    <cellStyle name="Note 4 5 28 2 5" xfId="36886"/>
    <cellStyle name="Note 4 5 28 2 6" xfId="36887"/>
    <cellStyle name="Note 4 5 28 3" xfId="36888"/>
    <cellStyle name="Note 4 5 28 4" xfId="36889"/>
    <cellStyle name="Note 4 5 28 5" xfId="36890"/>
    <cellStyle name="Note 4 5 28 6" xfId="36891"/>
    <cellStyle name="Note 4 5 28 7" xfId="36892"/>
    <cellStyle name="Note 4 5 29" xfId="36893"/>
    <cellStyle name="Note 4 5 29 2" xfId="36894"/>
    <cellStyle name="Note 4 5 29 2 2" xfId="36895"/>
    <cellStyle name="Note 4 5 29 2 3" xfId="36896"/>
    <cellStyle name="Note 4 5 29 2 4" xfId="36897"/>
    <cellStyle name="Note 4 5 29 2 5" xfId="36898"/>
    <cellStyle name="Note 4 5 29 2 6" xfId="36899"/>
    <cellStyle name="Note 4 5 29 3" xfId="36900"/>
    <cellStyle name="Note 4 5 29 4" xfId="36901"/>
    <cellStyle name="Note 4 5 29 5" xfId="36902"/>
    <cellStyle name="Note 4 5 29 6" xfId="36903"/>
    <cellStyle name="Note 4 5 29 7" xfId="36904"/>
    <cellStyle name="Note 4 5 3" xfId="36905"/>
    <cellStyle name="Note 4 5 3 2" xfId="36906"/>
    <cellStyle name="Note 4 5 3 2 2" xfId="36907"/>
    <cellStyle name="Note 4 5 3 2 3" xfId="36908"/>
    <cellStyle name="Note 4 5 3 2 4" xfId="36909"/>
    <cellStyle name="Note 4 5 3 2 5" xfId="36910"/>
    <cellStyle name="Note 4 5 3 2 6" xfId="36911"/>
    <cellStyle name="Note 4 5 3 3" xfId="36912"/>
    <cellStyle name="Note 4 5 3 4" xfId="36913"/>
    <cellStyle name="Note 4 5 3 5" xfId="36914"/>
    <cellStyle name="Note 4 5 3 6" xfId="36915"/>
    <cellStyle name="Note 4 5 3 7" xfId="36916"/>
    <cellStyle name="Note 4 5 30" xfId="36917"/>
    <cellStyle name="Note 4 5 30 2" xfId="36918"/>
    <cellStyle name="Note 4 5 30 2 2" xfId="36919"/>
    <cellStyle name="Note 4 5 30 2 3" xfId="36920"/>
    <cellStyle name="Note 4 5 30 2 4" xfId="36921"/>
    <cellStyle name="Note 4 5 30 2 5" xfId="36922"/>
    <cellStyle name="Note 4 5 30 2 6" xfId="36923"/>
    <cellStyle name="Note 4 5 30 3" xfId="36924"/>
    <cellStyle name="Note 4 5 30 4" xfId="36925"/>
    <cellStyle name="Note 4 5 30 5" xfId="36926"/>
    <cellStyle name="Note 4 5 30 6" xfId="36927"/>
    <cellStyle name="Note 4 5 30 7" xfId="36928"/>
    <cellStyle name="Note 4 5 31" xfId="36929"/>
    <cellStyle name="Note 4 5 31 2" xfId="36930"/>
    <cellStyle name="Note 4 5 31 2 2" xfId="36931"/>
    <cellStyle name="Note 4 5 31 2 3" xfId="36932"/>
    <cellStyle name="Note 4 5 31 2 4" xfId="36933"/>
    <cellStyle name="Note 4 5 31 2 5" xfId="36934"/>
    <cellStyle name="Note 4 5 31 2 6" xfId="36935"/>
    <cellStyle name="Note 4 5 31 3" xfId="36936"/>
    <cellStyle name="Note 4 5 31 4" xfId="36937"/>
    <cellStyle name="Note 4 5 31 5" xfId="36938"/>
    <cellStyle name="Note 4 5 31 6" xfId="36939"/>
    <cellStyle name="Note 4 5 31 7" xfId="36940"/>
    <cellStyle name="Note 4 5 32" xfId="36941"/>
    <cellStyle name="Note 4 5 32 2" xfId="36942"/>
    <cellStyle name="Note 4 5 32 2 2" xfId="36943"/>
    <cellStyle name="Note 4 5 32 2 3" xfId="36944"/>
    <cellStyle name="Note 4 5 32 2 4" xfId="36945"/>
    <cellStyle name="Note 4 5 32 2 5" xfId="36946"/>
    <cellStyle name="Note 4 5 32 2 6" xfId="36947"/>
    <cellStyle name="Note 4 5 32 3" xfId="36948"/>
    <cellStyle name="Note 4 5 32 4" xfId="36949"/>
    <cellStyle name="Note 4 5 32 5" xfId="36950"/>
    <cellStyle name="Note 4 5 32 6" xfId="36951"/>
    <cellStyle name="Note 4 5 32 7" xfId="36952"/>
    <cellStyle name="Note 4 5 33" xfId="36953"/>
    <cellStyle name="Note 4 5 33 2" xfId="36954"/>
    <cellStyle name="Note 4 5 33 2 2" xfId="36955"/>
    <cellStyle name="Note 4 5 33 2 3" xfId="36956"/>
    <cellStyle name="Note 4 5 33 2 4" xfId="36957"/>
    <cellStyle name="Note 4 5 33 2 5" xfId="36958"/>
    <cellStyle name="Note 4 5 33 2 6" xfId="36959"/>
    <cellStyle name="Note 4 5 33 3" xfId="36960"/>
    <cellStyle name="Note 4 5 33 4" xfId="36961"/>
    <cellStyle name="Note 4 5 33 5" xfId="36962"/>
    <cellStyle name="Note 4 5 33 6" xfId="36963"/>
    <cellStyle name="Note 4 5 33 7" xfId="36964"/>
    <cellStyle name="Note 4 5 34" xfId="36965"/>
    <cellStyle name="Note 4 5 34 2" xfId="36966"/>
    <cellStyle name="Note 4 5 34 2 2" xfId="36967"/>
    <cellStyle name="Note 4 5 34 2 3" xfId="36968"/>
    <cellStyle name="Note 4 5 34 2 4" xfId="36969"/>
    <cellStyle name="Note 4 5 34 2 5" xfId="36970"/>
    <cellStyle name="Note 4 5 34 2 6" xfId="36971"/>
    <cellStyle name="Note 4 5 34 3" xfId="36972"/>
    <cellStyle name="Note 4 5 34 4" xfId="36973"/>
    <cellStyle name="Note 4 5 34 5" xfId="36974"/>
    <cellStyle name="Note 4 5 34 6" xfId="36975"/>
    <cellStyle name="Note 4 5 34 7" xfId="36976"/>
    <cellStyle name="Note 4 5 35" xfId="36977"/>
    <cellStyle name="Note 4 5 35 2" xfId="36978"/>
    <cellStyle name="Note 4 5 35 3" xfId="36979"/>
    <cellStyle name="Note 4 5 35 4" xfId="36980"/>
    <cellStyle name="Note 4 5 35 5" xfId="36981"/>
    <cellStyle name="Note 4 5 35 6" xfId="36982"/>
    <cellStyle name="Note 4 5 36" xfId="36983"/>
    <cellStyle name="Note 4 5 37" xfId="36984"/>
    <cellStyle name="Note 4 5 38" xfId="36985"/>
    <cellStyle name="Note 4 5 39" xfId="36986"/>
    <cellStyle name="Note 4 5 4" xfId="36987"/>
    <cellStyle name="Note 4 5 4 2" xfId="36988"/>
    <cellStyle name="Note 4 5 4 2 2" xfId="36989"/>
    <cellStyle name="Note 4 5 4 2 3" xfId="36990"/>
    <cellStyle name="Note 4 5 4 2 4" xfId="36991"/>
    <cellStyle name="Note 4 5 4 2 5" xfId="36992"/>
    <cellStyle name="Note 4 5 4 2 6" xfId="36993"/>
    <cellStyle name="Note 4 5 4 3" xfId="36994"/>
    <cellStyle name="Note 4 5 4 4" xfId="36995"/>
    <cellStyle name="Note 4 5 4 5" xfId="36996"/>
    <cellStyle name="Note 4 5 4 6" xfId="36997"/>
    <cellStyle name="Note 4 5 4 7" xfId="36998"/>
    <cellStyle name="Note 4 5 40" xfId="36999"/>
    <cellStyle name="Note 4 5 5" xfId="37000"/>
    <cellStyle name="Note 4 5 5 2" xfId="37001"/>
    <cellStyle name="Note 4 5 5 2 2" xfId="37002"/>
    <cellStyle name="Note 4 5 5 2 3" xfId="37003"/>
    <cellStyle name="Note 4 5 5 2 4" xfId="37004"/>
    <cellStyle name="Note 4 5 5 2 5" xfId="37005"/>
    <cellStyle name="Note 4 5 5 2 6" xfId="37006"/>
    <cellStyle name="Note 4 5 5 3" xfId="37007"/>
    <cellStyle name="Note 4 5 5 4" xfId="37008"/>
    <cellStyle name="Note 4 5 5 5" xfId="37009"/>
    <cellStyle name="Note 4 5 5 6" xfId="37010"/>
    <cellStyle name="Note 4 5 5 7" xfId="37011"/>
    <cellStyle name="Note 4 5 6" xfId="37012"/>
    <cellStyle name="Note 4 5 6 2" xfId="37013"/>
    <cellStyle name="Note 4 5 6 2 2" xfId="37014"/>
    <cellStyle name="Note 4 5 6 2 3" xfId="37015"/>
    <cellStyle name="Note 4 5 6 2 4" xfId="37016"/>
    <cellStyle name="Note 4 5 6 2 5" xfId="37017"/>
    <cellStyle name="Note 4 5 6 2 6" xfId="37018"/>
    <cellStyle name="Note 4 5 6 3" xfId="37019"/>
    <cellStyle name="Note 4 5 6 4" xfId="37020"/>
    <cellStyle name="Note 4 5 6 5" xfId="37021"/>
    <cellStyle name="Note 4 5 6 6" xfId="37022"/>
    <cellStyle name="Note 4 5 6 7" xfId="37023"/>
    <cellStyle name="Note 4 5 7" xfId="37024"/>
    <cellStyle name="Note 4 5 7 2" xfId="37025"/>
    <cellStyle name="Note 4 5 7 2 2" xfId="37026"/>
    <cellStyle name="Note 4 5 7 2 3" xfId="37027"/>
    <cellStyle name="Note 4 5 7 2 4" xfId="37028"/>
    <cellStyle name="Note 4 5 7 2 5" xfId="37029"/>
    <cellStyle name="Note 4 5 7 2 6" xfId="37030"/>
    <cellStyle name="Note 4 5 7 3" xfId="37031"/>
    <cellStyle name="Note 4 5 7 4" xfId="37032"/>
    <cellStyle name="Note 4 5 7 5" xfId="37033"/>
    <cellStyle name="Note 4 5 7 6" xfId="37034"/>
    <cellStyle name="Note 4 5 7 7" xfId="37035"/>
    <cellStyle name="Note 4 5 8" xfId="37036"/>
    <cellStyle name="Note 4 5 8 2" xfId="37037"/>
    <cellStyle name="Note 4 5 8 2 2" xfId="37038"/>
    <cellStyle name="Note 4 5 8 2 3" xfId="37039"/>
    <cellStyle name="Note 4 5 8 2 4" xfId="37040"/>
    <cellStyle name="Note 4 5 8 2 5" xfId="37041"/>
    <cellStyle name="Note 4 5 8 2 6" xfId="37042"/>
    <cellStyle name="Note 4 5 8 3" xfId="37043"/>
    <cellStyle name="Note 4 5 8 4" xfId="37044"/>
    <cellStyle name="Note 4 5 8 5" xfId="37045"/>
    <cellStyle name="Note 4 5 8 6" xfId="37046"/>
    <cellStyle name="Note 4 5 8 7" xfId="37047"/>
    <cellStyle name="Note 4 5 9" xfId="37048"/>
    <cellStyle name="Note 4 5 9 2" xfId="37049"/>
    <cellStyle name="Note 4 5 9 2 2" xfId="37050"/>
    <cellStyle name="Note 4 5 9 2 3" xfId="37051"/>
    <cellStyle name="Note 4 5 9 2 4" xfId="37052"/>
    <cellStyle name="Note 4 5 9 2 5" xfId="37053"/>
    <cellStyle name="Note 4 5 9 2 6" xfId="37054"/>
    <cellStyle name="Note 4 5 9 3" xfId="37055"/>
    <cellStyle name="Note 4 5 9 4" xfId="37056"/>
    <cellStyle name="Note 4 5 9 5" xfId="37057"/>
    <cellStyle name="Note 4 5 9 6" xfId="37058"/>
    <cellStyle name="Note 4 5 9 7" xfId="37059"/>
    <cellStyle name="Note 4 6" xfId="37060"/>
    <cellStyle name="Note 4 6 2" xfId="37061"/>
    <cellStyle name="Note 4 6 2 2" xfId="37062"/>
    <cellStyle name="Note 4 6 2 3" xfId="37063"/>
    <cellStyle name="Note 4 6 2 4" xfId="37064"/>
    <cellStyle name="Note 4 6 2 5" xfId="37065"/>
    <cellStyle name="Note 4 6 2 6" xfId="37066"/>
    <cellStyle name="Note 4 6 3" xfId="37067"/>
    <cellStyle name="Note 4 6 4" xfId="37068"/>
    <cellStyle name="Note 4 6 5" xfId="37069"/>
    <cellStyle name="Note 4 6 6" xfId="37070"/>
    <cellStyle name="Note 4 6 7" xfId="37071"/>
    <cellStyle name="Note 4 7" xfId="37072"/>
    <cellStyle name="Note 4 7 2" xfId="37073"/>
    <cellStyle name="Note 4 7 2 2" xfId="37074"/>
    <cellStyle name="Note 4 7 2 3" xfId="37075"/>
    <cellStyle name="Note 4 7 2 4" xfId="37076"/>
    <cellStyle name="Note 4 7 2 5" xfId="37077"/>
    <cellStyle name="Note 4 7 2 6" xfId="37078"/>
    <cellStyle name="Note 4 7 3" xfId="37079"/>
    <cellStyle name="Note 4 7 4" xfId="37080"/>
    <cellStyle name="Note 4 7 5" xfId="37081"/>
    <cellStyle name="Note 4 7 6" xfId="37082"/>
    <cellStyle name="Note 4 7 7" xfId="37083"/>
    <cellStyle name="Note 4 8" xfId="37084"/>
    <cellStyle name="Note 4 8 2" xfId="37085"/>
    <cellStyle name="Note 4 8 2 2" xfId="37086"/>
    <cellStyle name="Note 4 8 2 3" xfId="37087"/>
    <cellStyle name="Note 4 8 2 4" xfId="37088"/>
    <cellStyle name="Note 4 8 2 5" xfId="37089"/>
    <cellStyle name="Note 4 8 2 6" xfId="37090"/>
    <cellStyle name="Note 4 8 3" xfId="37091"/>
    <cellStyle name="Note 4 8 4" xfId="37092"/>
    <cellStyle name="Note 4 8 5" xfId="37093"/>
    <cellStyle name="Note 4 8 6" xfId="37094"/>
    <cellStyle name="Note 4 8 7" xfId="37095"/>
    <cellStyle name="Note 4 9" xfId="37096"/>
    <cellStyle name="Note 4 9 2" xfId="37097"/>
    <cellStyle name="Note 4 9 2 2" xfId="37098"/>
    <cellStyle name="Note 4 9 2 3" xfId="37099"/>
    <cellStyle name="Note 4 9 2 4" xfId="37100"/>
    <cellStyle name="Note 4 9 2 5" xfId="37101"/>
    <cellStyle name="Note 4 9 2 6" xfId="37102"/>
    <cellStyle name="Note 4 9 3" xfId="37103"/>
    <cellStyle name="Note 4 9 4" xfId="37104"/>
    <cellStyle name="Note 4 9 5" xfId="37105"/>
    <cellStyle name="Note 4 9 6" xfId="37106"/>
    <cellStyle name="Note 4 9 7" xfId="37107"/>
    <cellStyle name="Note 5" xfId="37108"/>
    <cellStyle name="Note 5 2" xfId="37109"/>
    <cellStyle name="Note 6" xfId="37110"/>
    <cellStyle name="Note 7" xfId="37111"/>
    <cellStyle name="Note 8" xfId="37112"/>
    <cellStyle name="Output 2" xfId="37113"/>
    <cellStyle name="Output 2 10" xfId="37114"/>
    <cellStyle name="Output 2 10 2" xfId="37115"/>
    <cellStyle name="Output 2 10 2 2" xfId="37116"/>
    <cellStyle name="Output 2 10 2 3" xfId="37117"/>
    <cellStyle name="Output 2 10 2 4" xfId="37118"/>
    <cellStyle name="Output 2 10 2 5" xfId="37119"/>
    <cellStyle name="Output 2 10 2 6" xfId="37120"/>
    <cellStyle name="Output 2 10 3" xfId="37121"/>
    <cellStyle name="Output 2 10 4" xfId="37122"/>
    <cellStyle name="Output 2 10 5" xfId="37123"/>
    <cellStyle name="Output 2 10 6" xfId="37124"/>
    <cellStyle name="Output 2 10 7" xfId="37125"/>
    <cellStyle name="Output 2 11" xfId="37126"/>
    <cellStyle name="Output 2 11 2" xfId="37127"/>
    <cellStyle name="Output 2 11 2 2" xfId="37128"/>
    <cellStyle name="Output 2 11 2 3" xfId="37129"/>
    <cellStyle name="Output 2 11 2 4" xfId="37130"/>
    <cellStyle name="Output 2 11 2 5" xfId="37131"/>
    <cellStyle name="Output 2 11 2 6" xfId="37132"/>
    <cellStyle name="Output 2 11 3" xfId="37133"/>
    <cellStyle name="Output 2 11 4" xfId="37134"/>
    <cellStyle name="Output 2 11 5" xfId="37135"/>
    <cellStyle name="Output 2 11 6" xfId="37136"/>
    <cellStyle name="Output 2 11 7" xfId="37137"/>
    <cellStyle name="Output 2 12" xfId="37138"/>
    <cellStyle name="Output 2 12 2" xfId="37139"/>
    <cellStyle name="Output 2 12 2 2" xfId="37140"/>
    <cellStyle name="Output 2 12 2 3" xfId="37141"/>
    <cellStyle name="Output 2 12 2 4" xfId="37142"/>
    <cellStyle name="Output 2 12 2 5" xfId="37143"/>
    <cellStyle name="Output 2 12 2 6" xfId="37144"/>
    <cellStyle name="Output 2 12 3" xfId="37145"/>
    <cellStyle name="Output 2 12 4" xfId="37146"/>
    <cellStyle name="Output 2 12 5" xfId="37147"/>
    <cellStyle name="Output 2 12 6" xfId="37148"/>
    <cellStyle name="Output 2 12 7" xfId="37149"/>
    <cellStyle name="Output 2 13" xfId="37150"/>
    <cellStyle name="Output 2 13 2" xfId="37151"/>
    <cellStyle name="Output 2 13 2 2" xfId="37152"/>
    <cellStyle name="Output 2 13 2 3" xfId="37153"/>
    <cellStyle name="Output 2 13 2 4" xfId="37154"/>
    <cellStyle name="Output 2 13 2 5" xfId="37155"/>
    <cellStyle name="Output 2 13 2 6" xfId="37156"/>
    <cellStyle name="Output 2 13 3" xfId="37157"/>
    <cellStyle name="Output 2 13 4" xfId="37158"/>
    <cellStyle name="Output 2 13 5" xfId="37159"/>
    <cellStyle name="Output 2 13 6" xfId="37160"/>
    <cellStyle name="Output 2 13 7" xfId="37161"/>
    <cellStyle name="Output 2 14" xfId="37162"/>
    <cellStyle name="Output 2 14 2" xfId="37163"/>
    <cellStyle name="Output 2 14 2 2" xfId="37164"/>
    <cellStyle name="Output 2 14 2 3" xfId="37165"/>
    <cellStyle name="Output 2 14 2 4" xfId="37166"/>
    <cellStyle name="Output 2 14 2 5" xfId="37167"/>
    <cellStyle name="Output 2 14 2 6" xfId="37168"/>
    <cellStyle name="Output 2 14 3" xfId="37169"/>
    <cellStyle name="Output 2 14 4" xfId="37170"/>
    <cellStyle name="Output 2 14 5" xfId="37171"/>
    <cellStyle name="Output 2 14 6" xfId="37172"/>
    <cellStyle name="Output 2 14 7" xfId="37173"/>
    <cellStyle name="Output 2 15" xfId="37174"/>
    <cellStyle name="Output 2 15 2" xfId="37175"/>
    <cellStyle name="Output 2 15 2 2" xfId="37176"/>
    <cellStyle name="Output 2 15 2 3" xfId="37177"/>
    <cellStyle name="Output 2 15 2 4" xfId="37178"/>
    <cellStyle name="Output 2 15 2 5" xfId="37179"/>
    <cellStyle name="Output 2 15 2 6" xfId="37180"/>
    <cellStyle name="Output 2 15 3" xfId="37181"/>
    <cellStyle name="Output 2 15 4" xfId="37182"/>
    <cellStyle name="Output 2 15 5" xfId="37183"/>
    <cellStyle name="Output 2 15 6" xfId="37184"/>
    <cellStyle name="Output 2 15 7" xfId="37185"/>
    <cellStyle name="Output 2 16" xfId="37186"/>
    <cellStyle name="Output 2 16 2" xfId="37187"/>
    <cellStyle name="Output 2 16 2 2" xfId="37188"/>
    <cellStyle name="Output 2 16 2 3" xfId="37189"/>
    <cellStyle name="Output 2 16 2 4" xfId="37190"/>
    <cellStyle name="Output 2 16 2 5" xfId="37191"/>
    <cellStyle name="Output 2 16 2 6" xfId="37192"/>
    <cellStyle name="Output 2 16 3" xfId="37193"/>
    <cellStyle name="Output 2 16 4" xfId="37194"/>
    <cellStyle name="Output 2 16 5" xfId="37195"/>
    <cellStyle name="Output 2 16 6" xfId="37196"/>
    <cellStyle name="Output 2 16 7" xfId="37197"/>
    <cellStyle name="Output 2 17" xfId="37198"/>
    <cellStyle name="Output 2 17 2" xfId="37199"/>
    <cellStyle name="Output 2 17 2 2" xfId="37200"/>
    <cellStyle name="Output 2 17 2 3" xfId="37201"/>
    <cellStyle name="Output 2 17 2 4" xfId="37202"/>
    <cellStyle name="Output 2 17 2 5" xfId="37203"/>
    <cellStyle name="Output 2 17 2 6" xfId="37204"/>
    <cellStyle name="Output 2 17 3" xfId="37205"/>
    <cellStyle name="Output 2 17 4" xfId="37206"/>
    <cellStyle name="Output 2 17 5" xfId="37207"/>
    <cellStyle name="Output 2 17 6" xfId="37208"/>
    <cellStyle name="Output 2 17 7" xfId="37209"/>
    <cellStyle name="Output 2 18" xfId="37210"/>
    <cellStyle name="Output 2 18 2" xfId="37211"/>
    <cellStyle name="Output 2 18 2 2" xfId="37212"/>
    <cellStyle name="Output 2 18 2 3" xfId="37213"/>
    <cellStyle name="Output 2 18 2 4" xfId="37214"/>
    <cellStyle name="Output 2 18 2 5" xfId="37215"/>
    <cellStyle name="Output 2 18 2 6" xfId="37216"/>
    <cellStyle name="Output 2 18 3" xfId="37217"/>
    <cellStyle name="Output 2 18 4" xfId="37218"/>
    <cellStyle name="Output 2 18 5" xfId="37219"/>
    <cellStyle name="Output 2 18 6" xfId="37220"/>
    <cellStyle name="Output 2 18 7" xfId="37221"/>
    <cellStyle name="Output 2 19" xfId="37222"/>
    <cellStyle name="Output 2 19 2" xfId="37223"/>
    <cellStyle name="Output 2 19 2 2" xfId="37224"/>
    <cellStyle name="Output 2 19 2 3" xfId="37225"/>
    <cellStyle name="Output 2 19 2 4" xfId="37226"/>
    <cellStyle name="Output 2 19 2 5" xfId="37227"/>
    <cellStyle name="Output 2 19 2 6" xfId="37228"/>
    <cellStyle name="Output 2 19 3" xfId="37229"/>
    <cellStyle name="Output 2 19 4" xfId="37230"/>
    <cellStyle name="Output 2 19 5" xfId="37231"/>
    <cellStyle name="Output 2 19 6" xfId="37232"/>
    <cellStyle name="Output 2 19 7" xfId="37233"/>
    <cellStyle name="Output 2 2" xfId="37234"/>
    <cellStyle name="Output 2 2 10" xfId="37235"/>
    <cellStyle name="Output 2 2 10 2" xfId="37236"/>
    <cellStyle name="Output 2 2 10 2 2" xfId="37237"/>
    <cellStyle name="Output 2 2 10 2 3" xfId="37238"/>
    <cellStyle name="Output 2 2 10 2 4" xfId="37239"/>
    <cellStyle name="Output 2 2 10 2 5" xfId="37240"/>
    <cellStyle name="Output 2 2 10 2 6" xfId="37241"/>
    <cellStyle name="Output 2 2 10 3" xfId="37242"/>
    <cellStyle name="Output 2 2 10 4" xfId="37243"/>
    <cellStyle name="Output 2 2 10 5" xfId="37244"/>
    <cellStyle name="Output 2 2 10 6" xfId="37245"/>
    <cellStyle name="Output 2 2 10 7" xfId="37246"/>
    <cellStyle name="Output 2 2 11" xfId="37247"/>
    <cellStyle name="Output 2 2 11 2" xfId="37248"/>
    <cellStyle name="Output 2 2 11 2 2" xfId="37249"/>
    <cellStyle name="Output 2 2 11 2 3" xfId="37250"/>
    <cellStyle name="Output 2 2 11 2 4" xfId="37251"/>
    <cellStyle name="Output 2 2 11 2 5" xfId="37252"/>
    <cellStyle name="Output 2 2 11 2 6" xfId="37253"/>
    <cellStyle name="Output 2 2 11 3" xfId="37254"/>
    <cellStyle name="Output 2 2 11 4" xfId="37255"/>
    <cellStyle name="Output 2 2 11 5" xfId="37256"/>
    <cellStyle name="Output 2 2 11 6" xfId="37257"/>
    <cellStyle name="Output 2 2 11 7" xfId="37258"/>
    <cellStyle name="Output 2 2 12" xfId="37259"/>
    <cellStyle name="Output 2 2 12 2" xfId="37260"/>
    <cellStyle name="Output 2 2 12 2 2" xfId="37261"/>
    <cellStyle name="Output 2 2 12 2 3" xfId="37262"/>
    <cellStyle name="Output 2 2 12 2 4" xfId="37263"/>
    <cellStyle name="Output 2 2 12 2 5" xfId="37264"/>
    <cellStyle name="Output 2 2 12 2 6" xfId="37265"/>
    <cellStyle name="Output 2 2 12 3" xfId="37266"/>
    <cellStyle name="Output 2 2 12 4" xfId="37267"/>
    <cellStyle name="Output 2 2 12 5" xfId="37268"/>
    <cellStyle name="Output 2 2 12 6" xfId="37269"/>
    <cellStyle name="Output 2 2 12 7" xfId="37270"/>
    <cellStyle name="Output 2 2 13" xfId="37271"/>
    <cellStyle name="Output 2 2 13 2" xfId="37272"/>
    <cellStyle name="Output 2 2 13 2 2" xfId="37273"/>
    <cellStyle name="Output 2 2 13 2 3" xfId="37274"/>
    <cellStyle name="Output 2 2 13 2 4" xfId="37275"/>
    <cellStyle name="Output 2 2 13 2 5" xfId="37276"/>
    <cellStyle name="Output 2 2 13 2 6" xfId="37277"/>
    <cellStyle name="Output 2 2 13 3" xfId="37278"/>
    <cellStyle name="Output 2 2 13 4" xfId="37279"/>
    <cellStyle name="Output 2 2 13 5" xfId="37280"/>
    <cellStyle name="Output 2 2 13 6" xfId="37281"/>
    <cellStyle name="Output 2 2 13 7" xfId="37282"/>
    <cellStyle name="Output 2 2 14" xfId="37283"/>
    <cellStyle name="Output 2 2 14 2" xfId="37284"/>
    <cellStyle name="Output 2 2 14 2 2" xfId="37285"/>
    <cellStyle name="Output 2 2 14 2 3" xfId="37286"/>
    <cellStyle name="Output 2 2 14 2 4" xfId="37287"/>
    <cellStyle name="Output 2 2 14 2 5" xfId="37288"/>
    <cellStyle name="Output 2 2 14 2 6" xfId="37289"/>
    <cellStyle name="Output 2 2 14 3" xfId="37290"/>
    <cellStyle name="Output 2 2 14 4" xfId="37291"/>
    <cellStyle name="Output 2 2 14 5" xfId="37292"/>
    <cellStyle name="Output 2 2 14 6" xfId="37293"/>
    <cellStyle name="Output 2 2 14 7" xfId="37294"/>
    <cellStyle name="Output 2 2 15" xfId="37295"/>
    <cellStyle name="Output 2 2 15 2" xfId="37296"/>
    <cellStyle name="Output 2 2 15 2 2" xfId="37297"/>
    <cellStyle name="Output 2 2 15 2 3" xfId="37298"/>
    <cellStyle name="Output 2 2 15 2 4" xfId="37299"/>
    <cellStyle name="Output 2 2 15 2 5" xfId="37300"/>
    <cellStyle name="Output 2 2 15 2 6" xfId="37301"/>
    <cellStyle name="Output 2 2 15 3" xfId="37302"/>
    <cellStyle name="Output 2 2 15 4" xfId="37303"/>
    <cellStyle name="Output 2 2 15 5" xfId="37304"/>
    <cellStyle name="Output 2 2 15 6" xfId="37305"/>
    <cellStyle name="Output 2 2 15 7" xfId="37306"/>
    <cellStyle name="Output 2 2 16" xfId="37307"/>
    <cellStyle name="Output 2 2 16 2" xfId="37308"/>
    <cellStyle name="Output 2 2 16 2 2" xfId="37309"/>
    <cellStyle name="Output 2 2 16 2 3" xfId="37310"/>
    <cellStyle name="Output 2 2 16 2 4" xfId="37311"/>
    <cellStyle name="Output 2 2 16 2 5" xfId="37312"/>
    <cellStyle name="Output 2 2 16 2 6" xfId="37313"/>
    <cellStyle name="Output 2 2 16 3" xfId="37314"/>
    <cellStyle name="Output 2 2 16 4" xfId="37315"/>
    <cellStyle name="Output 2 2 16 5" xfId="37316"/>
    <cellStyle name="Output 2 2 16 6" xfId="37317"/>
    <cellStyle name="Output 2 2 16 7" xfId="37318"/>
    <cellStyle name="Output 2 2 17" xfId="37319"/>
    <cellStyle name="Output 2 2 17 2" xfId="37320"/>
    <cellStyle name="Output 2 2 17 2 2" xfId="37321"/>
    <cellStyle name="Output 2 2 17 2 3" xfId="37322"/>
    <cellStyle name="Output 2 2 17 2 4" xfId="37323"/>
    <cellStyle name="Output 2 2 17 2 5" xfId="37324"/>
    <cellStyle name="Output 2 2 17 2 6" xfId="37325"/>
    <cellStyle name="Output 2 2 17 3" xfId="37326"/>
    <cellStyle name="Output 2 2 17 4" xfId="37327"/>
    <cellStyle name="Output 2 2 17 5" xfId="37328"/>
    <cellStyle name="Output 2 2 17 6" xfId="37329"/>
    <cellStyle name="Output 2 2 17 7" xfId="37330"/>
    <cellStyle name="Output 2 2 18" xfId="37331"/>
    <cellStyle name="Output 2 2 18 2" xfId="37332"/>
    <cellStyle name="Output 2 2 18 2 2" xfId="37333"/>
    <cellStyle name="Output 2 2 18 2 3" xfId="37334"/>
    <cellStyle name="Output 2 2 18 2 4" xfId="37335"/>
    <cellStyle name="Output 2 2 18 2 5" xfId="37336"/>
    <cellStyle name="Output 2 2 18 2 6" xfId="37337"/>
    <cellStyle name="Output 2 2 18 3" xfId="37338"/>
    <cellStyle name="Output 2 2 18 4" xfId="37339"/>
    <cellStyle name="Output 2 2 18 5" xfId="37340"/>
    <cellStyle name="Output 2 2 18 6" xfId="37341"/>
    <cellStyle name="Output 2 2 18 7" xfId="37342"/>
    <cellStyle name="Output 2 2 19" xfId="37343"/>
    <cellStyle name="Output 2 2 19 2" xfId="37344"/>
    <cellStyle name="Output 2 2 19 2 2" xfId="37345"/>
    <cellStyle name="Output 2 2 19 2 3" xfId="37346"/>
    <cellStyle name="Output 2 2 19 2 4" xfId="37347"/>
    <cellStyle name="Output 2 2 19 2 5" xfId="37348"/>
    <cellStyle name="Output 2 2 19 2 6" xfId="37349"/>
    <cellStyle name="Output 2 2 19 3" xfId="37350"/>
    <cellStyle name="Output 2 2 19 4" xfId="37351"/>
    <cellStyle name="Output 2 2 19 5" xfId="37352"/>
    <cellStyle name="Output 2 2 19 6" xfId="37353"/>
    <cellStyle name="Output 2 2 19 7" xfId="37354"/>
    <cellStyle name="Output 2 2 2" xfId="37355"/>
    <cellStyle name="Output 2 2 2 10" xfId="37356"/>
    <cellStyle name="Output 2 2 2 10 2" xfId="37357"/>
    <cellStyle name="Output 2 2 2 10 2 2" xfId="37358"/>
    <cellStyle name="Output 2 2 2 10 2 3" xfId="37359"/>
    <cellStyle name="Output 2 2 2 10 2 4" xfId="37360"/>
    <cellStyle name="Output 2 2 2 10 2 5" xfId="37361"/>
    <cellStyle name="Output 2 2 2 10 2 6" xfId="37362"/>
    <cellStyle name="Output 2 2 2 10 3" xfId="37363"/>
    <cellStyle name="Output 2 2 2 10 4" xfId="37364"/>
    <cellStyle name="Output 2 2 2 10 5" xfId="37365"/>
    <cellStyle name="Output 2 2 2 10 6" xfId="37366"/>
    <cellStyle name="Output 2 2 2 10 7" xfId="37367"/>
    <cellStyle name="Output 2 2 2 11" xfId="37368"/>
    <cellStyle name="Output 2 2 2 11 2" xfId="37369"/>
    <cellStyle name="Output 2 2 2 11 2 2" xfId="37370"/>
    <cellStyle name="Output 2 2 2 11 2 3" xfId="37371"/>
    <cellStyle name="Output 2 2 2 11 2 4" xfId="37372"/>
    <cellStyle name="Output 2 2 2 11 2 5" xfId="37373"/>
    <cellStyle name="Output 2 2 2 11 2 6" xfId="37374"/>
    <cellStyle name="Output 2 2 2 11 3" xfId="37375"/>
    <cellStyle name="Output 2 2 2 11 4" xfId="37376"/>
    <cellStyle name="Output 2 2 2 11 5" xfId="37377"/>
    <cellStyle name="Output 2 2 2 11 6" xfId="37378"/>
    <cellStyle name="Output 2 2 2 11 7" xfId="37379"/>
    <cellStyle name="Output 2 2 2 12" xfId="37380"/>
    <cellStyle name="Output 2 2 2 12 2" xfId="37381"/>
    <cellStyle name="Output 2 2 2 12 2 2" xfId="37382"/>
    <cellStyle name="Output 2 2 2 12 2 3" xfId="37383"/>
    <cellStyle name="Output 2 2 2 12 2 4" xfId="37384"/>
    <cellStyle name="Output 2 2 2 12 2 5" xfId="37385"/>
    <cellStyle name="Output 2 2 2 12 2 6" xfId="37386"/>
    <cellStyle name="Output 2 2 2 12 3" xfId="37387"/>
    <cellStyle name="Output 2 2 2 12 4" xfId="37388"/>
    <cellStyle name="Output 2 2 2 12 5" xfId="37389"/>
    <cellStyle name="Output 2 2 2 12 6" xfId="37390"/>
    <cellStyle name="Output 2 2 2 12 7" xfId="37391"/>
    <cellStyle name="Output 2 2 2 13" xfId="37392"/>
    <cellStyle name="Output 2 2 2 13 2" xfId="37393"/>
    <cellStyle name="Output 2 2 2 13 2 2" xfId="37394"/>
    <cellStyle name="Output 2 2 2 13 2 3" xfId="37395"/>
    <cellStyle name="Output 2 2 2 13 2 4" xfId="37396"/>
    <cellStyle name="Output 2 2 2 13 2 5" xfId="37397"/>
    <cellStyle name="Output 2 2 2 13 2 6" xfId="37398"/>
    <cellStyle name="Output 2 2 2 13 3" xfId="37399"/>
    <cellStyle name="Output 2 2 2 13 4" xfId="37400"/>
    <cellStyle name="Output 2 2 2 13 5" xfId="37401"/>
    <cellStyle name="Output 2 2 2 13 6" xfId="37402"/>
    <cellStyle name="Output 2 2 2 13 7" xfId="37403"/>
    <cellStyle name="Output 2 2 2 14" xfId="37404"/>
    <cellStyle name="Output 2 2 2 14 2" xfId="37405"/>
    <cellStyle name="Output 2 2 2 14 2 2" xfId="37406"/>
    <cellStyle name="Output 2 2 2 14 2 3" xfId="37407"/>
    <cellStyle name="Output 2 2 2 14 2 4" xfId="37408"/>
    <cellStyle name="Output 2 2 2 14 2 5" xfId="37409"/>
    <cellStyle name="Output 2 2 2 14 2 6" xfId="37410"/>
    <cellStyle name="Output 2 2 2 14 3" xfId="37411"/>
    <cellStyle name="Output 2 2 2 14 4" xfId="37412"/>
    <cellStyle name="Output 2 2 2 14 5" xfId="37413"/>
    <cellStyle name="Output 2 2 2 14 6" xfId="37414"/>
    <cellStyle name="Output 2 2 2 14 7" xfId="37415"/>
    <cellStyle name="Output 2 2 2 15" xfId="37416"/>
    <cellStyle name="Output 2 2 2 15 2" xfId="37417"/>
    <cellStyle name="Output 2 2 2 15 2 2" xfId="37418"/>
    <cellStyle name="Output 2 2 2 15 2 3" xfId="37419"/>
    <cellStyle name="Output 2 2 2 15 2 4" xfId="37420"/>
    <cellStyle name="Output 2 2 2 15 2 5" xfId="37421"/>
    <cellStyle name="Output 2 2 2 15 2 6" xfId="37422"/>
    <cellStyle name="Output 2 2 2 15 3" xfId="37423"/>
    <cellStyle name="Output 2 2 2 15 4" xfId="37424"/>
    <cellStyle name="Output 2 2 2 15 5" xfId="37425"/>
    <cellStyle name="Output 2 2 2 15 6" xfId="37426"/>
    <cellStyle name="Output 2 2 2 15 7" xfId="37427"/>
    <cellStyle name="Output 2 2 2 16" xfId="37428"/>
    <cellStyle name="Output 2 2 2 16 2" xfId="37429"/>
    <cellStyle name="Output 2 2 2 16 2 2" xfId="37430"/>
    <cellStyle name="Output 2 2 2 16 2 3" xfId="37431"/>
    <cellStyle name="Output 2 2 2 16 2 4" xfId="37432"/>
    <cellStyle name="Output 2 2 2 16 2 5" xfId="37433"/>
    <cellStyle name="Output 2 2 2 16 2 6" xfId="37434"/>
    <cellStyle name="Output 2 2 2 16 3" xfId="37435"/>
    <cellStyle name="Output 2 2 2 16 4" xfId="37436"/>
    <cellStyle name="Output 2 2 2 16 5" xfId="37437"/>
    <cellStyle name="Output 2 2 2 16 6" xfId="37438"/>
    <cellStyle name="Output 2 2 2 16 7" xfId="37439"/>
    <cellStyle name="Output 2 2 2 17" xfId="37440"/>
    <cellStyle name="Output 2 2 2 17 2" xfId="37441"/>
    <cellStyle name="Output 2 2 2 17 2 2" xfId="37442"/>
    <cellStyle name="Output 2 2 2 17 2 3" xfId="37443"/>
    <cellStyle name="Output 2 2 2 17 2 4" xfId="37444"/>
    <cellStyle name="Output 2 2 2 17 2 5" xfId="37445"/>
    <cellStyle name="Output 2 2 2 17 2 6" xfId="37446"/>
    <cellStyle name="Output 2 2 2 17 3" xfId="37447"/>
    <cellStyle name="Output 2 2 2 17 4" xfId="37448"/>
    <cellStyle name="Output 2 2 2 17 5" xfId="37449"/>
    <cellStyle name="Output 2 2 2 17 6" xfId="37450"/>
    <cellStyle name="Output 2 2 2 17 7" xfId="37451"/>
    <cellStyle name="Output 2 2 2 18" xfId="37452"/>
    <cellStyle name="Output 2 2 2 18 2" xfId="37453"/>
    <cellStyle name="Output 2 2 2 18 2 2" xfId="37454"/>
    <cellStyle name="Output 2 2 2 18 2 3" xfId="37455"/>
    <cellStyle name="Output 2 2 2 18 2 4" xfId="37456"/>
    <cellStyle name="Output 2 2 2 18 2 5" xfId="37457"/>
    <cellStyle name="Output 2 2 2 18 2 6" xfId="37458"/>
    <cellStyle name="Output 2 2 2 18 3" xfId="37459"/>
    <cellStyle name="Output 2 2 2 18 4" xfId="37460"/>
    <cellStyle name="Output 2 2 2 18 5" xfId="37461"/>
    <cellStyle name="Output 2 2 2 18 6" xfId="37462"/>
    <cellStyle name="Output 2 2 2 18 7" xfId="37463"/>
    <cellStyle name="Output 2 2 2 19" xfId="37464"/>
    <cellStyle name="Output 2 2 2 19 2" xfId="37465"/>
    <cellStyle name="Output 2 2 2 19 2 2" xfId="37466"/>
    <cellStyle name="Output 2 2 2 19 2 3" xfId="37467"/>
    <cellStyle name="Output 2 2 2 19 2 4" xfId="37468"/>
    <cellStyle name="Output 2 2 2 19 2 5" xfId="37469"/>
    <cellStyle name="Output 2 2 2 19 2 6" xfId="37470"/>
    <cellStyle name="Output 2 2 2 19 3" xfId="37471"/>
    <cellStyle name="Output 2 2 2 19 4" xfId="37472"/>
    <cellStyle name="Output 2 2 2 19 5" xfId="37473"/>
    <cellStyle name="Output 2 2 2 19 6" xfId="37474"/>
    <cellStyle name="Output 2 2 2 19 7" xfId="37475"/>
    <cellStyle name="Output 2 2 2 2" xfId="37476"/>
    <cellStyle name="Output 2 2 2 2 2" xfId="37477"/>
    <cellStyle name="Output 2 2 2 2 2 2" xfId="37478"/>
    <cellStyle name="Output 2 2 2 2 2 3" xfId="37479"/>
    <cellStyle name="Output 2 2 2 2 2 4" xfId="37480"/>
    <cellStyle name="Output 2 2 2 2 2 5" xfId="37481"/>
    <cellStyle name="Output 2 2 2 2 2 6" xfId="37482"/>
    <cellStyle name="Output 2 2 2 2 3" xfId="37483"/>
    <cellStyle name="Output 2 2 2 2 4" xfId="37484"/>
    <cellStyle name="Output 2 2 2 2 5" xfId="37485"/>
    <cellStyle name="Output 2 2 2 2 6" xfId="37486"/>
    <cellStyle name="Output 2 2 2 2 7" xfId="37487"/>
    <cellStyle name="Output 2 2 2 20" xfId="37488"/>
    <cellStyle name="Output 2 2 2 20 2" xfId="37489"/>
    <cellStyle name="Output 2 2 2 20 2 2" xfId="37490"/>
    <cellStyle name="Output 2 2 2 20 2 3" xfId="37491"/>
    <cellStyle name="Output 2 2 2 20 2 4" xfId="37492"/>
    <cellStyle name="Output 2 2 2 20 2 5" xfId="37493"/>
    <cellStyle name="Output 2 2 2 20 2 6" xfId="37494"/>
    <cellStyle name="Output 2 2 2 20 3" xfId="37495"/>
    <cellStyle name="Output 2 2 2 20 4" xfId="37496"/>
    <cellStyle name="Output 2 2 2 20 5" xfId="37497"/>
    <cellStyle name="Output 2 2 2 20 6" xfId="37498"/>
    <cellStyle name="Output 2 2 2 20 7" xfId="37499"/>
    <cellStyle name="Output 2 2 2 21" xfId="37500"/>
    <cellStyle name="Output 2 2 2 21 2" xfId="37501"/>
    <cellStyle name="Output 2 2 2 21 2 2" xfId="37502"/>
    <cellStyle name="Output 2 2 2 21 2 3" xfId="37503"/>
    <cellStyle name="Output 2 2 2 21 2 4" xfId="37504"/>
    <cellStyle name="Output 2 2 2 21 2 5" xfId="37505"/>
    <cellStyle name="Output 2 2 2 21 2 6" xfId="37506"/>
    <cellStyle name="Output 2 2 2 21 3" xfId="37507"/>
    <cellStyle name="Output 2 2 2 21 4" xfId="37508"/>
    <cellStyle name="Output 2 2 2 21 5" xfId="37509"/>
    <cellStyle name="Output 2 2 2 21 6" xfId="37510"/>
    <cellStyle name="Output 2 2 2 21 7" xfId="37511"/>
    <cellStyle name="Output 2 2 2 22" xfId="37512"/>
    <cellStyle name="Output 2 2 2 22 2" xfId="37513"/>
    <cellStyle name="Output 2 2 2 22 2 2" xfId="37514"/>
    <cellStyle name="Output 2 2 2 22 2 3" xfId="37515"/>
    <cellStyle name="Output 2 2 2 22 2 4" xfId="37516"/>
    <cellStyle name="Output 2 2 2 22 2 5" xfId="37517"/>
    <cellStyle name="Output 2 2 2 22 2 6" xfId="37518"/>
    <cellStyle name="Output 2 2 2 22 3" xfId="37519"/>
    <cellStyle name="Output 2 2 2 22 4" xfId="37520"/>
    <cellStyle name="Output 2 2 2 22 5" xfId="37521"/>
    <cellStyle name="Output 2 2 2 22 6" xfId="37522"/>
    <cellStyle name="Output 2 2 2 22 7" xfId="37523"/>
    <cellStyle name="Output 2 2 2 23" xfId="37524"/>
    <cellStyle name="Output 2 2 2 23 2" xfId="37525"/>
    <cellStyle name="Output 2 2 2 23 2 2" xfId="37526"/>
    <cellStyle name="Output 2 2 2 23 2 3" xfId="37527"/>
    <cellStyle name="Output 2 2 2 23 2 4" xfId="37528"/>
    <cellStyle name="Output 2 2 2 23 2 5" xfId="37529"/>
    <cellStyle name="Output 2 2 2 23 2 6" xfId="37530"/>
    <cellStyle name="Output 2 2 2 23 3" xfId="37531"/>
    <cellStyle name="Output 2 2 2 23 4" xfId="37532"/>
    <cellStyle name="Output 2 2 2 23 5" xfId="37533"/>
    <cellStyle name="Output 2 2 2 23 6" xfId="37534"/>
    <cellStyle name="Output 2 2 2 23 7" xfId="37535"/>
    <cellStyle name="Output 2 2 2 24" xfId="37536"/>
    <cellStyle name="Output 2 2 2 24 2" xfId="37537"/>
    <cellStyle name="Output 2 2 2 24 2 2" xfId="37538"/>
    <cellStyle name="Output 2 2 2 24 2 3" xfId="37539"/>
    <cellStyle name="Output 2 2 2 24 2 4" xfId="37540"/>
    <cellStyle name="Output 2 2 2 24 2 5" xfId="37541"/>
    <cellStyle name="Output 2 2 2 24 2 6" xfId="37542"/>
    <cellStyle name="Output 2 2 2 24 3" xfId="37543"/>
    <cellStyle name="Output 2 2 2 24 4" xfId="37544"/>
    <cellStyle name="Output 2 2 2 24 5" xfId="37545"/>
    <cellStyle name="Output 2 2 2 24 6" xfId="37546"/>
    <cellStyle name="Output 2 2 2 24 7" xfId="37547"/>
    <cellStyle name="Output 2 2 2 25" xfId="37548"/>
    <cellStyle name="Output 2 2 2 25 2" xfId="37549"/>
    <cellStyle name="Output 2 2 2 25 2 2" xfId="37550"/>
    <cellStyle name="Output 2 2 2 25 2 3" xfId="37551"/>
    <cellStyle name="Output 2 2 2 25 2 4" xfId="37552"/>
    <cellStyle name="Output 2 2 2 25 2 5" xfId="37553"/>
    <cellStyle name="Output 2 2 2 25 2 6" xfId="37554"/>
    <cellStyle name="Output 2 2 2 25 3" xfId="37555"/>
    <cellStyle name="Output 2 2 2 25 4" xfId="37556"/>
    <cellStyle name="Output 2 2 2 25 5" xfId="37557"/>
    <cellStyle name="Output 2 2 2 25 6" xfId="37558"/>
    <cellStyle name="Output 2 2 2 25 7" xfId="37559"/>
    <cellStyle name="Output 2 2 2 26" xfId="37560"/>
    <cellStyle name="Output 2 2 2 26 2" xfId="37561"/>
    <cellStyle name="Output 2 2 2 26 2 2" xfId="37562"/>
    <cellStyle name="Output 2 2 2 26 2 3" xfId="37563"/>
    <cellStyle name="Output 2 2 2 26 2 4" xfId="37564"/>
    <cellStyle name="Output 2 2 2 26 2 5" xfId="37565"/>
    <cellStyle name="Output 2 2 2 26 2 6" xfId="37566"/>
    <cellStyle name="Output 2 2 2 26 3" xfId="37567"/>
    <cellStyle name="Output 2 2 2 26 4" xfId="37568"/>
    <cellStyle name="Output 2 2 2 26 5" xfId="37569"/>
    <cellStyle name="Output 2 2 2 26 6" xfId="37570"/>
    <cellStyle name="Output 2 2 2 26 7" xfId="37571"/>
    <cellStyle name="Output 2 2 2 27" xfId="37572"/>
    <cellStyle name="Output 2 2 2 27 2" xfId="37573"/>
    <cellStyle name="Output 2 2 2 27 2 2" xfId="37574"/>
    <cellStyle name="Output 2 2 2 27 2 3" xfId="37575"/>
    <cellStyle name="Output 2 2 2 27 2 4" xfId="37576"/>
    <cellStyle name="Output 2 2 2 27 2 5" xfId="37577"/>
    <cellStyle name="Output 2 2 2 27 2 6" xfId="37578"/>
    <cellStyle name="Output 2 2 2 27 3" xfId="37579"/>
    <cellStyle name="Output 2 2 2 27 4" xfId="37580"/>
    <cellStyle name="Output 2 2 2 27 5" xfId="37581"/>
    <cellStyle name="Output 2 2 2 27 6" xfId="37582"/>
    <cellStyle name="Output 2 2 2 27 7" xfId="37583"/>
    <cellStyle name="Output 2 2 2 28" xfId="37584"/>
    <cellStyle name="Output 2 2 2 28 2" xfId="37585"/>
    <cellStyle name="Output 2 2 2 28 2 2" xfId="37586"/>
    <cellStyle name="Output 2 2 2 28 2 3" xfId="37587"/>
    <cellStyle name="Output 2 2 2 28 2 4" xfId="37588"/>
    <cellStyle name="Output 2 2 2 28 2 5" xfId="37589"/>
    <cellStyle name="Output 2 2 2 28 2 6" xfId="37590"/>
    <cellStyle name="Output 2 2 2 28 3" xfId="37591"/>
    <cellStyle name="Output 2 2 2 28 4" xfId="37592"/>
    <cellStyle name="Output 2 2 2 28 5" xfId="37593"/>
    <cellStyle name="Output 2 2 2 28 6" xfId="37594"/>
    <cellStyle name="Output 2 2 2 28 7" xfId="37595"/>
    <cellStyle name="Output 2 2 2 29" xfId="37596"/>
    <cellStyle name="Output 2 2 2 29 2" xfId="37597"/>
    <cellStyle name="Output 2 2 2 29 2 2" xfId="37598"/>
    <cellStyle name="Output 2 2 2 29 2 3" xfId="37599"/>
    <cellStyle name="Output 2 2 2 29 2 4" xfId="37600"/>
    <cellStyle name="Output 2 2 2 29 2 5" xfId="37601"/>
    <cellStyle name="Output 2 2 2 29 2 6" xfId="37602"/>
    <cellStyle name="Output 2 2 2 29 3" xfId="37603"/>
    <cellStyle name="Output 2 2 2 29 4" xfId="37604"/>
    <cellStyle name="Output 2 2 2 29 5" xfId="37605"/>
    <cellStyle name="Output 2 2 2 29 6" xfId="37606"/>
    <cellStyle name="Output 2 2 2 29 7" xfId="37607"/>
    <cellStyle name="Output 2 2 2 3" xfId="37608"/>
    <cellStyle name="Output 2 2 2 3 2" xfId="37609"/>
    <cellStyle name="Output 2 2 2 3 2 2" xfId="37610"/>
    <cellStyle name="Output 2 2 2 3 2 3" xfId="37611"/>
    <cellStyle name="Output 2 2 2 3 2 4" xfId="37612"/>
    <cellStyle name="Output 2 2 2 3 2 5" xfId="37613"/>
    <cellStyle name="Output 2 2 2 3 2 6" xfId="37614"/>
    <cellStyle name="Output 2 2 2 3 3" xfId="37615"/>
    <cellStyle name="Output 2 2 2 3 4" xfId="37616"/>
    <cellStyle name="Output 2 2 2 3 5" xfId="37617"/>
    <cellStyle name="Output 2 2 2 3 6" xfId="37618"/>
    <cellStyle name="Output 2 2 2 3 7" xfId="37619"/>
    <cellStyle name="Output 2 2 2 30" xfId="37620"/>
    <cellStyle name="Output 2 2 2 30 2" xfId="37621"/>
    <cellStyle name="Output 2 2 2 30 2 2" xfId="37622"/>
    <cellStyle name="Output 2 2 2 30 2 3" xfId="37623"/>
    <cellStyle name="Output 2 2 2 30 2 4" xfId="37624"/>
    <cellStyle name="Output 2 2 2 30 2 5" xfId="37625"/>
    <cellStyle name="Output 2 2 2 30 2 6" xfId="37626"/>
    <cellStyle name="Output 2 2 2 30 3" xfId="37627"/>
    <cellStyle name="Output 2 2 2 30 4" xfId="37628"/>
    <cellStyle name="Output 2 2 2 30 5" xfId="37629"/>
    <cellStyle name="Output 2 2 2 30 6" xfId="37630"/>
    <cellStyle name="Output 2 2 2 30 7" xfId="37631"/>
    <cellStyle name="Output 2 2 2 31" xfId="37632"/>
    <cellStyle name="Output 2 2 2 31 2" xfId="37633"/>
    <cellStyle name="Output 2 2 2 31 2 2" xfId="37634"/>
    <cellStyle name="Output 2 2 2 31 2 3" xfId="37635"/>
    <cellStyle name="Output 2 2 2 31 2 4" xfId="37636"/>
    <cellStyle name="Output 2 2 2 31 2 5" xfId="37637"/>
    <cellStyle name="Output 2 2 2 31 2 6" xfId="37638"/>
    <cellStyle name="Output 2 2 2 31 3" xfId="37639"/>
    <cellStyle name="Output 2 2 2 31 4" xfId="37640"/>
    <cellStyle name="Output 2 2 2 31 5" xfId="37641"/>
    <cellStyle name="Output 2 2 2 31 6" xfId="37642"/>
    <cellStyle name="Output 2 2 2 31 7" xfId="37643"/>
    <cellStyle name="Output 2 2 2 32" xfId="37644"/>
    <cellStyle name="Output 2 2 2 32 2" xfId="37645"/>
    <cellStyle name="Output 2 2 2 32 2 2" xfId="37646"/>
    <cellStyle name="Output 2 2 2 32 2 3" xfId="37647"/>
    <cellStyle name="Output 2 2 2 32 2 4" xfId="37648"/>
    <cellStyle name="Output 2 2 2 32 2 5" xfId="37649"/>
    <cellStyle name="Output 2 2 2 32 2 6" xfId="37650"/>
    <cellStyle name="Output 2 2 2 32 3" xfId="37651"/>
    <cellStyle name="Output 2 2 2 32 4" xfId="37652"/>
    <cellStyle name="Output 2 2 2 32 5" xfId="37653"/>
    <cellStyle name="Output 2 2 2 32 6" xfId="37654"/>
    <cellStyle name="Output 2 2 2 32 7" xfId="37655"/>
    <cellStyle name="Output 2 2 2 33" xfId="37656"/>
    <cellStyle name="Output 2 2 2 33 2" xfId="37657"/>
    <cellStyle name="Output 2 2 2 33 2 2" xfId="37658"/>
    <cellStyle name="Output 2 2 2 33 2 3" xfId="37659"/>
    <cellStyle name="Output 2 2 2 33 2 4" xfId="37660"/>
    <cellStyle name="Output 2 2 2 33 2 5" xfId="37661"/>
    <cellStyle name="Output 2 2 2 33 2 6" xfId="37662"/>
    <cellStyle name="Output 2 2 2 33 3" xfId="37663"/>
    <cellStyle name="Output 2 2 2 33 4" xfId="37664"/>
    <cellStyle name="Output 2 2 2 33 5" xfId="37665"/>
    <cellStyle name="Output 2 2 2 33 6" xfId="37666"/>
    <cellStyle name="Output 2 2 2 33 7" xfId="37667"/>
    <cellStyle name="Output 2 2 2 34" xfId="37668"/>
    <cellStyle name="Output 2 2 2 34 2" xfId="37669"/>
    <cellStyle name="Output 2 2 2 34 2 2" xfId="37670"/>
    <cellStyle name="Output 2 2 2 34 2 3" xfId="37671"/>
    <cellStyle name="Output 2 2 2 34 2 4" xfId="37672"/>
    <cellStyle name="Output 2 2 2 34 2 5" xfId="37673"/>
    <cellStyle name="Output 2 2 2 34 2 6" xfId="37674"/>
    <cellStyle name="Output 2 2 2 34 3" xfId="37675"/>
    <cellStyle name="Output 2 2 2 34 4" xfId="37676"/>
    <cellStyle name="Output 2 2 2 34 5" xfId="37677"/>
    <cellStyle name="Output 2 2 2 34 6" xfId="37678"/>
    <cellStyle name="Output 2 2 2 35" xfId="37679"/>
    <cellStyle name="Output 2 2 2 35 2" xfId="37680"/>
    <cellStyle name="Output 2 2 2 35 3" xfId="37681"/>
    <cellStyle name="Output 2 2 2 35 4" xfId="37682"/>
    <cellStyle name="Output 2 2 2 35 5" xfId="37683"/>
    <cellStyle name="Output 2 2 2 35 6" xfId="37684"/>
    <cellStyle name="Output 2 2 2 36" xfId="37685"/>
    <cellStyle name="Output 2 2 2 37" xfId="37686"/>
    <cellStyle name="Output 2 2 2 38" xfId="37687"/>
    <cellStyle name="Output 2 2 2 39" xfId="37688"/>
    <cellStyle name="Output 2 2 2 4" xfId="37689"/>
    <cellStyle name="Output 2 2 2 4 2" xfId="37690"/>
    <cellStyle name="Output 2 2 2 4 2 2" xfId="37691"/>
    <cellStyle name="Output 2 2 2 4 2 3" xfId="37692"/>
    <cellStyle name="Output 2 2 2 4 2 4" xfId="37693"/>
    <cellStyle name="Output 2 2 2 4 2 5" xfId="37694"/>
    <cellStyle name="Output 2 2 2 4 2 6" xfId="37695"/>
    <cellStyle name="Output 2 2 2 4 3" xfId="37696"/>
    <cellStyle name="Output 2 2 2 4 4" xfId="37697"/>
    <cellStyle name="Output 2 2 2 4 5" xfId="37698"/>
    <cellStyle name="Output 2 2 2 4 6" xfId="37699"/>
    <cellStyle name="Output 2 2 2 4 7" xfId="37700"/>
    <cellStyle name="Output 2 2 2 5" xfId="37701"/>
    <cellStyle name="Output 2 2 2 5 2" xfId="37702"/>
    <cellStyle name="Output 2 2 2 5 2 2" xfId="37703"/>
    <cellStyle name="Output 2 2 2 5 2 3" xfId="37704"/>
    <cellStyle name="Output 2 2 2 5 2 4" xfId="37705"/>
    <cellStyle name="Output 2 2 2 5 2 5" xfId="37706"/>
    <cellStyle name="Output 2 2 2 5 2 6" xfId="37707"/>
    <cellStyle name="Output 2 2 2 5 3" xfId="37708"/>
    <cellStyle name="Output 2 2 2 5 4" xfId="37709"/>
    <cellStyle name="Output 2 2 2 5 5" xfId="37710"/>
    <cellStyle name="Output 2 2 2 5 6" xfId="37711"/>
    <cellStyle name="Output 2 2 2 5 7" xfId="37712"/>
    <cellStyle name="Output 2 2 2 6" xfId="37713"/>
    <cellStyle name="Output 2 2 2 6 2" xfId="37714"/>
    <cellStyle name="Output 2 2 2 6 2 2" xfId="37715"/>
    <cellStyle name="Output 2 2 2 6 2 3" xfId="37716"/>
    <cellStyle name="Output 2 2 2 6 2 4" xfId="37717"/>
    <cellStyle name="Output 2 2 2 6 2 5" xfId="37718"/>
    <cellStyle name="Output 2 2 2 6 2 6" xfId="37719"/>
    <cellStyle name="Output 2 2 2 6 3" xfId="37720"/>
    <cellStyle name="Output 2 2 2 6 4" xfId="37721"/>
    <cellStyle name="Output 2 2 2 6 5" xfId="37722"/>
    <cellStyle name="Output 2 2 2 6 6" xfId="37723"/>
    <cellStyle name="Output 2 2 2 6 7" xfId="37724"/>
    <cellStyle name="Output 2 2 2 7" xfId="37725"/>
    <cellStyle name="Output 2 2 2 7 2" xfId="37726"/>
    <cellStyle name="Output 2 2 2 7 2 2" xfId="37727"/>
    <cellStyle name="Output 2 2 2 7 2 3" xfId="37728"/>
    <cellStyle name="Output 2 2 2 7 2 4" xfId="37729"/>
    <cellStyle name="Output 2 2 2 7 2 5" xfId="37730"/>
    <cellStyle name="Output 2 2 2 7 2 6" xfId="37731"/>
    <cellStyle name="Output 2 2 2 7 3" xfId="37732"/>
    <cellStyle name="Output 2 2 2 7 4" xfId="37733"/>
    <cellStyle name="Output 2 2 2 7 5" xfId="37734"/>
    <cellStyle name="Output 2 2 2 7 6" xfId="37735"/>
    <cellStyle name="Output 2 2 2 7 7" xfId="37736"/>
    <cellStyle name="Output 2 2 2 8" xfId="37737"/>
    <cellStyle name="Output 2 2 2 8 2" xfId="37738"/>
    <cellStyle name="Output 2 2 2 8 2 2" xfId="37739"/>
    <cellStyle name="Output 2 2 2 8 2 3" xfId="37740"/>
    <cellStyle name="Output 2 2 2 8 2 4" xfId="37741"/>
    <cellStyle name="Output 2 2 2 8 2 5" xfId="37742"/>
    <cellStyle name="Output 2 2 2 8 2 6" xfId="37743"/>
    <cellStyle name="Output 2 2 2 8 3" xfId="37744"/>
    <cellStyle name="Output 2 2 2 8 4" xfId="37745"/>
    <cellStyle name="Output 2 2 2 8 5" xfId="37746"/>
    <cellStyle name="Output 2 2 2 8 6" xfId="37747"/>
    <cellStyle name="Output 2 2 2 8 7" xfId="37748"/>
    <cellStyle name="Output 2 2 2 9" xfId="37749"/>
    <cellStyle name="Output 2 2 2 9 2" xfId="37750"/>
    <cellStyle name="Output 2 2 2 9 2 2" xfId="37751"/>
    <cellStyle name="Output 2 2 2 9 2 3" xfId="37752"/>
    <cellStyle name="Output 2 2 2 9 2 4" xfId="37753"/>
    <cellStyle name="Output 2 2 2 9 2 5" xfId="37754"/>
    <cellStyle name="Output 2 2 2 9 2 6" xfId="37755"/>
    <cellStyle name="Output 2 2 2 9 3" xfId="37756"/>
    <cellStyle name="Output 2 2 2 9 4" xfId="37757"/>
    <cellStyle name="Output 2 2 2 9 5" xfId="37758"/>
    <cellStyle name="Output 2 2 2 9 6" xfId="37759"/>
    <cellStyle name="Output 2 2 2 9 7" xfId="37760"/>
    <cellStyle name="Output 2 2 20" xfId="37761"/>
    <cellStyle name="Output 2 2 20 2" xfId="37762"/>
    <cellStyle name="Output 2 2 20 2 2" xfId="37763"/>
    <cellStyle name="Output 2 2 20 2 3" xfId="37764"/>
    <cellStyle name="Output 2 2 20 2 4" xfId="37765"/>
    <cellStyle name="Output 2 2 20 2 5" xfId="37766"/>
    <cellStyle name="Output 2 2 20 2 6" xfId="37767"/>
    <cellStyle name="Output 2 2 20 3" xfId="37768"/>
    <cellStyle name="Output 2 2 20 4" xfId="37769"/>
    <cellStyle name="Output 2 2 20 5" xfId="37770"/>
    <cellStyle name="Output 2 2 20 6" xfId="37771"/>
    <cellStyle name="Output 2 2 20 7" xfId="37772"/>
    <cellStyle name="Output 2 2 21" xfId="37773"/>
    <cellStyle name="Output 2 2 21 2" xfId="37774"/>
    <cellStyle name="Output 2 2 21 2 2" xfId="37775"/>
    <cellStyle name="Output 2 2 21 2 3" xfId="37776"/>
    <cellStyle name="Output 2 2 21 2 4" xfId="37777"/>
    <cellStyle name="Output 2 2 21 2 5" xfId="37778"/>
    <cellStyle name="Output 2 2 21 2 6" xfId="37779"/>
    <cellStyle name="Output 2 2 21 3" xfId="37780"/>
    <cellStyle name="Output 2 2 21 4" xfId="37781"/>
    <cellStyle name="Output 2 2 21 5" xfId="37782"/>
    <cellStyle name="Output 2 2 21 6" xfId="37783"/>
    <cellStyle name="Output 2 2 21 7" xfId="37784"/>
    <cellStyle name="Output 2 2 22" xfId="37785"/>
    <cellStyle name="Output 2 2 22 2" xfId="37786"/>
    <cellStyle name="Output 2 2 22 2 2" xfId="37787"/>
    <cellStyle name="Output 2 2 22 2 3" xfId="37788"/>
    <cellStyle name="Output 2 2 22 2 4" xfId="37789"/>
    <cellStyle name="Output 2 2 22 2 5" xfId="37790"/>
    <cellStyle name="Output 2 2 22 2 6" xfId="37791"/>
    <cellStyle name="Output 2 2 22 3" xfId="37792"/>
    <cellStyle name="Output 2 2 22 4" xfId="37793"/>
    <cellStyle name="Output 2 2 22 5" xfId="37794"/>
    <cellStyle name="Output 2 2 22 6" xfId="37795"/>
    <cellStyle name="Output 2 2 22 7" xfId="37796"/>
    <cellStyle name="Output 2 2 23" xfId="37797"/>
    <cellStyle name="Output 2 2 23 2" xfId="37798"/>
    <cellStyle name="Output 2 2 23 2 2" xfId="37799"/>
    <cellStyle name="Output 2 2 23 2 3" xfId="37800"/>
    <cellStyle name="Output 2 2 23 2 4" xfId="37801"/>
    <cellStyle name="Output 2 2 23 2 5" xfId="37802"/>
    <cellStyle name="Output 2 2 23 2 6" xfId="37803"/>
    <cellStyle name="Output 2 2 23 3" xfId="37804"/>
    <cellStyle name="Output 2 2 23 4" xfId="37805"/>
    <cellStyle name="Output 2 2 23 5" xfId="37806"/>
    <cellStyle name="Output 2 2 23 6" xfId="37807"/>
    <cellStyle name="Output 2 2 23 7" xfId="37808"/>
    <cellStyle name="Output 2 2 24" xfId="37809"/>
    <cellStyle name="Output 2 2 24 2" xfId="37810"/>
    <cellStyle name="Output 2 2 24 2 2" xfId="37811"/>
    <cellStyle name="Output 2 2 24 2 3" xfId="37812"/>
    <cellStyle name="Output 2 2 24 2 4" xfId="37813"/>
    <cellStyle name="Output 2 2 24 2 5" xfId="37814"/>
    <cellStyle name="Output 2 2 24 2 6" xfId="37815"/>
    <cellStyle name="Output 2 2 24 3" xfId="37816"/>
    <cellStyle name="Output 2 2 24 4" xfId="37817"/>
    <cellStyle name="Output 2 2 24 5" xfId="37818"/>
    <cellStyle name="Output 2 2 24 6" xfId="37819"/>
    <cellStyle name="Output 2 2 24 7" xfId="37820"/>
    <cellStyle name="Output 2 2 25" xfId="37821"/>
    <cellStyle name="Output 2 2 25 2" xfId="37822"/>
    <cellStyle name="Output 2 2 25 2 2" xfId="37823"/>
    <cellStyle name="Output 2 2 25 2 3" xfId="37824"/>
    <cellStyle name="Output 2 2 25 2 4" xfId="37825"/>
    <cellStyle name="Output 2 2 25 2 5" xfId="37826"/>
    <cellStyle name="Output 2 2 25 2 6" xfId="37827"/>
    <cellStyle name="Output 2 2 25 3" xfId="37828"/>
    <cellStyle name="Output 2 2 25 4" xfId="37829"/>
    <cellStyle name="Output 2 2 25 5" xfId="37830"/>
    <cellStyle name="Output 2 2 25 6" xfId="37831"/>
    <cellStyle name="Output 2 2 25 7" xfId="37832"/>
    <cellStyle name="Output 2 2 26" xfId="37833"/>
    <cellStyle name="Output 2 2 26 2" xfId="37834"/>
    <cellStyle name="Output 2 2 26 2 2" xfId="37835"/>
    <cellStyle name="Output 2 2 26 2 3" xfId="37836"/>
    <cellStyle name="Output 2 2 26 2 4" xfId="37837"/>
    <cellStyle name="Output 2 2 26 2 5" xfId="37838"/>
    <cellStyle name="Output 2 2 26 2 6" xfId="37839"/>
    <cellStyle name="Output 2 2 26 3" xfId="37840"/>
    <cellStyle name="Output 2 2 26 4" xfId="37841"/>
    <cellStyle name="Output 2 2 26 5" xfId="37842"/>
    <cellStyle name="Output 2 2 26 6" xfId="37843"/>
    <cellStyle name="Output 2 2 26 7" xfId="37844"/>
    <cellStyle name="Output 2 2 27" xfId="37845"/>
    <cellStyle name="Output 2 2 27 2" xfId="37846"/>
    <cellStyle name="Output 2 2 27 2 2" xfId="37847"/>
    <cellStyle name="Output 2 2 27 2 3" xfId="37848"/>
    <cellStyle name="Output 2 2 27 2 4" xfId="37849"/>
    <cellStyle name="Output 2 2 27 2 5" xfId="37850"/>
    <cellStyle name="Output 2 2 27 2 6" xfId="37851"/>
    <cellStyle name="Output 2 2 27 3" xfId="37852"/>
    <cellStyle name="Output 2 2 27 4" xfId="37853"/>
    <cellStyle name="Output 2 2 27 5" xfId="37854"/>
    <cellStyle name="Output 2 2 27 6" xfId="37855"/>
    <cellStyle name="Output 2 2 27 7" xfId="37856"/>
    <cellStyle name="Output 2 2 28" xfId="37857"/>
    <cellStyle name="Output 2 2 28 2" xfId="37858"/>
    <cellStyle name="Output 2 2 28 2 2" xfId="37859"/>
    <cellStyle name="Output 2 2 28 2 3" xfId="37860"/>
    <cellStyle name="Output 2 2 28 2 4" xfId="37861"/>
    <cellStyle name="Output 2 2 28 2 5" xfId="37862"/>
    <cellStyle name="Output 2 2 28 2 6" xfId="37863"/>
    <cellStyle name="Output 2 2 28 3" xfId="37864"/>
    <cellStyle name="Output 2 2 28 4" xfId="37865"/>
    <cellStyle name="Output 2 2 28 5" xfId="37866"/>
    <cellStyle name="Output 2 2 28 6" xfId="37867"/>
    <cellStyle name="Output 2 2 28 7" xfId="37868"/>
    <cellStyle name="Output 2 2 29" xfId="37869"/>
    <cellStyle name="Output 2 2 29 2" xfId="37870"/>
    <cellStyle name="Output 2 2 29 2 2" xfId="37871"/>
    <cellStyle name="Output 2 2 29 2 3" xfId="37872"/>
    <cellStyle name="Output 2 2 29 2 4" xfId="37873"/>
    <cellStyle name="Output 2 2 29 2 5" xfId="37874"/>
    <cellStyle name="Output 2 2 29 2 6" xfId="37875"/>
    <cellStyle name="Output 2 2 29 3" xfId="37876"/>
    <cellStyle name="Output 2 2 29 4" xfId="37877"/>
    <cellStyle name="Output 2 2 29 5" xfId="37878"/>
    <cellStyle name="Output 2 2 29 6" xfId="37879"/>
    <cellStyle name="Output 2 2 29 7" xfId="37880"/>
    <cellStyle name="Output 2 2 3" xfId="37881"/>
    <cellStyle name="Output 2 2 3 2" xfId="37882"/>
    <cellStyle name="Output 2 2 3 2 2" xfId="37883"/>
    <cellStyle name="Output 2 2 3 2 3" xfId="37884"/>
    <cellStyle name="Output 2 2 3 2 4" xfId="37885"/>
    <cellStyle name="Output 2 2 3 2 5" xfId="37886"/>
    <cellStyle name="Output 2 2 3 2 6" xfId="37887"/>
    <cellStyle name="Output 2 2 3 3" xfId="37888"/>
    <cellStyle name="Output 2 2 3 4" xfId="37889"/>
    <cellStyle name="Output 2 2 3 5" xfId="37890"/>
    <cellStyle name="Output 2 2 3 6" xfId="37891"/>
    <cellStyle name="Output 2 2 3 7" xfId="37892"/>
    <cellStyle name="Output 2 2 30" xfId="37893"/>
    <cellStyle name="Output 2 2 30 2" xfId="37894"/>
    <cellStyle name="Output 2 2 30 2 2" xfId="37895"/>
    <cellStyle name="Output 2 2 30 2 3" xfId="37896"/>
    <cellStyle name="Output 2 2 30 2 4" xfId="37897"/>
    <cellStyle name="Output 2 2 30 2 5" xfId="37898"/>
    <cellStyle name="Output 2 2 30 2 6" xfId="37899"/>
    <cellStyle name="Output 2 2 30 3" xfId="37900"/>
    <cellStyle name="Output 2 2 30 4" xfId="37901"/>
    <cellStyle name="Output 2 2 30 5" xfId="37902"/>
    <cellStyle name="Output 2 2 30 6" xfId="37903"/>
    <cellStyle name="Output 2 2 30 7" xfId="37904"/>
    <cellStyle name="Output 2 2 31" xfId="37905"/>
    <cellStyle name="Output 2 2 31 2" xfId="37906"/>
    <cellStyle name="Output 2 2 31 2 2" xfId="37907"/>
    <cellStyle name="Output 2 2 31 2 3" xfId="37908"/>
    <cellStyle name="Output 2 2 31 2 4" xfId="37909"/>
    <cellStyle name="Output 2 2 31 2 5" xfId="37910"/>
    <cellStyle name="Output 2 2 31 2 6" xfId="37911"/>
    <cellStyle name="Output 2 2 31 3" xfId="37912"/>
    <cellStyle name="Output 2 2 31 4" xfId="37913"/>
    <cellStyle name="Output 2 2 31 5" xfId="37914"/>
    <cellStyle name="Output 2 2 31 6" xfId="37915"/>
    <cellStyle name="Output 2 2 31 7" xfId="37916"/>
    <cellStyle name="Output 2 2 32" xfId="37917"/>
    <cellStyle name="Output 2 2 32 2" xfId="37918"/>
    <cellStyle name="Output 2 2 32 2 2" xfId="37919"/>
    <cellStyle name="Output 2 2 32 2 3" xfId="37920"/>
    <cellStyle name="Output 2 2 32 2 4" xfId="37921"/>
    <cellStyle name="Output 2 2 32 2 5" xfId="37922"/>
    <cellStyle name="Output 2 2 32 2 6" xfId="37923"/>
    <cellStyle name="Output 2 2 32 3" xfId="37924"/>
    <cellStyle name="Output 2 2 32 4" xfId="37925"/>
    <cellStyle name="Output 2 2 32 5" xfId="37926"/>
    <cellStyle name="Output 2 2 32 6" xfId="37927"/>
    <cellStyle name="Output 2 2 32 7" xfId="37928"/>
    <cellStyle name="Output 2 2 33" xfId="37929"/>
    <cellStyle name="Output 2 2 33 2" xfId="37930"/>
    <cellStyle name="Output 2 2 33 2 2" xfId="37931"/>
    <cellStyle name="Output 2 2 33 2 3" xfId="37932"/>
    <cellStyle name="Output 2 2 33 2 4" xfId="37933"/>
    <cellStyle name="Output 2 2 33 2 5" xfId="37934"/>
    <cellStyle name="Output 2 2 33 2 6" xfId="37935"/>
    <cellStyle name="Output 2 2 33 3" xfId="37936"/>
    <cellStyle name="Output 2 2 33 4" xfId="37937"/>
    <cellStyle name="Output 2 2 33 5" xfId="37938"/>
    <cellStyle name="Output 2 2 33 6" xfId="37939"/>
    <cellStyle name="Output 2 2 33 7" xfId="37940"/>
    <cellStyle name="Output 2 2 34" xfId="37941"/>
    <cellStyle name="Output 2 2 34 2" xfId="37942"/>
    <cellStyle name="Output 2 2 34 2 2" xfId="37943"/>
    <cellStyle name="Output 2 2 34 2 3" xfId="37944"/>
    <cellStyle name="Output 2 2 34 2 4" xfId="37945"/>
    <cellStyle name="Output 2 2 34 2 5" xfId="37946"/>
    <cellStyle name="Output 2 2 34 2 6" xfId="37947"/>
    <cellStyle name="Output 2 2 34 3" xfId="37948"/>
    <cellStyle name="Output 2 2 34 4" xfId="37949"/>
    <cellStyle name="Output 2 2 34 5" xfId="37950"/>
    <cellStyle name="Output 2 2 34 6" xfId="37951"/>
    <cellStyle name="Output 2 2 34 7" xfId="37952"/>
    <cellStyle name="Output 2 2 35" xfId="37953"/>
    <cellStyle name="Output 2 2 35 2" xfId="37954"/>
    <cellStyle name="Output 2 2 35 2 2" xfId="37955"/>
    <cellStyle name="Output 2 2 35 2 3" xfId="37956"/>
    <cellStyle name="Output 2 2 35 2 4" xfId="37957"/>
    <cellStyle name="Output 2 2 35 2 5" xfId="37958"/>
    <cellStyle name="Output 2 2 35 2 6" xfId="37959"/>
    <cellStyle name="Output 2 2 35 3" xfId="37960"/>
    <cellStyle name="Output 2 2 35 4" xfId="37961"/>
    <cellStyle name="Output 2 2 35 5" xfId="37962"/>
    <cellStyle name="Output 2 2 35 6" xfId="37963"/>
    <cellStyle name="Output 2 2 35 7" xfId="37964"/>
    <cellStyle name="Output 2 2 36" xfId="37965"/>
    <cellStyle name="Output 2 2 36 2" xfId="37966"/>
    <cellStyle name="Output 2 2 36 3" xfId="37967"/>
    <cellStyle name="Output 2 2 36 4" xfId="37968"/>
    <cellStyle name="Output 2 2 36 5" xfId="37969"/>
    <cellStyle name="Output 2 2 36 6" xfId="37970"/>
    <cellStyle name="Output 2 2 37" xfId="37971"/>
    <cellStyle name="Output 2 2 38" xfId="37972"/>
    <cellStyle name="Output 2 2 39" xfId="37973"/>
    <cellStyle name="Output 2 2 4" xfId="37974"/>
    <cellStyle name="Output 2 2 4 2" xfId="37975"/>
    <cellStyle name="Output 2 2 4 2 2" xfId="37976"/>
    <cellStyle name="Output 2 2 4 2 3" xfId="37977"/>
    <cellStyle name="Output 2 2 4 2 4" xfId="37978"/>
    <cellStyle name="Output 2 2 4 2 5" xfId="37979"/>
    <cellStyle name="Output 2 2 4 2 6" xfId="37980"/>
    <cellStyle name="Output 2 2 4 3" xfId="37981"/>
    <cellStyle name="Output 2 2 4 4" xfId="37982"/>
    <cellStyle name="Output 2 2 4 5" xfId="37983"/>
    <cellStyle name="Output 2 2 4 6" xfId="37984"/>
    <cellStyle name="Output 2 2 4 7" xfId="37985"/>
    <cellStyle name="Output 2 2 40" xfId="37986"/>
    <cellStyle name="Output 2 2 5" xfId="37987"/>
    <cellStyle name="Output 2 2 5 2" xfId="37988"/>
    <cellStyle name="Output 2 2 5 2 2" xfId="37989"/>
    <cellStyle name="Output 2 2 5 2 3" xfId="37990"/>
    <cellStyle name="Output 2 2 5 2 4" xfId="37991"/>
    <cellStyle name="Output 2 2 5 2 5" xfId="37992"/>
    <cellStyle name="Output 2 2 5 2 6" xfId="37993"/>
    <cellStyle name="Output 2 2 5 3" xfId="37994"/>
    <cellStyle name="Output 2 2 5 4" xfId="37995"/>
    <cellStyle name="Output 2 2 5 5" xfId="37996"/>
    <cellStyle name="Output 2 2 5 6" xfId="37997"/>
    <cellStyle name="Output 2 2 5 7" xfId="37998"/>
    <cellStyle name="Output 2 2 6" xfId="37999"/>
    <cellStyle name="Output 2 2 6 2" xfId="38000"/>
    <cellStyle name="Output 2 2 6 2 2" xfId="38001"/>
    <cellStyle name="Output 2 2 6 2 3" xfId="38002"/>
    <cellStyle name="Output 2 2 6 2 4" xfId="38003"/>
    <cellStyle name="Output 2 2 6 2 5" xfId="38004"/>
    <cellStyle name="Output 2 2 6 2 6" xfId="38005"/>
    <cellStyle name="Output 2 2 6 3" xfId="38006"/>
    <cellStyle name="Output 2 2 6 4" xfId="38007"/>
    <cellStyle name="Output 2 2 6 5" xfId="38008"/>
    <cellStyle name="Output 2 2 6 6" xfId="38009"/>
    <cellStyle name="Output 2 2 6 7" xfId="38010"/>
    <cellStyle name="Output 2 2 7" xfId="38011"/>
    <cellStyle name="Output 2 2 7 2" xfId="38012"/>
    <cellStyle name="Output 2 2 7 2 2" xfId="38013"/>
    <cellStyle name="Output 2 2 7 2 3" xfId="38014"/>
    <cellStyle name="Output 2 2 7 2 4" xfId="38015"/>
    <cellStyle name="Output 2 2 7 2 5" xfId="38016"/>
    <cellStyle name="Output 2 2 7 2 6" xfId="38017"/>
    <cellStyle name="Output 2 2 7 3" xfId="38018"/>
    <cellStyle name="Output 2 2 7 4" xfId="38019"/>
    <cellStyle name="Output 2 2 7 5" xfId="38020"/>
    <cellStyle name="Output 2 2 7 6" xfId="38021"/>
    <cellStyle name="Output 2 2 7 7" xfId="38022"/>
    <cellStyle name="Output 2 2 8" xfId="38023"/>
    <cellStyle name="Output 2 2 8 2" xfId="38024"/>
    <cellStyle name="Output 2 2 8 2 2" xfId="38025"/>
    <cellStyle name="Output 2 2 8 2 3" xfId="38026"/>
    <cellStyle name="Output 2 2 8 2 4" xfId="38027"/>
    <cellStyle name="Output 2 2 8 2 5" xfId="38028"/>
    <cellStyle name="Output 2 2 8 2 6" xfId="38029"/>
    <cellStyle name="Output 2 2 8 3" xfId="38030"/>
    <cellStyle name="Output 2 2 8 4" xfId="38031"/>
    <cellStyle name="Output 2 2 8 5" xfId="38032"/>
    <cellStyle name="Output 2 2 8 6" xfId="38033"/>
    <cellStyle name="Output 2 2 8 7" xfId="38034"/>
    <cellStyle name="Output 2 2 9" xfId="38035"/>
    <cellStyle name="Output 2 2 9 2" xfId="38036"/>
    <cellStyle name="Output 2 2 9 2 2" xfId="38037"/>
    <cellStyle name="Output 2 2 9 2 3" xfId="38038"/>
    <cellStyle name="Output 2 2 9 2 4" xfId="38039"/>
    <cellStyle name="Output 2 2 9 2 5" xfId="38040"/>
    <cellStyle name="Output 2 2 9 2 6" xfId="38041"/>
    <cellStyle name="Output 2 2 9 3" xfId="38042"/>
    <cellStyle name="Output 2 2 9 4" xfId="38043"/>
    <cellStyle name="Output 2 2 9 5" xfId="38044"/>
    <cellStyle name="Output 2 2 9 6" xfId="38045"/>
    <cellStyle name="Output 2 2 9 7" xfId="38046"/>
    <cellStyle name="Output 2 20" xfId="38047"/>
    <cellStyle name="Output 2 20 2" xfId="38048"/>
    <cellStyle name="Output 2 20 2 2" xfId="38049"/>
    <cellStyle name="Output 2 20 2 3" xfId="38050"/>
    <cellStyle name="Output 2 20 2 4" xfId="38051"/>
    <cellStyle name="Output 2 20 2 5" xfId="38052"/>
    <cellStyle name="Output 2 20 2 6" xfId="38053"/>
    <cellStyle name="Output 2 20 3" xfId="38054"/>
    <cellStyle name="Output 2 20 4" xfId="38055"/>
    <cellStyle name="Output 2 20 5" xfId="38056"/>
    <cellStyle name="Output 2 20 6" xfId="38057"/>
    <cellStyle name="Output 2 20 7" xfId="38058"/>
    <cellStyle name="Output 2 21" xfId="38059"/>
    <cellStyle name="Output 2 21 2" xfId="38060"/>
    <cellStyle name="Output 2 21 2 2" xfId="38061"/>
    <cellStyle name="Output 2 21 2 3" xfId="38062"/>
    <cellStyle name="Output 2 21 2 4" xfId="38063"/>
    <cellStyle name="Output 2 21 2 5" xfId="38064"/>
    <cellStyle name="Output 2 21 2 6" xfId="38065"/>
    <cellStyle name="Output 2 21 3" xfId="38066"/>
    <cellStyle name="Output 2 21 4" xfId="38067"/>
    <cellStyle name="Output 2 21 5" xfId="38068"/>
    <cellStyle name="Output 2 21 6" xfId="38069"/>
    <cellStyle name="Output 2 21 7" xfId="38070"/>
    <cellStyle name="Output 2 22" xfId="38071"/>
    <cellStyle name="Output 2 22 2" xfId="38072"/>
    <cellStyle name="Output 2 22 2 2" xfId="38073"/>
    <cellStyle name="Output 2 22 2 3" xfId="38074"/>
    <cellStyle name="Output 2 22 2 4" xfId="38075"/>
    <cellStyle name="Output 2 22 2 5" xfId="38076"/>
    <cellStyle name="Output 2 22 2 6" xfId="38077"/>
    <cellStyle name="Output 2 22 3" xfId="38078"/>
    <cellStyle name="Output 2 22 4" xfId="38079"/>
    <cellStyle name="Output 2 22 5" xfId="38080"/>
    <cellStyle name="Output 2 22 6" xfId="38081"/>
    <cellStyle name="Output 2 22 7" xfId="38082"/>
    <cellStyle name="Output 2 23" xfId="38083"/>
    <cellStyle name="Output 2 23 2" xfId="38084"/>
    <cellStyle name="Output 2 23 2 2" xfId="38085"/>
    <cellStyle name="Output 2 23 2 3" xfId="38086"/>
    <cellStyle name="Output 2 23 2 4" xfId="38087"/>
    <cellStyle name="Output 2 23 2 5" xfId="38088"/>
    <cellStyle name="Output 2 23 2 6" xfId="38089"/>
    <cellStyle name="Output 2 23 3" xfId="38090"/>
    <cellStyle name="Output 2 23 4" xfId="38091"/>
    <cellStyle name="Output 2 23 5" xfId="38092"/>
    <cellStyle name="Output 2 23 6" xfId="38093"/>
    <cellStyle name="Output 2 23 7" xfId="38094"/>
    <cellStyle name="Output 2 24" xfId="38095"/>
    <cellStyle name="Output 2 24 2" xfId="38096"/>
    <cellStyle name="Output 2 24 2 2" xfId="38097"/>
    <cellStyle name="Output 2 24 2 3" xfId="38098"/>
    <cellStyle name="Output 2 24 2 4" xfId="38099"/>
    <cellStyle name="Output 2 24 2 5" xfId="38100"/>
    <cellStyle name="Output 2 24 2 6" xfId="38101"/>
    <cellStyle name="Output 2 24 3" xfId="38102"/>
    <cellStyle name="Output 2 24 4" xfId="38103"/>
    <cellStyle name="Output 2 24 5" xfId="38104"/>
    <cellStyle name="Output 2 24 6" xfId="38105"/>
    <cellStyle name="Output 2 24 7" xfId="38106"/>
    <cellStyle name="Output 2 25" xfId="38107"/>
    <cellStyle name="Output 2 25 2" xfId="38108"/>
    <cellStyle name="Output 2 25 2 2" xfId="38109"/>
    <cellStyle name="Output 2 25 2 3" xfId="38110"/>
    <cellStyle name="Output 2 25 2 4" xfId="38111"/>
    <cellStyle name="Output 2 25 2 5" xfId="38112"/>
    <cellStyle name="Output 2 25 2 6" xfId="38113"/>
    <cellStyle name="Output 2 25 3" xfId="38114"/>
    <cellStyle name="Output 2 25 4" xfId="38115"/>
    <cellStyle name="Output 2 25 5" xfId="38116"/>
    <cellStyle name="Output 2 25 6" xfId="38117"/>
    <cellStyle name="Output 2 25 7" xfId="38118"/>
    <cellStyle name="Output 2 26" xfId="38119"/>
    <cellStyle name="Output 2 26 2" xfId="38120"/>
    <cellStyle name="Output 2 26 2 2" xfId="38121"/>
    <cellStyle name="Output 2 26 2 3" xfId="38122"/>
    <cellStyle name="Output 2 26 2 4" xfId="38123"/>
    <cellStyle name="Output 2 26 2 5" xfId="38124"/>
    <cellStyle name="Output 2 26 2 6" xfId="38125"/>
    <cellStyle name="Output 2 26 3" xfId="38126"/>
    <cellStyle name="Output 2 26 4" xfId="38127"/>
    <cellStyle name="Output 2 26 5" xfId="38128"/>
    <cellStyle name="Output 2 26 6" xfId="38129"/>
    <cellStyle name="Output 2 26 7" xfId="38130"/>
    <cellStyle name="Output 2 27" xfId="38131"/>
    <cellStyle name="Output 2 27 2" xfId="38132"/>
    <cellStyle name="Output 2 27 2 2" xfId="38133"/>
    <cellStyle name="Output 2 27 2 3" xfId="38134"/>
    <cellStyle name="Output 2 27 2 4" xfId="38135"/>
    <cellStyle name="Output 2 27 2 5" xfId="38136"/>
    <cellStyle name="Output 2 27 2 6" xfId="38137"/>
    <cellStyle name="Output 2 27 3" xfId="38138"/>
    <cellStyle name="Output 2 27 4" xfId="38139"/>
    <cellStyle name="Output 2 27 5" xfId="38140"/>
    <cellStyle name="Output 2 27 6" xfId="38141"/>
    <cellStyle name="Output 2 27 7" xfId="38142"/>
    <cellStyle name="Output 2 28" xfId="38143"/>
    <cellStyle name="Output 2 28 2" xfId="38144"/>
    <cellStyle name="Output 2 28 2 2" xfId="38145"/>
    <cellStyle name="Output 2 28 2 3" xfId="38146"/>
    <cellStyle name="Output 2 28 2 4" xfId="38147"/>
    <cellStyle name="Output 2 28 2 5" xfId="38148"/>
    <cellStyle name="Output 2 28 2 6" xfId="38149"/>
    <cellStyle name="Output 2 28 3" xfId="38150"/>
    <cellStyle name="Output 2 28 4" xfId="38151"/>
    <cellStyle name="Output 2 28 5" xfId="38152"/>
    <cellStyle name="Output 2 29" xfId="38153"/>
    <cellStyle name="Output 2 29 2" xfId="38154"/>
    <cellStyle name="Output 2 29 3" xfId="38155"/>
    <cellStyle name="Output 2 29 4" xfId="38156"/>
    <cellStyle name="Output 2 29 5" xfId="38157"/>
    <cellStyle name="Output 2 29 6" xfId="38158"/>
    <cellStyle name="Output 2 3" xfId="38159"/>
    <cellStyle name="Output 2 3 10" xfId="38160"/>
    <cellStyle name="Output 2 3 10 2" xfId="38161"/>
    <cellStyle name="Output 2 3 10 2 2" xfId="38162"/>
    <cellStyle name="Output 2 3 10 2 3" xfId="38163"/>
    <cellStyle name="Output 2 3 10 2 4" xfId="38164"/>
    <cellStyle name="Output 2 3 10 2 5" xfId="38165"/>
    <cellStyle name="Output 2 3 10 2 6" xfId="38166"/>
    <cellStyle name="Output 2 3 10 3" xfId="38167"/>
    <cellStyle name="Output 2 3 10 4" xfId="38168"/>
    <cellStyle name="Output 2 3 10 5" xfId="38169"/>
    <cellStyle name="Output 2 3 10 6" xfId="38170"/>
    <cellStyle name="Output 2 3 10 7" xfId="38171"/>
    <cellStyle name="Output 2 3 11" xfId="38172"/>
    <cellStyle name="Output 2 3 11 2" xfId="38173"/>
    <cellStyle name="Output 2 3 11 2 2" xfId="38174"/>
    <cellStyle name="Output 2 3 11 2 3" xfId="38175"/>
    <cellStyle name="Output 2 3 11 2 4" xfId="38176"/>
    <cellStyle name="Output 2 3 11 2 5" xfId="38177"/>
    <cellStyle name="Output 2 3 11 2 6" xfId="38178"/>
    <cellStyle name="Output 2 3 11 3" xfId="38179"/>
    <cellStyle name="Output 2 3 11 4" xfId="38180"/>
    <cellStyle name="Output 2 3 11 5" xfId="38181"/>
    <cellStyle name="Output 2 3 11 6" xfId="38182"/>
    <cellStyle name="Output 2 3 11 7" xfId="38183"/>
    <cellStyle name="Output 2 3 12" xfId="38184"/>
    <cellStyle name="Output 2 3 12 2" xfId="38185"/>
    <cellStyle name="Output 2 3 12 2 2" xfId="38186"/>
    <cellStyle name="Output 2 3 12 2 3" xfId="38187"/>
    <cellStyle name="Output 2 3 12 2 4" xfId="38188"/>
    <cellStyle name="Output 2 3 12 2 5" xfId="38189"/>
    <cellStyle name="Output 2 3 12 2 6" xfId="38190"/>
    <cellStyle name="Output 2 3 12 3" xfId="38191"/>
    <cellStyle name="Output 2 3 12 4" xfId="38192"/>
    <cellStyle name="Output 2 3 12 5" xfId="38193"/>
    <cellStyle name="Output 2 3 12 6" xfId="38194"/>
    <cellStyle name="Output 2 3 12 7" xfId="38195"/>
    <cellStyle name="Output 2 3 13" xfId="38196"/>
    <cellStyle name="Output 2 3 13 2" xfId="38197"/>
    <cellStyle name="Output 2 3 13 2 2" xfId="38198"/>
    <cellStyle name="Output 2 3 13 2 3" xfId="38199"/>
    <cellStyle name="Output 2 3 13 2 4" xfId="38200"/>
    <cellStyle name="Output 2 3 13 2 5" xfId="38201"/>
    <cellStyle name="Output 2 3 13 2 6" xfId="38202"/>
    <cellStyle name="Output 2 3 13 3" xfId="38203"/>
    <cellStyle name="Output 2 3 13 4" xfId="38204"/>
    <cellStyle name="Output 2 3 13 5" xfId="38205"/>
    <cellStyle name="Output 2 3 13 6" xfId="38206"/>
    <cellStyle name="Output 2 3 13 7" xfId="38207"/>
    <cellStyle name="Output 2 3 14" xfId="38208"/>
    <cellStyle name="Output 2 3 14 2" xfId="38209"/>
    <cellStyle name="Output 2 3 14 2 2" xfId="38210"/>
    <cellStyle name="Output 2 3 14 2 3" xfId="38211"/>
    <cellStyle name="Output 2 3 14 2 4" xfId="38212"/>
    <cellStyle name="Output 2 3 14 2 5" xfId="38213"/>
    <cellStyle name="Output 2 3 14 2 6" xfId="38214"/>
    <cellStyle name="Output 2 3 14 3" xfId="38215"/>
    <cellStyle name="Output 2 3 14 4" xfId="38216"/>
    <cellStyle name="Output 2 3 14 5" xfId="38217"/>
    <cellStyle name="Output 2 3 14 6" xfId="38218"/>
    <cellStyle name="Output 2 3 14 7" xfId="38219"/>
    <cellStyle name="Output 2 3 15" xfId="38220"/>
    <cellStyle name="Output 2 3 15 2" xfId="38221"/>
    <cellStyle name="Output 2 3 15 2 2" xfId="38222"/>
    <cellStyle name="Output 2 3 15 2 3" xfId="38223"/>
    <cellStyle name="Output 2 3 15 2 4" xfId="38224"/>
    <cellStyle name="Output 2 3 15 2 5" xfId="38225"/>
    <cellStyle name="Output 2 3 15 2 6" xfId="38226"/>
    <cellStyle name="Output 2 3 15 3" xfId="38227"/>
    <cellStyle name="Output 2 3 15 4" xfId="38228"/>
    <cellStyle name="Output 2 3 15 5" xfId="38229"/>
    <cellStyle name="Output 2 3 15 6" xfId="38230"/>
    <cellStyle name="Output 2 3 15 7" xfId="38231"/>
    <cellStyle name="Output 2 3 16" xfId="38232"/>
    <cellStyle name="Output 2 3 16 2" xfId="38233"/>
    <cellStyle name="Output 2 3 16 2 2" xfId="38234"/>
    <cellStyle name="Output 2 3 16 2 3" xfId="38235"/>
    <cellStyle name="Output 2 3 16 2 4" xfId="38236"/>
    <cellStyle name="Output 2 3 16 2 5" xfId="38237"/>
    <cellStyle name="Output 2 3 16 2 6" xfId="38238"/>
    <cellStyle name="Output 2 3 16 3" xfId="38239"/>
    <cellStyle name="Output 2 3 16 4" xfId="38240"/>
    <cellStyle name="Output 2 3 16 5" xfId="38241"/>
    <cellStyle name="Output 2 3 16 6" xfId="38242"/>
    <cellStyle name="Output 2 3 16 7" xfId="38243"/>
    <cellStyle name="Output 2 3 17" xfId="38244"/>
    <cellStyle name="Output 2 3 17 2" xfId="38245"/>
    <cellStyle name="Output 2 3 17 2 2" xfId="38246"/>
    <cellStyle name="Output 2 3 17 2 3" xfId="38247"/>
    <cellStyle name="Output 2 3 17 2 4" xfId="38248"/>
    <cellStyle name="Output 2 3 17 2 5" xfId="38249"/>
    <cellStyle name="Output 2 3 17 2 6" xfId="38250"/>
    <cellStyle name="Output 2 3 17 3" xfId="38251"/>
    <cellStyle name="Output 2 3 17 4" xfId="38252"/>
    <cellStyle name="Output 2 3 17 5" xfId="38253"/>
    <cellStyle name="Output 2 3 17 6" xfId="38254"/>
    <cellStyle name="Output 2 3 17 7" xfId="38255"/>
    <cellStyle name="Output 2 3 18" xfId="38256"/>
    <cellStyle name="Output 2 3 18 2" xfId="38257"/>
    <cellStyle name="Output 2 3 18 2 2" xfId="38258"/>
    <cellStyle name="Output 2 3 18 2 3" xfId="38259"/>
    <cellStyle name="Output 2 3 18 2 4" xfId="38260"/>
    <cellStyle name="Output 2 3 18 2 5" xfId="38261"/>
    <cellStyle name="Output 2 3 18 2 6" xfId="38262"/>
    <cellStyle name="Output 2 3 18 3" xfId="38263"/>
    <cellStyle name="Output 2 3 18 4" xfId="38264"/>
    <cellStyle name="Output 2 3 18 5" xfId="38265"/>
    <cellStyle name="Output 2 3 18 6" xfId="38266"/>
    <cellStyle name="Output 2 3 18 7" xfId="38267"/>
    <cellStyle name="Output 2 3 19" xfId="38268"/>
    <cellStyle name="Output 2 3 19 2" xfId="38269"/>
    <cellStyle name="Output 2 3 19 2 2" xfId="38270"/>
    <cellStyle name="Output 2 3 19 2 3" xfId="38271"/>
    <cellStyle name="Output 2 3 19 2 4" xfId="38272"/>
    <cellStyle name="Output 2 3 19 2 5" xfId="38273"/>
    <cellStyle name="Output 2 3 19 2 6" xfId="38274"/>
    <cellStyle name="Output 2 3 19 3" xfId="38275"/>
    <cellStyle name="Output 2 3 19 4" xfId="38276"/>
    <cellStyle name="Output 2 3 19 5" xfId="38277"/>
    <cellStyle name="Output 2 3 19 6" xfId="38278"/>
    <cellStyle name="Output 2 3 19 7" xfId="38279"/>
    <cellStyle name="Output 2 3 2" xfId="38280"/>
    <cellStyle name="Output 2 3 2 2" xfId="38281"/>
    <cellStyle name="Output 2 3 2 2 2" xfId="38282"/>
    <cellStyle name="Output 2 3 2 2 3" xfId="38283"/>
    <cellStyle name="Output 2 3 2 2 4" xfId="38284"/>
    <cellStyle name="Output 2 3 2 2 5" xfId="38285"/>
    <cellStyle name="Output 2 3 2 2 6" xfId="38286"/>
    <cellStyle name="Output 2 3 2 3" xfId="38287"/>
    <cellStyle name="Output 2 3 2 4" xfId="38288"/>
    <cellStyle name="Output 2 3 2 5" xfId="38289"/>
    <cellStyle name="Output 2 3 2 6" xfId="38290"/>
    <cellStyle name="Output 2 3 2 7" xfId="38291"/>
    <cellStyle name="Output 2 3 20" xfId="38292"/>
    <cellStyle name="Output 2 3 20 2" xfId="38293"/>
    <cellStyle name="Output 2 3 20 2 2" xfId="38294"/>
    <cellStyle name="Output 2 3 20 2 3" xfId="38295"/>
    <cellStyle name="Output 2 3 20 2 4" xfId="38296"/>
    <cellStyle name="Output 2 3 20 2 5" xfId="38297"/>
    <cellStyle name="Output 2 3 20 2 6" xfId="38298"/>
    <cellStyle name="Output 2 3 20 3" xfId="38299"/>
    <cellStyle name="Output 2 3 20 4" xfId="38300"/>
    <cellStyle name="Output 2 3 20 5" xfId="38301"/>
    <cellStyle name="Output 2 3 20 6" xfId="38302"/>
    <cellStyle name="Output 2 3 20 7" xfId="38303"/>
    <cellStyle name="Output 2 3 21" xfId="38304"/>
    <cellStyle name="Output 2 3 21 2" xfId="38305"/>
    <cellStyle name="Output 2 3 21 2 2" xfId="38306"/>
    <cellStyle name="Output 2 3 21 2 3" xfId="38307"/>
    <cellStyle name="Output 2 3 21 2 4" xfId="38308"/>
    <cellStyle name="Output 2 3 21 2 5" xfId="38309"/>
    <cellStyle name="Output 2 3 21 2 6" xfId="38310"/>
    <cellStyle name="Output 2 3 21 3" xfId="38311"/>
    <cellStyle name="Output 2 3 21 4" xfId="38312"/>
    <cellStyle name="Output 2 3 21 5" xfId="38313"/>
    <cellStyle name="Output 2 3 21 6" xfId="38314"/>
    <cellStyle name="Output 2 3 21 7" xfId="38315"/>
    <cellStyle name="Output 2 3 22" xfId="38316"/>
    <cellStyle name="Output 2 3 22 2" xfId="38317"/>
    <cellStyle name="Output 2 3 22 2 2" xfId="38318"/>
    <cellStyle name="Output 2 3 22 2 3" xfId="38319"/>
    <cellStyle name="Output 2 3 22 2 4" xfId="38320"/>
    <cellStyle name="Output 2 3 22 2 5" xfId="38321"/>
    <cellStyle name="Output 2 3 22 2 6" xfId="38322"/>
    <cellStyle name="Output 2 3 22 3" xfId="38323"/>
    <cellStyle name="Output 2 3 22 4" xfId="38324"/>
    <cellStyle name="Output 2 3 22 5" xfId="38325"/>
    <cellStyle name="Output 2 3 22 6" xfId="38326"/>
    <cellStyle name="Output 2 3 22 7" xfId="38327"/>
    <cellStyle name="Output 2 3 23" xfId="38328"/>
    <cellStyle name="Output 2 3 23 2" xfId="38329"/>
    <cellStyle name="Output 2 3 23 2 2" xfId="38330"/>
    <cellStyle name="Output 2 3 23 2 3" xfId="38331"/>
    <cellStyle name="Output 2 3 23 2 4" xfId="38332"/>
    <cellStyle name="Output 2 3 23 2 5" xfId="38333"/>
    <cellStyle name="Output 2 3 23 2 6" xfId="38334"/>
    <cellStyle name="Output 2 3 23 3" xfId="38335"/>
    <cellStyle name="Output 2 3 23 4" xfId="38336"/>
    <cellStyle name="Output 2 3 23 5" xfId="38337"/>
    <cellStyle name="Output 2 3 23 6" xfId="38338"/>
    <cellStyle name="Output 2 3 23 7" xfId="38339"/>
    <cellStyle name="Output 2 3 24" xfId="38340"/>
    <cellStyle name="Output 2 3 24 2" xfId="38341"/>
    <cellStyle name="Output 2 3 24 2 2" xfId="38342"/>
    <cellStyle name="Output 2 3 24 2 3" xfId="38343"/>
    <cellStyle name="Output 2 3 24 2 4" xfId="38344"/>
    <cellStyle name="Output 2 3 24 2 5" xfId="38345"/>
    <cellStyle name="Output 2 3 24 2 6" xfId="38346"/>
    <cellStyle name="Output 2 3 24 3" xfId="38347"/>
    <cellStyle name="Output 2 3 24 4" xfId="38348"/>
    <cellStyle name="Output 2 3 24 5" xfId="38349"/>
    <cellStyle name="Output 2 3 24 6" xfId="38350"/>
    <cellStyle name="Output 2 3 24 7" xfId="38351"/>
    <cellStyle name="Output 2 3 25" xfId="38352"/>
    <cellStyle name="Output 2 3 25 2" xfId="38353"/>
    <cellStyle name="Output 2 3 25 2 2" xfId="38354"/>
    <cellStyle name="Output 2 3 25 2 3" xfId="38355"/>
    <cellStyle name="Output 2 3 25 2 4" xfId="38356"/>
    <cellStyle name="Output 2 3 25 2 5" xfId="38357"/>
    <cellStyle name="Output 2 3 25 2 6" xfId="38358"/>
    <cellStyle name="Output 2 3 25 3" xfId="38359"/>
    <cellStyle name="Output 2 3 25 4" xfId="38360"/>
    <cellStyle name="Output 2 3 25 5" xfId="38361"/>
    <cellStyle name="Output 2 3 25 6" xfId="38362"/>
    <cellStyle name="Output 2 3 25 7" xfId="38363"/>
    <cellStyle name="Output 2 3 26" xfId="38364"/>
    <cellStyle name="Output 2 3 26 2" xfId="38365"/>
    <cellStyle name="Output 2 3 26 2 2" xfId="38366"/>
    <cellStyle name="Output 2 3 26 2 3" xfId="38367"/>
    <cellStyle name="Output 2 3 26 2 4" xfId="38368"/>
    <cellStyle name="Output 2 3 26 2 5" xfId="38369"/>
    <cellStyle name="Output 2 3 26 2 6" xfId="38370"/>
    <cellStyle name="Output 2 3 26 3" xfId="38371"/>
    <cellStyle name="Output 2 3 26 4" xfId="38372"/>
    <cellStyle name="Output 2 3 26 5" xfId="38373"/>
    <cellStyle name="Output 2 3 26 6" xfId="38374"/>
    <cellStyle name="Output 2 3 26 7" xfId="38375"/>
    <cellStyle name="Output 2 3 27" xfId="38376"/>
    <cellStyle name="Output 2 3 27 2" xfId="38377"/>
    <cellStyle name="Output 2 3 27 2 2" xfId="38378"/>
    <cellStyle name="Output 2 3 27 2 3" xfId="38379"/>
    <cellStyle name="Output 2 3 27 2 4" xfId="38380"/>
    <cellStyle name="Output 2 3 27 2 5" xfId="38381"/>
    <cellStyle name="Output 2 3 27 2 6" xfId="38382"/>
    <cellStyle name="Output 2 3 27 3" xfId="38383"/>
    <cellStyle name="Output 2 3 27 4" xfId="38384"/>
    <cellStyle name="Output 2 3 27 5" xfId="38385"/>
    <cellStyle name="Output 2 3 27 6" xfId="38386"/>
    <cellStyle name="Output 2 3 27 7" xfId="38387"/>
    <cellStyle name="Output 2 3 28" xfId="38388"/>
    <cellStyle name="Output 2 3 28 2" xfId="38389"/>
    <cellStyle name="Output 2 3 28 2 2" xfId="38390"/>
    <cellStyle name="Output 2 3 28 2 3" xfId="38391"/>
    <cellStyle name="Output 2 3 28 2 4" xfId="38392"/>
    <cellStyle name="Output 2 3 28 2 5" xfId="38393"/>
    <cellStyle name="Output 2 3 28 2 6" xfId="38394"/>
    <cellStyle name="Output 2 3 28 3" xfId="38395"/>
    <cellStyle name="Output 2 3 28 4" xfId="38396"/>
    <cellStyle name="Output 2 3 28 5" xfId="38397"/>
    <cellStyle name="Output 2 3 28 6" xfId="38398"/>
    <cellStyle name="Output 2 3 28 7" xfId="38399"/>
    <cellStyle name="Output 2 3 29" xfId="38400"/>
    <cellStyle name="Output 2 3 29 2" xfId="38401"/>
    <cellStyle name="Output 2 3 29 2 2" xfId="38402"/>
    <cellStyle name="Output 2 3 29 2 3" xfId="38403"/>
    <cellStyle name="Output 2 3 29 2 4" xfId="38404"/>
    <cellStyle name="Output 2 3 29 2 5" xfId="38405"/>
    <cellStyle name="Output 2 3 29 2 6" xfId="38406"/>
    <cellStyle name="Output 2 3 29 3" xfId="38407"/>
    <cellStyle name="Output 2 3 29 4" xfId="38408"/>
    <cellStyle name="Output 2 3 29 5" xfId="38409"/>
    <cellStyle name="Output 2 3 29 6" xfId="38410"/>
    <cellStyle name="Output 2 3 29 7" xfId="38411"/>
    <cellStyle name="Output 2 3 3" xfId="38412"/>
    <cellStyle name="Output 2 3 3 2" xfId="38413"/>
    <cellStyle name="Output 2 3 3 2 2" xfId="38414"/>
    <cellStyle name="Output 2 3 3 2 3" xfId="38415"/>
    <cellStyle name="Output 2 3 3 2 4" xfId="38416"/>
    <cellStyle name="Output 2 3 3 2 5" xfId="38417"/>
    <cellStyle name="Output 2 3 3 2 6" xfId="38418"/>
    <cellStyle name="Output 2 3 3 3" xfId="38419"/>
    <cellStyle name="Output 2 3 3 4" xfId="38420"/>
    <cellStyle name="Output 2 3 3 5" xfId="38421"/>
    <cellStyle name="Output 2 3 3 6" xfId="38422"/>
    <cellStyle name="Output 2 3 3 7" xfId="38423"/>
    <cellStyle name="Output 2 3 30" xfId="38424"/>
    <cellStyle name="Output 2 3 30 2" xfId="38425"/>
    <cellStyle name="Output 2 3 30 2 2" xfId="38426"/>
    <cellStyle name="Output 2 3 30 2 3" xfId="38427"/>
    <cellStyle name="Output 2 3 30 2 4" xfId="38428"/>
    <cellStyle name="Output 2 3 30 2 5" xfId="38429"/>
    <cellStyle name="Output 2 3 30 2 6" xfId="38430"/>
    <cellStyle name="Output 2 3 30 3" xfId="38431"/>
    <cellStyle name="Output 2 3 30 4" xfId="38432"/>
    <cellStyle name="Output 2 3 30 5" xfId="38433"/>
    <cellStyle name="Output 2 3 30 6" xfId="38434"/>
    <cellStyle name="Output 2 3 30 7" xfId="38435"/>
    <cellStyle name="Output 2 3 31" xfId="38436"/>
    <cellStyle name="Output 2 3 31 2" xfId="38437"/>
    <cellStyle name="Output 2 3 31 2 2" xfId="38438"/>
    <cellStyle name="Output 2 3 31 2 3" xfId="38439"/>
    <cellStyle name="Output 2 3 31 2 4" xfId="38440"/>
    <cellStyle name="Output 2 3 31 2 5" xfId="38441"/>
    <cellStyle name="Output 2 3 31 2 6" xfId="38442"/>
    <cellStyle name="Output 2 3 31 3" xfId="38443"/>
    <cellStyle name="Output 2 3 31 4" xfId="38444"/>
    <cellStyle name="Output 2 3 31 5" xfId="38445"/>
    <cellStyle name="Output 2 3 31 6" xfId="38446"/>
    <cellStyle name="Output 2 3 31 7" xfId="38447"/>
    <cellStyle name="Output 2 3 32" xfId="38448"/>
    <cellStyle name="Output 2 3 32 2" xfId="38449"/>
    <cellStyle name="Output 2 3 32 2 2" xfId="38450"/>
    <cellStyle name="Output 2 3 32 2 3" xfId="38451"/>
    <cellStyle name="Output 2 3 32 2 4" xfId="38452"/>
    <cellStyle name="Output 2 3 32 2 5" xfId="38453"/>
    <cellStyle name="Output 2 3 32 2 6" xfId="38454"/>
    <cellStyle name="Output 2 3 32 3" xfId="38455"/>
    <cellStyle name="Output 2 3 32 4" xfId="38456"/>
    <cellStyle name="Output 2 3 32 5" xfId="38457"/>
    <cellStyle name="Output 2 3 32 6" xfId="38458"/>
    <cellStyle name="Output 2 3 32 7" xfId="38459"/>
    <cellStyle name="Output 2 3 33" xfId="38460"/>
    <cellStyle name="Output 2 3 33 2" xfId="38461"/>
    <cellStyle name="Output 2 3 33 2 2" xfId="38462"/>
    <cellStyle name="Output 2 3 33 2 3" xfId="38463"/>
    <cellStyle name="Output 2 3 33 2 4" xfId="38464"/>
    <cellStyle name="Output 2 3 33 2 5" xfId="38465"/>
    <cellStyle name="Output 2 3 33 2 6" xfId="38466"/>
    <cellStyle name="Output 2 3 33 3" xfId="38467"/>
    <cellStyle name="Output 2 3 33 4" xfId="38468"/>
    <cellStyle name="Output 2 3 33 5" xfId="38469"/>
    <cellStyle name="Output 2 3 33 6" xfId="38470"/>
    <cellStyle name="Output 2 3 33 7" xfId="38471"/>
    <cellStyle name="Output 2 3 34" xfId="38472"/>
    <cellStyle name="Output 2 3 34 2" xfId="38473"/>
    <cellStyle name="Output 2 3 34 2 2" xfId="38474"/>
    <cellStyle name="Output 2 3 34 2 3" xfId="38475"/>
    <cellStyle name="Output 2 3 34 2 4" xfId="38476"/>
    <cellStyle name="Output 2 3 34 2 5" xfId="38477"/>
    <cellStyle name="Output 2 3 34 2 6" xfId="38478"/>
    <cellStyle name="Output 2 3 34 3" xfId="38479"/>
    <cellStyle name="Output 2 3 34 4" xfId="38480"/>
    <cellStyle name="Output 2 3 34 5" xfId="38481"/>
    <cellStyle name="Output 2 3 35" xfId="38482"/>
    <cellStyle name="Output 2 3 35 2" xfId="38483"/>
    <cellStyle name="Output 2 3 35 3" xfId="38484"/>
    <cellStyle name="Output 2 3 35 4" xfId="38485"/>
    <cellStyle name="Output 2 3 35 5" xfId="38486"/>
    <cellStyle name="Output 2 3 35 6" xfId="38487"/>
    <cellStyle name="Output 2 3 36" xfId="38488"/>
    <cellStyle name="Output 2 3 37" xfId="38489"/>
    <cellStyle name="Output 2 3 38" xfId="38490"/>
    <cellStyle name="Output 2 3 4" xfId="38491"/>
    <cellStyle name="Output 2 3 4 2" xfId="38492"/>
    <cellStyle name="Output 2 3 4 2 2" xfId="38493"/>
    <cellStyle name="Output 2 3 4 2 3" xfId="38494"/>
    <cellStyle name="Output 2 3 4 2 4" xfId="38495"/>
    <cellStyle name="Output 2 3 4 2 5" xfId="38496"/>
    <cellStyle name="Output 2 3 4 2 6" xfId="38497"/>
    <cellStyle name="Output 2 3 4 3" xfId="38498"/>
    <cellStyle name="Output 2 3 4 4" xfId="38499"/>
    <cellStyle name="Output 2 3 4 5" xfId="38500"/>
    <cellStyle name="Output 2 3 4 6" xfId="38501"/>
    <cellStyle name="Output 2 3 4 7" xfId="38502"/>
    <cellStyle name="Output 2 3 5" xfId="38503"/>
    <cellStyle name="Output 2 3 5 2" xfId="38504"/>
    <cellStyle name="Output 2 3 5 2 2" xfId="38505"/>
    <cellStyle name="Output 2 3 5 2 3" xfId="38506"/>
    <cellStyle name="Output 2 3 5 2 4" xfId="38507"/>
    <cellStyle name="Output 2 3 5 2 5" xfId="38508"/>
    <cellStyle name="Output 2 3 5 2 6" xfId="38509"/>
    <cellStyle name="Output 2 3 5 3" xfId="38510"/>
    <cellStyle name="Output 2 3 5 4" xfId="38511"/>
    <cellStyle name="Output 2 3 5 5" xfId="38512"/>
    <cellStyle name="Output 2 3 5 6" xfId="38513"/>
    <cellStyle name="Output 2 3 5 7" xfId="38514"/>
    <cellStyle name="Output 2 3 6" xfId="38515"/>
    <cellStyle name="Output 2 3 6 2" xfId="38516"/>
    <cellStyle name="Output 2 3 6 2 2" xfId="38517"/>
    <cellStyle name="Output 2 3 6 2 3" xfId="38518"/>
    <cellStyle name="Output 2 3 6 2 4" xfId="38519"/>
    <cellStyle name="Output 2 3 6 2 5" xfId="38520"/>
    <cellStyle name="Output 2 3 6 2 6" xfId="38521"/>
    <cellStyle name="Output 2 3 6 3" xfId="38522"/>
    <cellStyle name="Output 2 3 6 4" xfId="38523"/>
    <cellStyle name="Output 2 3 6 5" xfId="38524"/>
    <cellStyle name="Output 2 3 6 6" xfId="38525"/>
    <cellStyle name="Output 2 3 6 7" xfId="38526"/>
    <cellStyle name="Output 2 3 7" xfId="38527"/>
    <cellStyle name="Output 2 3 7 2" xfId="38528"/>
    <cellStyle name="Output 2 3 7 2 2" xfId="38529"/>
    <cellStyle name="Output 2 3 7 2 3" xfId="38530"/>
    <cellStyle name="Output 2 3 7 2 4" xfId="38531"/>
    <cellStyle name="Output 2 3 7 2 5" xfId="38532"/>
    <cellStyle name="Output 2 3 7 2 6" xfId="38533"/>
    <cellStyle name="Output 2 3 7 3" xfId="38534"/>
    <cellStyle name="Output 2 3 7 4" xfId="38535"/>
    <cellStyle name="Output 2 3 7 5" xfId="38536"/>
    <cellStyle name="Output 2 3 7 6" xfId="38537"/>
    <cellStyle name="Output 2 3 7 7" xfId="38538"/>
    <cellStyle name="Output 2 3 8" xfId="38539"/>
    <cellStyle name="Output 2 3 8 2" xfId="38540"/>
    <cellStyle name="Output 2 3 8 2 2" xfId="38541"/>
    <cellStyle name="Output 2 3 8 2 3" xfId="38542"/>
    <cellStyle name="Output 2 3 8 2 4" xfId="38543"/>
    <cellStyle name="Output 2 3 8 2 5" xfId="38544"/>
    <cellStyle name="Output 2 3 8 2 6" xfId="38545"/>
    <cellStyle name="Output 2 3 8 3" xfId="38546"/>
    <cellStyle name="Output 2 3 8 4" xfId="38547"/>
    <cellStyle name="Output 2 3 8 5" xfId="38548"/>
    <cellStyle name="Output 2 3 8 6" xfId="38549"/>
    <cellStyle name="Output 2 3 8 7" xfId="38550"/>
    <cellStyle name="Output 2 3 9" xfId="38551"/>
    <cellStyle name="Output 2 3 9 2" xfId="38552"/>
    <cellStyle name="Output 2 3 9 2 2" xfId="38553"/>
    <cellStyle name="Output 2 3 9 2 3" xfId="38554"/>
    <cellStyle name="Output 2 3 9 2 4" xfId="38555"/>
    <cellStyle name="Output 2 3 9 2 5" xfId="38556"/>
    <cellStyle name="Output 2 3 9 2 6" xfId="38557"/>
    <cellStyle name="Output 2 3 9 3" xfId="38558"/>
    <cellStyle name="Output 2 3 9 4" xfId="38559"/>
    <cellStyle name="Output 2 3 9 5" xfId="38560"/>
    <cellStyle name="Output 2 3 9 6" xfId="38561"/>
    <cellStyle name="Output 2 3 9 7" xfId="38562"/>
    <cellStyle name="Output 2 30" xfId="38563"/>
    <cellStyle name="Output 2 30 2" xfId="38564"/>
    <cellStyle name="Output 2 30 3" xfId="38565"/>
    <cellStyle name="Output 2 30 4" xfId="38566"/>
    <cellStyle name="Output 2 30 5" xfId="38567"/>
    <cellStyle name="Output 2 30 6" xfId="38568"/>
    <cellStyle name="Output 2 4" xfId="38569"/>
    <cellStyle name="Output 2 4 2" xfId="38570"/>
    <cellStyle name="Output 2 4 2 2" xfId="38571"/>
    <cellStyle name="Output 2 4 2 3" xfId="38572"/>
    <cellStyle name="Output 2 4 2 4" xfId="38573"/>
    <cellStyle name="Output 2 4 2 5" xfId="38574"/>
    <cellStyle name="Output 2 4 2 6" xfId="38575"/>
    <cellStyle name="Output 2 4 3" xfId="38576"/>
    <cellStyle name="Output 2 4 4" xfId="38577"/>
    <cellStyle name="Output 2 4 5" xfId="38578"/>
    <cellStyle name="Output 2 4 6" xfId="38579"/>
    <cellStyle name="Output 2 4 7" xfId="38580"/>
    <cellStyle name="Output 2 5" xfId="38581"/>
    <cellStyle name="Output 2 5 2" xfId="38582"/>
    <cellStyle name="Output 2 5 2 2" xfId="38583"/>
    <cellStyle name="Output 2 5 2 3" xfId="38584"/>
    <cellStyle name="Output 2 5 2 4" xfId="38585"/>
    <cellStyle name="Output 2 5 2 5" xfId="38586"/>
    <cellStyle name="Output 2 5 2 6" xfId="38587"/>
    <cellStyle name="Output 2 5 3" xfId="38588"/>
    <cellStyle name="Output 2 5 4" xfId="38589"/>
    <cellStyle name="Output 2 5 5" xfId="38590"/>
    <cellStyle name="Output 2 5 6" xfId="38591"/>
    <cellStyle name="Output 2 5 7" xfId="38592"/>
    <cellStyle name="Output 2 6" xfId="38593"/>
    <cellStyle name="Output 2 6 2" xfId="38594"/>
    <cellStyle name="Output 2 6 2 2" xfId="38595"/>
    <cellStyle name="Output 2 6 2 3" xfId="38596"/>
    <cellStyle name="Output 2 6 2 4" xfId="38597"/>
    <cellStyle name="Output 2 6 2 5" xfId="38598"/>
    <cellStyle name="Output 2 6 2 6" xfId="38599"/>
    <cellStyle name="Output 2 6 3" xfId="38600"/>
    <cellStyle name="Output 2 6 4" xfId="38601"/>
    <cellStyle name="Output 2 6 5" xfId="38602"/>
    <cellStyle name="Output 2 6 6" xfId="38603"/>
    <cellStyle name="Output 2 6 7" xfId="38604"/>
    <cellStyle name="Output 2 7" xfId="38605"/>
    <cellStyle name="Output 2 7 2" xfId="38606"/>
    <cellStyle name="Output 2 7 2 2" xfId="38607"/>
    <cellStyle name="Output 2 7 2 3" xfId="38608"/>
    <cellStyle name="Output 2 7 2 4" xfId="38609"/>
    <cellStyle name="Output 2 7 2 5" xfId="38610"/>
    <cellStyle name="Output 2 7 2 6" xfId="38611"/>
    <cellStyle name="Output 2 7 3" xfId="38612"/>
    <cellStyle name="Output 2 7 4" xfId="38613"/>
    <cellStyle name="Output 2 7 5" xfId="38614"/>
    <cellStyle name="Output 2 7 6" xfId="38615"/>
    <cellStyle name="Output 2 7 7" xfId="38616"/>
    <cellStyle name="Output 2 8" xfId="38617"/>
    <cellStyle name="Output 2 8 2" xfId="38618"/>
    <cellStyle name="Output 2 8 2 2" xfId="38619"/>
    <cellStyle name="Output 2 8 2 3" xfId="38620"/>
    <cellStyle name="Output 2 8 2 4" xfId="38621"/>
    <cellStyle name="Output 2 8 2 5" xfId="38622"/>
    <cellStyle name="Output 2 8 2 6" xfId="38623"/>
    <cellStyle name="Output 2 8 3" xfId="38624"/>
    <cellStyle name="Output 2 8 4" xfId="38625"/>
    <cellStyle name="Output 2 8 5" xfId="38626"/>
    <cellStyle name="Output 2 8 6" xfId="38627"/>
    <cellStyle name="Output 2 8 7" xfId="38628"/>
    <cellStyle name="Output 2 9" xfId="38629"/>
    <cellStyle name="Output 2 9 2" xfId="38630"/>
    <cellStyle name="Output 2 9 2 2" xfId="38631"/>
    <cellStyle name="Output 2 9 2 3" xfId="38632"/>
    <cellStyle name="Output 2 9 2 4" xfId="38633"/>
    <cellStyle name="Output 2 9 2 5" xfId="38634"/>
    <cellStyle name="Output 2 9 2 6" xfId="38635"/>
    <cellStyle name="Output 2 9 3" xfId="38636"/>
    <cellStyle name="Output 2 9 4" xfId="38637"/>
    <cellStyle name="Output 2 9 5" xfId="38638"/>
    <cellStyle name="Output 2 9 6" xfId="38639"/>
    <cellStyle name="Output 2 9 7" xfId="38640"/>
    <cellStyle name="Output 3" xfId="38641"/>
    <cellStyle name="Output 3 10" xfId="38642"/>
    <cellStyle name="Output 3 10 2" xfId="38643"/>
    <cellStyle name="Output 3 10 2 2" xfId="38644"/>
    <cellStyle name="Output 3 10 2 3" xfId="38645"/>
    <cellStyle name="Output 3 10 2 4" xfId="38646"/>
    <cellStyle name="Output 3 10 2 5" xfId="38647"/>
    <cellStyle name="Output 3 10 2 6" xfId="38648"/>
    <cellStyle name="Output 3 10 3" xfId="38649"/>
    <cellStyle name="Output 3 10 4" xfId="38650"/>
    <cellStyle name="Output 3 10 5" xfId="38651"/>
    <cellStyle name="Output 3 10 6" xfId="38652"/>
    <cellStyle name="Output 3 10 7" xfId="38653"/>
    <cellStyle name="Output 3 11" xfId="38654"/>
    <cellStyle name="Output 3 11 2" xfId="38655"/>
    <cellStyle name="Output 3 11 2 2" xfId="38656"/>
    <cellStyle name="Output 3 11 2 3" xfId="38657"/>
    <cellStyle name="Output 3 11 2 4" xfId="38658"/>
    <cellStyle name="Output 3 11 2 5" xfId="38659"/>
    <cellStyle name="Output 3 11 2 6" xfId="38660"/>
    <cellStyle name="Output 3 11 3" xfId="38661"/>
    <cellStyle name="Output 3 11 4" xfId="38662"/>
    <cellStyle name="Output 3 11 5" xfId="38663"/>
    <cellStyle name="Output 3 11 6" xfId="38664"/>
    <cellStyle name="Output 3 11 7" xfId="38665"/>
    <cellStyle name="Output 3 12" xfId="38666"/>
    <cellStyle name="Output 3 12 2" xfId="38667"/>
    <cellStyle name="Output 3 12 2 2" xfId="38668"/>
    <cellStyle name="Output 3 12 2 3" xfId="38669"/>
    <cellStyle name="Output 3 12 2 4" xfId="38670"/>
    <cellStyle name="Output 3 12 2 5" xfId="38671"/>
    <cellStyle name="Output 3 12 2 6" xfId="38672"/>
    <cellStyle name="Output 3 12 3" xfId="38673"/>
    <cellStyle name="Output 3 12 4" xfId="38674"/>
    <cellStyle name="Output 3 12 5" xfId="38675"/>
    <cellStyle name="Output 3 12 6" xfId="38676"/>
    <cellStyle name="Output 3 12 7" xfId="38677"/>
    <cellStyle name="Output 3 13" xfId="38678"/>
    <cellStyle name="Output 3 13 2" xfId="38679"/>
    <cellStyle name="Output 3 13 2 2" xfId="38680"/>
    <cellStyle name="Output 3 13 2 3" xfId="38681"/>
    <cellStyle name="Output 3 13 2 4" xfId="38682"/>
    <cellStyle name="Output 3 13 2 5" xfId="38683"/>
    <cellStyle name="Output 3 13 2 6" xfId="38684"/>
    <cellStyle name="Output 3 13 3" xfId="38685"/>
    <cellStyle name="Output 3 13 4" xfId="38686"/>
    <cellStyle name="Output 3 13 5" xfId="38687"/>
    <cellStyle name="Output 3 13 6" xfId="38688"/>
    <cellStyle name="Output 3 13 7" xfId="38689"/>
    <cellStyle name="Output 3 14" xfId="38690"/>
    <cellStyle name="Output 3 14 2" xfId="38691"/>
    <cellStyle name="Output 3 14 2 2" xfId="38692"/>
    <cellStyle name="Output 3 14 2 3" xfId="38693"/>
    <cellStyle name="Output 3 14 2 4" xfId="38694"/>
    <cellStyle name="Output 3 14 2 5" xfId="38695"/>
    <cellStyle name="Output 3 14 2 6" xfId="38696"/>
    <cellStyle name="Output 3 14 3" xfId="38697"/>
    <cellStyle name="Output 3 14 4" xfId="38698"/>
    <cellStyle name="Output 3 14 5" xfId="38699"/>
    <cellStyle name="Output 3 14 6" xfId="38700"/>
    <cellStyle name="Output 3 14 7" xfId="38701"/>
    <cellStyle name="Output 3 15" xfId="38702"/>
    <cellStyle name="Output 3 15 2" xfId="38703"/>
    <cellStyle name="Output 3 15 2 2" xfId="38704"/>
    <cellStyle name="Output 3 15 2 3" xfId="38705"/>
    <cellStyle name="Output 3 15 2 4" xfId="38706"/>
    <cellStyle name="Output 3 15 2 5" xfId="38707"/>
    <cellStyle name="Output 3 15 2 6" xfId="38708"/>
    <cellStyle name="Output 3 15 3" xfId="38709"/>
    <cellStyle name="Output 3 15 4" xfId="38710"/>
    <cellStyle name="Output 3 15 5" xfId="38711"/>
    <cellStyle name="Output 3 15 6" xfId="38712"/>
    <cellStyle name="Output 3 15 7" xfId="38713"/>
    <cellStyle name="Output 3 16" xfId="38714"/>
    <cellStyle name="Output 3 16 2" xfId="38715"/>
    <cellStyle name="Output 3 16 2 2" xfId="38716"/>
    <cellStyle name="Output 3 16 2 3" xfId="38717"/>
    <cellStyle name="Output 3 16 2 4" xfId="38718"/>
    <cellStyle name="Output 3 16 2 5" xfId="38719"/>
    <cellStyle name="Output 3 16 2 6" xfId="38720"/>
    <cellStyle name="Output 3 16 3" xfId="38721"/>
    <cellStyle name="Output 3 16 4" xfId="38722"/>
    <cellStyle name="Output 3 16 5" xfId="38723"/>
    <cellStyle name="Output 3 16 6" xfId="38724"/>
    <cellStyle name="Output 3 16 7" xfId="38725"/>
    <cellStyle name="Output 3 17" xfId="38726"/>
    <cellStyle name="Output 3 17 2" xfId="38727"/>
    <cellStyle name="Output 3 17 2 2" xfId="38728"/>
    <cellStyle name="Output 3 17 2 3" xfId="38729"/>
    <cellStyle name="Output 3 17 2 4" xfId="38730"/>
    <cellStyle name="Output 3 17 2 5" xfId="38731"/>
    <cellStyle name="Output 3 17 2 6" xfId="38732"/>
    <cellStyle name="Output 3 17 3" xfId="38733"/>
    <cellStyle name="Output 3 17 4" xfId="38734"/>
    <cellStyle name="Output 3 17 5" xfId="38735"/>
    <cellStyle name="Output 3 17 6" xfId="38736"/>
    <cellStyle name="Output 3 17 7" xfId="38737"/>
    <cellStyle name="Output 3 18" xfId="38738"/>
    <cellStyle name="Output 3 18 2" xfId="38739"/>
    <cellStyle name="Output 3 18 2 2" xfId="38740"/>
    <cellStyle name="Output 3 18 2 3" xfId="38741"/>
    <cellStyle name="Output 3 18 2 4" xfId="38742"/>
    <cellStyle name="Output 3 18 2 5" xfId="38743"/>
    <cellStyle name="Output 3 18 2 6" xfId="38744"/>
    <cellStyle name="Output 3 18 3" xfId="38745"/>
    <cellStyle name="Output 3 18 4" xfId="38746"/>
    <cellStyle name="Output 3 18 5" xfId="38747"/>
    <cellStyle name="Output 3 18 6" xfId="38748"/>
    <cellStyle name="Output 3 18 7" xfId="38749"/>
    <cellStyle name="Output 3 19" xfId="38750"/>
    <cellStyle name="Output 3 19 2" xfId="38751"/>
    <cellStyle name="Output 3 19 2 2" xfId="38752"/>
    <cellStyle name="Output 3 19 2 3" xfId="38753"/>
    <cellStyle name="Output 3 19 2 4" xfId="38754"/>
    <cellStyle name="Output 3 19 2 5" xfId="38755"/>
    <cellStyle name="Output 3 19 2 6" xfId="38756"/>
    <cellStyle name="Output 3 19 3" xfId="38757"/>
    <cellStyle name="Output 3 19 4" xfId="38758"/>
    <cellStyle name="Output 3 19 5" xfId="38759"/>
    <cellStyle name="Output 3 19 6" xfId="38760"/>
    <cellStyle name="Output 3 19 7" xfId="38761"/>
    <cellStyle name="Output 3 2" xfId="38762"/>
    <cellStyle name="Output 3 2 10" xfId="38763"/>
    <cellStyle name="Output 3 2 10 2" xfId="38764"/>
    <cellStyle name="Output 3 2 10 2 2" xfId="38765"/>
    <cellStyle name="Output 3 2 10 2 3" xfId="38766"/>
    <cellStyle name="Output 3 2 10 2 4" xfId="38767"/>
    <cellStyle name="Output 3 2 10 2 5" xfId="38768"/>
    <cellStyle name="Output 3 2 10 2 6" xfId="38769"/>
    <cellStyle name="Output 3 2 10 3" xfId="38770"/>
    <cellStyle name="Output 3 2 10 4" xfId="38771"/>
    <cellStyle name="Output 3 2 10 5" xfId="38772"/>
    <cellStyle name="Output 3 2 10 6" xfId="38773"/>
    <cellStyle name="Output 3 2 10 7" xfId="38774"/>
    <cellStyle name="Output 3 2 11" xfId="38775"/>
    <cellStyle name="Output 3 2 11 2" xfId="38776"/>
    <cellStyle name="Output 3 2 11 2 2" xfId="38777"/>
    <cellStyle name="Output 3 2 11 2 3" xfId="38778"/>
    <cellStyle name="Output 3 2 11 2 4" xfId="38779"/>
    <cellStyle name="Output 3 2 11 2 5" xfId="38780"/>
    <cellStyle name="Output 3 2 11 2 6" xfId="38781"/>
    <cellStyle name="Output 3 2 11 3" xfId="38782"/>
    <cellStyle name="Output 3 2 11 4" xfId="38783"/>
    <cellStyle name="Output 3 2 11 5" xfId="38784"/>
    <cellStyle name="Output 3 2 11 6" xfId="38785"/>
    <cellStyle name="Output 3 2 11 7" xfId="38786"/>
    <cellStyle name="Output 3 2 12" xfId="38787"/>
    <cellStyle name="Output 3 2 12 2" xfId="38788"/>
    <cellStyle name="Output 3 2 12 2 2" xfId="38789"/>
    <cellStyle name="Output 3 2 12 2 3" xfId="38790"/>
    <cellStyle name="Output 3 2 12 2 4" xfId="38791"/>
    <cellStyle name="Output 3 2 12 2 5" xfId="38792"/>
    <cellStyle name="Output 3 2 12 2 6" xfId="38793"/>
    <cellStyle name="Output 3 2 12 3" xfId="38794"/>
    <cellStyle name="Output 3 2 12 4" xfId="38795"/>
    <cellStyle name="Output 3 2 12 5" xfId="38796"/>
    <cellStyle name="Output 3 2 12 6" xfId="38797"/>
    <cellStyle name="Output 3 2 12 7" xfId="38798"/>
    <cellStyle name="Output 3 2 13" xfId="38799"/>
    <cellStyle name="Output 3 2 13 2" xfId="38800"/>
    <cellStyle name="Output 3 2 13 2 2" xfId="38801"/>
    <cellStyle name="Output 3 2 13 2 3" xfId="38802"/>
    <cellStyle name="Output 3 2 13 2 4" xfId="38803"/>
    <cellStyle name="Output 3 2 13 2 5" xfId="38804"/>
    <cellStyle name="Output 3 2 13 2 6" xfId="38805"/>
    <cellStyle name="Output 3 2 13 3" xfId="38806"/>
    <cellStyle name="Output 3 2 13 4" xfId="38807"/>
    <cellStyle name="Output 3 2 13 5" xfId="38808"/>
    <cellStyle name="Output 3 2 13 6" xfId="38809"/>
    <cellStyle name="Output 3 2 13 7" xfId="38810"/>
    <cellStyle name="Output 3 2 14" xfId="38811"/>
    <cellStyle name="Output 3 2 14 2" xfId="38812"/>
    <cellStyle name="Output 3 2 14 2 2" xfId="38813"/>
    <cellStyle name="Output 3 2 14 2 3" xfId="38814"/>
    <cellStyle name="Output 3 2 14 2 4" xfId="38815"/>
    <cellStyle name="Output 3 2 14 2 5" xfId="38816"/>
    <cellStyle name="Output 3 2 14 2 6" xfId="38817"/>
    <cellStyle name="Output 3 2 14 3" xfId="38818"/>
    <cellStyle name="Output 3 2 14 4" xfId="38819"/>
    <cellStyle name="Output 3 2 14 5" xfId="38820"/>
    <cellStyle name="Output 3 2 14 6" xfId="38821"/>
    <cellStyle name="Output 3 2 14 7" xfId="38822"/>
    <cellStyle name="Output 3 2 15" xfId="38823"/>
    <cellStyle name="Output 3 2 15 2" xfId="38824"/>
    <cellStyle name="Output 3 2 15 2 2" xfId="38825"/>
    <cellStyle name="Output 3 2 15 2 3" xfId="38826"/>
    <cellStyle name="Output 3 2 15 2 4" xfId="38827"/>
    <cellStyle name="Output 3 2 15 2 5" xfId="38828"/>
    <cellStyle name="Output 3 2 15 2 6" xfId="38829"/>
    <cellStyle name="Output 3 2 15 3" xfId="38830"/>
    <cellStyle name="Output 3 2 15 4" xfId="38831"/>
    <cellStyle name="Output 3 2 15 5" xfId="38832"/>
    <cellStyle name="Output 3 2 15 6" xfId="38833"/>
    <cellStyle name="Output 3 2 15 7" xfId="38834"/>
    <cellStyle name="Output 3 2 16" xfId="38835"/>
    <cellStyle name="Output 3 2 16 2" xfId="38836"/>
    <cellStyle name="Output 3 2 16 2 2" xfId="38837"/>
    <cellStyle name="Output 3 2 16 2 3" xfId="38838"/>
    <cellStyle name="Output 3 2 16 2 4" xfId="38839"/>
    <cellStyle name="Output 3 2 16 2 5" xfId="38840"/>
    <cellStyle name="Output 3 2 16 2 6" xfId="38841"/>
    <cellStyle name="Output 3 2 16 3" xfId="38842"/>
    <cellStyle name="Output 3 2 16 4" xfId="38843"/>
    <cellStyle name="Output 3 2 16 5" xfId="38844"/>
    <cellStyle name="Output 3 2 16 6" xfId="38845"/>
    <cellStyle name="Output 3 2 16 7" xfId="38846"/>
    <cellStyle name="Output 3 2 17" xfId="38847"/>
    <cellStyle name="Output 3 2 17 2" xfId="38848"/>
    <cellStyle name="Output 3 2 17 2 2" xfId="38849"/>
    <cellStyle name="Output 3 2 17 2 3" xfId="38850"/>
    <cellStyle name="Output 3 2 17 2 4" xfId="38851"/>
    <cellStyle name="Output 3 2 17 2 5" xfId="38852"/>
    <cellStyle name="Output 3 2 17 2 6" xfId="38853"/>
    <cellStyle name="Output 3 2 17 3" xfId="38854"/>
    <cellStyle name="Output 3 2 17 4" xfId="38855"/>
    <cellStyle name="Output 3 2 17 5" xfId="38856"/>
    <cellStyle name="Output 3 2 17 6" xfId="38857"/>
    <cellStyle name="Output 3 2 17 7" xfId="38858"/>
    <cellStyle name="Output 3 2 18" xfId="38859"/>
    <cellStyle name="Output 3 2 18 2" xfId="38860"/>
    <cellStyle name="Output 3 2 18 2 2" xfId="38861"/>
    <cellStyle name="Output 3 2 18 2 3" xfId="38862"/>
    <cellStyle name="Output 3 2 18 2 4" xfId="38863"/>
    <cellStyle name="Output 3 2 18 2 5" xfId="38864"/>
    <cellStyle name="Output 3 2 18 2 6" xfId="38865"/>
    <cellStyle name="Output 3 2 18 3" xfId="38866"/>
    <cellStyle name="Output 3 2 18 4" xfId="38867"/>
    <cellStyle name="Output 3 2 18 5" xfId="38868"/>
    <cellStyle name="Output 3 2 18 6" xfId="38869"/>
    <cellStyle name="Output 3 2 18 7" xfId="38870"/>
    <cellStyle name="Output 3 2 19" xfId="38871"/>
    <cellStyle name="Output 3 2 19 2" xfId="38872"/>
    <cellStyle name="Output 3 2 19 2 2" xfId="38873"/>
    <cellStyle name="Output 3 2 19 2 3" xfId="38874"/>
    <cellStyle name="Output 3 2 19 2 4" xfId="38875"/>
    <cellStyle name="Output 3 2 19 2 5" xfId="38876"/>
    <cellStyle name="Output 3 2 19 2 6" xfId="38877"/>
    <cellStyle name="Output 3 2 19 3" xfId="38878"/>
    <cellStyle name="Output 3 2 19 4" xfId="38879"/>
    <cellStyle name="Output 3 2 19 5" xfId="38880"/>
    <cellStyle name="Output 3 2 19 6" xfId="38881"/>
    <cellStyle name="Output 3 2 19 7" xfId="38882"/>
    <cellStyle name="Output 3 2 2" xfId="38883"/>
    <cellStyle name="Output 3 2 2 10" xfId="38884"/>
    <cellStyle name="Output 3 2 2 10 2" xfId="38885"/>
    <cellStyle name="Output 3 2 2 10 2 2" xfId="38886"/>
    <cellStyle name="Output 3 2 2 10 2 3" xfId="38887"/>
    <cellStyle name="Output 3 2 2 10 2 4" xfId="38888"/>
    <cellStyle name="Output 3 2 2 10 2 5" xfId="38889"/>
    <cellStyle name="Output 3 2 2 10 2 6" xfId="38890"/>
    <cellStyle name="Output 3 2 2 10 3" xfId="38891"/>
    <cellStyle name="Output 3 2 2 10 4" xfId="38892"/>
    <cellStyle name="Output 3 2 2 10 5" xfId="38893"/>
    <cellStyle name="Output 3 2 2 10 6" xfId="38894"/>
    <cellStyle name="Output 3 2 2 10 7" xfId="38895"/>
    <cellStyle name="Output 3 2 2 11" xfId="38896"/>
    <cellStyle name="Output 3 2 2 11 2" xfId="38897"/>
    <cellStyle name="Output 3 2 2 11 2 2" xfId="38898"/>
    <cellStyle name="Output 3 2 2 11 2 3" xfId="38899"/>
    <cellStyle name="Output 3 2 2 11 2 4" xfId="38900"/>
    <cellStyle name="Output 3 2 2 11 2 5" xfId="38901"/>
    <cellStyle name="Output 3 2 2 11 2 6" xfId="38902"/>
    <cellStyle name="Output 3 2 2 11 3" xfId="38903"/>
    <cellStyle name="Output 3 2 2 11 4" xfId="38904"/>
    <cellStyle name="Output 3 2 2 11 5" xfId="38905"/>
    <cellStyle name="Output 3 2 2 11 6" xfId="38906"/>
    <cellStyle name="Output 3 2 2 11 7" xfId="38907"/>
    <cellStyle name="Output 3 2 2 12" xfId="38908"/>
    <cellStyle name="Output 3 2 2 12 2" xfId="38909"/>
    <cellStyle name="Output 3 2 2 12 2 2" xfId="38910"/>
    <cellStyle name="Output 3 2 2 12 2 3" xfId="38911"/>
    <cellStyle name="Output 3 2 2 12 2 4" xfId="38912"/>
    <cellStyle name="Output 3 2 2 12 2 5" xfId="38913"/>
    <cellStyle name="Output 3 2 2 12 2 6" xfId="38914"/>
    <cellStyle name="Output 3 2 2 12 3" xfId="38915"/>
    <cellStyle name="Output 3 2 2 12 4" xfId="38916"/>
    <cellStyle name="Output 3 2 2 12 5" xfId="38917"/>
    <cellStyle name="Output 3 2 2 12 6" xfId="38918"/>
    <cellStyle name="Output 3 2 2 12 7" xfId="38919"/>
    <cellStyle name="Output 3 2 2 13" xfId="38920"/>
    <cellStyle name="Output 3 2 2 13 2" xfId="38921"/>
    <cellStyle name="Output 3 2 2 13 2 2" xfId="38922"/>
    <cellStyle name="Output 3 2 2 13 2 3" xfId="38923"/>
    <cellStyle name="Output 3 2 2 13 2 4" xfId="38924"/>
    <cellStyle name="Output 3 2 2 13 2 5" xfId="38925"/>
    <cellStyle name="Output 3 2 2 13 2 6" xfId="38926"/>
    <cellStyle name="Output 3 2 2 13 3" xfId="38927"/>
    <cellStyle name="Output 3 2 2 13 4" xfId="38928"/>
    <cellStyle name="Output 3 2 2 13 5" xfId="38929"/>
    <cellStyle name="Output 3 2 2 13 6" xfId="38930"/>
    <cellStyle name="Output 3 2 2 13 7" xfId="38931"/>
    <cellStyle name="Output 3 2 2 14" xfId="38932"/>
    <cellStyle name="Output 3 2 2 14 2" xfId="38933"/>
    <cellStyle name="Output 3 2 2 14 2 2" xfId="38934"/>
    <cellStyle name="Output 3 2 2 14 2 3" xfId="38935"/>
    <cellStyle name="Output 3 2 2 14 2 4" xfId="38936"/>
    <cellStyle name="Output 3 2 2 14 2 5" xfId="38937"/>
    <cellStyle name="Output 3 2 2 14 2 6" xfId="38938"/>
    <cellStyle name="Output 3 2 2 14 3" xfId="38939"/>
    <cellStyle name="Output 3 2 2 14 4" xfId="38940"/>
    <cellStyle name="Output 3 2 2 14 5" xfId="38941"/>
    <cellStyle name="Output 3 2 2 14 6" xfId="38942"/>
    <cellStyle name="Output 3 2 2 14 7" xfId="38943"/>
    <cellStyle name="Output 3 2 2 15" xfId="38944"/>
    <cellStyle name="Output 3 2 2 15 2" xfId="38945"/>
    <cellStyle name="Output 3 2 2 15 2 2" xfId="38946"/>
    <cellStyle name="Output 3 2 2 15 2 3" xfId="38947"/>
    <cellStyle name="Output 3 2 2 15 2 4" xfId="38948"/>
    <cellStyle name="Output 3 2 2 15 2 5" xfId="38949"/>
    <cellStyle name="Output 3 2 2 15 2 6" xfId="38950"/>
    <cellStyle name="Output 3 2 2 15 3" xfId="38951"/>
    <cellStyle name="Output 3 2 2 15 4" xfId="38952"/>
    <cellStyle name="Output 3 2 2 15 5" xfId="38953"/>
    <cellStyle name="Output 3 2 2 15 6" xfId="38954"/>
    <cellStyle name="Output 3 2 2 15 7" xfId="38955"/>
    <cellStyle name="Output 3 2 2 16" xfId="38956"/>
    <cellStyle name="Output 3 2 2 16 2" xfId="38957"/>
    <cellStyle name="Output 3 2 2 16 2 2" xfId="38958"/>
    <cellStyle name="Output 3 2 2 16 2 3" xfId="38959"/>
    <cellStyle name="Output 3 2 2 16 2 4" xfId="38960"/>
    <cellStyle name="Output 3 2 2 16 2 5" xfId="38961"/>
    <cellStyle name="Output 3 2 2 16 2 6" xfId="38962"/>
    <cellStyle name="Output 3 2 2 16 3" xfId="38963"/>
    <cellStyle name="Output 3 2 2 16 4" xfId="38964"/>
    <cellStyle name="Output 3 2 2 16 5" xfId="38965"/>
    <cellStyle name="Output 3 2 2 16 6" xfId="38966"/>
    <cellStyle name="Output 3 2 2 16 7" xfId="38967"/>
    <cellStyle name="Output 3 2 2 17" xfId="38968"/>
    <cellStyle name="Output 3 2 2 17 2" xfId="38969"/>
    <cellStyle name="Output 3 2 2 17 2 2" xfId="38970"/>
    <cellStyle name="Output 3 2 2 17 2 3" xfId="38971"/>
    <cellStyle name="Output 3 2 2 17 2 4" xfId="38972"/>
    <cellStyle name="Output 3 2 2 17 2 5" xfId="38973"/>
    <cellStyle name="Output 3 2 2 17 2 6" xfId="38974"/>
    <cellStyle name="Output 3 2 2 17 3" xfId="38975"/>
    <cellStyle name="Output 3 2 2 17 4" xfId="38976"/>
    <cellStyle name="Output 3 2 2 17 5" xfId="38977"/>
    <cellStyle name="Output 3 2 2 17 6" xfId="38978"/>
    <cellStyle name="Output 3 2 2 17 7" xfId="38979"/>
    <cellStyle name="Output 3 2 2 18" xfId="38980"/>
    <cellStyle name="Output 3 2 2 18 2" xfId="38981"/>
    <cellStyle name="Output 3 2 2 18 2 2" xfId="38982"/>
    <cellStyle name="Output 3 2 2 18 2 3" xfId="38983"/>
    <cellStyle name="Output 3 2 2 18 2 4" xfId="38984"/>
    <cellStyle name="Output 3 2 2 18 2 5" xfId="38985"/>
    <cellStyle name="Output 3 2 2 18 2 6" xfId="38986"/>
    <cellStyle name="Output 3 2 2 18 3" xfId="38987"/>
    <cellStyle name="Output 3 2 2 18 4" xfId="38988"/>
    <cellStyle name="Output 3 2 2 18 5" xfId="38989"/>
    <cellStyle name="Output 3 2 2 18 6" xfId="38990"/>
    <cellStyle name="Output 3 2 2 18 7" xfId="38991"/>
    <cellStyle name="Output 3 2 2 19" xfId="38992"/>
    <cellStyle name="Output 3 2 2 19 2" xfId="38993"/>
    <cellStyle name="Output 3 2 2 19 2 2" xfId="38994"/>
    <cellStyle name="Output 3 2 2 19 2 3" xfId="38995"/>
    <cellStyle name="Output 3 2 2 19 2 4" xfId="38996"/>
    <cellStyle name="Output 3 2 2 19 2 5" xfId="38997"/>
    <cellStyle name="Output 3 2 2 19 2 6" xfId="38998"/>
    <cellStyle name="Output 3 2 2 19 3" xfId="38999"/>
    <cellStyle name="Output 3 2 2 19 4" xfId="39000"/>
    <cellStyle name="Output 3 2 2 19 5" xfId="39001"/>
    <cellStyle name="Output 3 2 2 19 6" xfId="39002"/>
    <cellStyle name="Output 3 2 2 19 7" xfId="39003"/>
    <cellStyle name="Output 3 2 2 2" xfId="39004"/>
    <cellStyle name="Output 3 2 2 2 2" xfId="39005"/>
    <cellStyle name="Output 3 2 2 2 2 2" xfId="39006"/>
    <cellStyle name="Output 3 2 2 2 2 3" xfId="39007"/>
    <cellStyle name="Output 3 2 2 2 2 4" xfId="39008"/>
    <cellStyle name="Output 3 2 2 2 2 5" xfId="39009"/>
    <cellStyle name="Output 3 2 2 2 2 6" xfId="39010"/>
    <cellStyle name="Output 3 2 2 2 3" xfId="39011"/>
    <cellStyle name="Output 3 2 2 2 4" xfId="39012"/>
    <cellStyle name="Output 3 2 2 2 5" xfId="39013"/>
    <cellStyle name="Output 3 2 2 2 6" xfId="39014"/>
    <cellStyle name="Output 3 2 2 2 7" xfId="39015"/>
    <cellStyle name="Output 3 2 2 20" xfId="39016"/>
    <cellStyle name="Output 3 2 2 20 2" xfId="39017"/>
    <cellStyle name="Output 3 2 2 20 2 2" xfId="39018"/>
    <cellStyle name="Output 3 2 2 20 2 3" xfId="39019"/>
    <cellStyle name="Output 3 2 2 20 2 4" xfId="39020"/>
    <cellStyle name="Output 3 2 2 20 2 5" xfId="39021"/>
    <cellStyle name="Output 3 2 2 20 2 6" xfId="39022"/>
    <cellStyle name="Output 3 2 2 20 3" xfId="39023"/>
    <cellStyle name="Output 3 2 2 20 4" xfId="39024"/>
    <cellStyle name="Output 3 2 2 20 5" xfId="39025"/>
    <cellStyle name="Output 3 2 2 20 6" xfId="39026"/>
    <cellStyle name="Output 3 2 2 20 7" xfId="39027"/>
    <cellStyle name="Output 3 2 2 21" xfId="39028"/>
    <cellStyle name="Output 3 2 2 21 2" xfId="39029"/>
    <cellStyle name="Output 3 2 2 21 2 2" xfId="39030"/>
    <cellStyle name="Output 3 2 2 21 2 3" xfId="39031"/>
    <cellStyle name="Output 3 2 2 21 2 4" xfId="39032"/>
    <cellStyle name="Output 3 2 2 21 2 5" xfId="39033"/>
    <cellStyle name="Output 3 2 2 21 2 6" xfId="39034"/>
    <cellStyle name="Output 3 2 2 21 3" xfId="39035"/>
    <cellStyle name="Output 3 2 2 21 4" xfId="39036"/>
    <cellStyle name="Output 3 2 2 21 5" xfId="39037"/>
    <cellStyle name="Output 3 2 2 21 6" xfId="39038"/>
    <cellStyle name="Output 3 2 2 21 7" xfId="39039"/>
    <cellStyle name="Output 3 2 2 22" xfId="39040"/>
    <cellStyle name="Output 3 2 2 22 2" xfId="39041"/>
    <cellStyle name="Output 3 2 2 22 2 2" xfId="39042"/>
    <cellStyle name="Output 3 2 2 22 2 3" xfId="39043"/>
    <cellStyle name="Output 3 2 2 22 2 4" xfId="39044"/>
    <cellStyle name="Output 3 2 2 22 2 5" xfId="39045"/>
    <cellStyle name="Output 3 2 2 22 2 6" xfId="39046"/>
    <cellStyle name="Output 3 2 2 22 3" xfId="39047"/>
    <cellStyle name="Output 3 2 2 22 4" xfId="39048"/>
    <cellStyle name="Output 3 2 2 22 5" xfId="39049"/>
    <cellStyle name="Output 3 2 2 22 6" xfId="39050"/>
    <cellStyle name="Output 3 2 2 22 7" xfId="39051"/>
    <cellStyle name="Output 3 2 2 23" xfId="39052"/>
    <cellStyle name="Output 3 2 2 23 2" xfId="39053"/>
    <cellStyle name="Output 3 2 2 23 2 2" xfId="39054"/>
    <cellStyle name="Output 3 2 2 23 2 3" xfId="39055"/>
    <cellStyle name="Output 3 2 2 23 2 4" xfId="39056"/>
    <cellStyle name="Output 3 2 2 23 2 5" xfId="39057"/>
    <cellStyle name="Output 3 2 2 23 2 6" xfId="39058"/>
    <cellStyle name="Output 3 2 2 23 3" xfId="39059"/>
    <cellStyle name="Output 3 2 2 23 4" xfId="39060"/>
    <cellStyle name="Output 3 2 2 23 5" xfId="39061"/>
    <cellStyle name="Output 3 2 2 23 6" xfId="39062"/>
    <cellStyle name="Output 3 2 2 23 7" xfId="39063"/>
    <cellStyle name="Output 3 2 2 24" xfId="39064"/>
    <cellStyle name="Output 3 2 2 24 2" xfId="39065"/>
    <cellStyle name="Output 3 2 2 24 2 2" xfId="39066"/>
    <cellStyle name="Output 3 2 2 24 2 3" xfId="39067"/>
    <cellStyle name="Output 3 2 2 24 2 4" xfId="39068"/>
    <cellStyle name="Output 3 2 2 24 2 5" xfId="39069"/>
    <cellStyle name="Output 3 2 2 24 2 6" xfId="39070"/>
    <cellStyle name="Output 3 2 2 24 3" xfId="39071"/>
    <cellStyle name="Output 3 2 2 24 4" xfId="39072"/>
    <cellStyle name="Output 3 2 2 24 5" xfId="39073"/>
    <cellStyle name="Output 3 2 2 24 6" xfId="39074"/>
    <cellStyle name="Output 3 2 2 24 7" xfId="39075"/>
    <cellStyle name="Output 3 2 2 25" xfId="39076"/>
    <cellStyle name="Output 3 2 2 25 2" xfId="39077"/>
    <cellStyle name="Output 3 2 2 25 2 2" xfId="39078"/>
    <cellStyle name="Output 3 2 2 25 2 3" xfId="39079"/>
    <cellStyle name="Output 3 2 2 25 2 4" xfId="39080"/>
    <cellStyle name="Output 3 2 2 25 2 5" xfId="39081"/>
    <cellStyle name="Output 3 2 2 25 2 6" xfId="39082"/>
    <cellStyle name="Output 3 2 2 25 3" xfId="39083"/>
    <cellStyle name="Output 3 2 2 25 4" xfId="39084"/>
    <cellStyle name="Output 3 2 2 25 5" xfId="39085"/>
    <cellStyle name="Output 3 2 2 25 6" xfId="39086"/>
    <cellStyle name="Output 3 2 2 25 7" xfId="39087"/>
    <cellStyle name="Output 3 2 2 26" xfId="39088"/>
    <cellStyle name="Output 3 2 2 26 2" xfId="39089"/>
    <cellStyle name="Output 3 2 2 26 2 2" xfId="39090"/>
    <cellStyle name="Output 3 2 2 26 2 3" xfId="39091"/>
    <cellStyle name="Output 3 2 2 26 2 4" xfId="39092"/>
    <cellStyle name="Output 3 2 2 26 2 5" xfId="39093"/>
    <cellStyle name="Output 3 2 2 26 2 6" xfId="39094"/>
    <cellStyle name="Output 3 2 2 26 3" xfId="39095"/>
    <cellStyle name="Output 3 2 2 26 4" xfId="39096"/>
    <cellStyle name="Output 3 2 2 26 5" xfId="39097"/>
    <cellStyle name="Output 3 2 2 26 6" xfId="39098"/>
    <cellStyle name="Output 3 2 2 26 7" xfId="39099"/>
    <cellStyle name="Output 3 2 2 27" xfId="39100"/>
    <cellStyle name="Output 3 2 2 27 2" xfId="39101"/>
    <cellStyle name="Output 3 2 2 27 2 2" xfId="39102"/>
    <cellStyle name="Output 3 2 2 27 2 3" xfId="39103"/>
    <cellStyle name="Output 3 2 2 27 2 4" xfId="39104"/>
    <cellStyle name="Output 3 2 2 27 2 5" xfId="39105"/>
    <cellStyle name="Output 3 2 2 27 2 6" xfId="39106"/>
    <cellStyle name="Output 3 2 2 27 3" xfId="39107"/>
    <cellStyle name="Output 3 2 2 27 4" xfId="39108"/>
    <cellStyle name="Output 3 2 2 27 5" xfId="39109"/>
    <cellStyle name="Output 3 2 2 27 6" xfId="39110"/>
    <cellStyle name="Output 3 2 2 27 7" xfId="39111"/>
    <cellStyle name="Output 3 2 2 28" xfId="39112"/>
    <cellStyle name="Output 3 2 2 28 2" xfId="39113"/>
    <cellStyle name="Output 3 2 2 28 2 2" xfId="39114"/>
    <cellStyle name="Output 3 2 2 28 2 3" xfId="39115"/>
    <cellStyle name="Output 3 2 2 28 2 4" xfId="39116"/>
    <cellStyle name="Output 3 2 2 28 2 5" xfId="39117"/>
    <cellStyle name="Output 3 2 2 28 2 6" xfId="39118"/>
    <cellStyle name="Output 3 2 2 28 3" xfId="39119"/>
    <cellStyle name="Output 3 2 2 28 4" xfId="39120"/>
    <cellStyle name="Output 3 2 2 28 5" xfId="39121"/>
    <cellStyle name="Output 3 2 2 28 6" xfId="39122"/>
    <cellStyle name="Output 3 2 2 28 7" xfId="39123"/>
    <cellStyle name="Output 3 2 2 29" xfId="39124"/>
    <cellStyle name="Output 3 2 2 29 2" xfId="39125"/>
    <cellStyle name="Output 3 2 2 29 2 2" xfId="39126"/>
    <cellStyle name="Output 3 2 2 29 2 3" xfId="39127"/>
    <cellStyle name="Output 3 2 2 29 2 4" xfId="39128"/>
    <cellStyle name="Output 3 2 2 29 2 5" xfId="39129"/>
    <cellStyle name="Output 3 2 2 29 2 6" xfId="39130"/>
    <cellStyle name="Output 3 2 2 29 3" xfId="39131"/>
    <cellStyle name="Output 3 2 2 29 4" xfId="39132"/>
    <cellStyle name="Output 3 2 2 29 5" xfId="39133"/>
    <cellStyle name="Output 3 2 2 29 6" xfId="39134"/>
    <cellStyle name="Output 3 2 2 29 7" xfId="39135"/>
    <cellStyle name="Output 3 2 2 3" xfId="39136"/>
    <cellStyle name="Output 3 2 2 3 2" xfId="39137"/>
    <cellStyle name="Output 3 2 2 3 2 2" xfId="39138"/>
    <cellStyle name="Output 3 2 2 3 2 3" xfId="39139"/>
    <cellStyle name="Output 3 2 2 3 2 4" xfId="39140"/>
    <cellStyle name="Output 3 2 2 3 2 5" xfId="39141"/>
    <cellStyle name="Output 3 2 2 3 2 6" xfId="39142"/>
    <cellStyle name="Output 3 2 2 3 3" xfId="39143"/>
    <cellStyle name="Output 3 2 2 3 4" xfId="39144"/>
    <cellStyle name="Output 3 2 2 3 5" xfId="39145"/>
    <cellStyle name="Output 3 2 2 3 6" xfId="39146"/>
    <cellStyle name="Output 3 2 2 3 7" xfId="39147"/>
    <cellStyle name="Output 3 2 2 30" xfId="39148"/>
    <cellStyle name="Output 3 2 2 30 2" xfId="39149"/>
    <cellStyle name="Output 3 2 2 30 2 2" xfId="39150"/>
    <cellStyle name="Output 3 2 2 30 2 3" xfId="39151"/>
    <cellStyle name="Output 3 2 2 30 2 4" xfId="39152"/>
    <cellStyle name="Output 3 2 2 30 2 5" xfId="39153"/>
    <cellStyle name="Output 3 2 2 30 2 6" xfId="39154"/>
    <cellStyle name="Output 3 2 2 30 3" xfId="39155"/>
    <cellStyle name="Output 3 2 2 30 4" xfId="39156"/>
    <cellStyle name="Output 3 2 2 30 5" xfId="39157"/>
    <cellStyle name="Output 3 2 2 30 6" xfId="39158"/>
    <cellStyle name="Output 3 2 2 30 7" xfId="39159"/>
    <cellStyle name="Output 3 2 2 31" xfId="39160"/>
    <cellStyle name="Output 3 2 2 31 2" xfId="39161"/>
    <cellStyle name="Output 3 2 2 31 2 2" xfId="39162"/>
    <cellStyle name="Output 3 2 2 31 2 3" xfId="39163"/>
    <cellStyle name="Output 3 2 2 31 2 4" xfId="39164"/>
    <cellStyle name="Output 3 2 2 31 2 5" xfId="39165"/>
    <cellStyle name="Output 3 2 2 31 2 6" xfId="39166"/>
    <cellStyle name="Output 3 2 2 31 3" xfId="39167"/>
    <cellStyle name="Output 3 2 2 31 4" xfId="39168"/>
    <cellStyle name="Output 3 2 2 31 5" xfId="39169"/>
    <cellStyle name="Output 3 2 2 31 6" xfId="39170"/>
    <cellStyle name="Output 3 2 2 31 7" xfId="39171"/>
    <cellStyle name="Output 3 2 2 32" xfId="39172"/>
    <cellStyle name="Output 3 2 2 32 2" xfId="39173"/>
    <cellStyle name="Output 3 2 2 32 2 2" xfId="39174"/>
    <cellStyle name="Output 3 2 2 32 2 3" xfId="39175"/>
    <cellStyle name="Output 3 2 2 32 2 4" xfId="39176"/>
    <cellStyle name="Output 3 2 2 32 2 5" xfId="39177"/>
    <cellStyle name="Output 3 2 2 32 2 6" xfId="39178"/>
    <cellStyle name="Output 3 2 2 32 3" xfId="39179"/>
    <cellStyle name="Output 3 2 2 32 4" xfId="39180"/>
    <cellStyle name="Output 3 2 2 32 5" xfId="39181"/>
    <cellStyle name="Output 3 2 2 32 6" xfId="39182"/>
    <cellStyle name="Output 3 2 2 32 7" xfId="39183"/>
    <cellStyle name="Output 3 2 2 33" xfId="39184"/>
    <cellStyle name="Output 3 2 2 33 2" xfId="39185"/>
    <cellStyle name="Output 3 2 2 33 2 2" xfId="39186"/>
    <cellStyle name="Output 3 2 2 33 2 3" xfId="39187"/>
    <cellStyle name="Output 3 2 2 33 2 4" xfId="39188"/>
    <cellStyle name="Output 3 2 2 33 2 5" xfId="39189"/>
    <cellStyle name="Output 3 2 2 33 2 6" xfId="39190"/>
    <cellStyle name="Output 3 2 2 33 3" xfId="39191"/>
    <cellStyle name="Output 3 2 2 33 4" xfId="39192"/>
    <cellStyle name="Output 3 2 2 33 5" xfId="39193"/>
    <cellStyle name="Output 3 2 2 33 6" xfId="39194"/>
    <cellStyle name="Output 3 2 2 33 7" xfId="39195"/>
    <cellStyle name="Output 3 2 2 34" xfId="39196"/>
    <cellStyle name="Output 3 2 2 34 2" xfId="39197"/>
    <cellStyle name="Output 3 2 2 34 2 2" xfId="39198"/>
    <cellStyle name="Output 3 2 2 34 2 3" xfId="39199"/>
    <cellStyle name="Output 3 2 2 34 2 4" xfId="39200"/>
    <cellStyle name="Output 3 2 2 34 2 5" xfId="39201"/>
    <cellStyle name="Output 3 2 2 34 2 6" xfId="39202"/>
    <cellStyle name="Output 3 2 2 34 3" xfId="39203"/>
    <cellStyle name="Output 3 2 2 34 4" xfId="39204"/>
    <cellStyle name="Output 3 2 2 34 5" xfId="39205"/>
    <cellStyle name="Output 3 2 2 34 6" xfId="39206"/>
    <cellStyle name="Output 3 2 2 35" xfId="39207"/>
    <cellStyle name="Output 3 2 2 35 2" xfId="39208"/>
    <cellStyle name="Output 3 2 2 35 3" xfId="39209"/>
    <cellStyle name="Output 3 2 2 35 4" xfId="39210"/>
    <cellStyle name="Output 3 2 2 35 5" xfId="39211"/>
    <cellStyle name="Output 3 2 2 35 6" xfId="39212"/>
    <cellStyle name="Output 3 2 2 36" xfId="39213"/>
    <cellStyle name="Output 3 2 2 36 2" xfId="39214"/>
    <cellStyle name="Output 3 2 2 36 3" xfId="39215"/>
    <cellStyle name="Output 3 2 2 36 4" xfId="39216"/>
    <cellStyle name="Output 3 2 2 36 5" xfId="39217"/>
    <cellStyle name="Output 3 2 2 36 6" xfId="39218"/>
    <cellStyle name="Output 3 2 2 37" xfId="39219"/>
    <cellStyle name="Output 3 2 2 38" xfId="39220"/>
    <cellStyle name="Output 3 2 2 39" xfId="39221"/>
    <cellStyle name="Output 3 2 2 4" xfId="39222"/>
    <cellStyle name="Output 3 2 2 4 2" xfId="39223"/>
    <cellStyle name="Output 3 2 2 4 2 2" xfId="39224"/>
    <cellStyle name="Output 3 2 2 4 2 3" xfId="39225"/>
    <cellStyle name="Output 3 2 2 4 2 4" xfId="39226"/>
    <cellStyle name="Output 3 2 2 4 2 5" xfId="39227"/>
    <cellStyle name="Output 3 2 2 4 2 6" xfId="39228"/>
    <cellStyle name="Output 3 2 2 4 3" xfId="39229"/>
    <cellStyle name="Output 3 2 2 4 4" xfId="39230"/>
    <cellStyle name="Output 3 2 2 4 5" xfId="39231"/>
    <cellStyle name="Output 3 2 2 4 6" xfId="39232"/>
    <cellStyle name="Output 3 2 2 4 7" xfId="39233"/>
    <cellStyle name="Output 3 2 2 40" xfId="39234"/>
    <cellStyle name="Output 3 2 2 41" xfId="39235"/>
    <cellStyle name="Output 3 2 2 5" xfId="39236"/>
    <cellStyle name="Output 3 2 2 5 2" xfId="39237"/>
    <cellStyle name="Output 3 2 2 5 2 2" xfId="39238"/>
    <cellStyle name="Output 3 2 2 5 2 3" xfId="39239"/>
    <cellStyle name="Output 3 2 2 5 2 4" xfId="39240"/>
    <cellStyle name="Output 3 2 2 5 2 5" xfId="39241"/>
    <cellStyle name="Output 3 2 2 5 2 6" xfId="39242"/>
    <cellStyle name="Output 3 2 2 5 3" xfId="39243"/>
    <cellStyle name="Output 3 2 2 5 4" xfId="39244"/>
    <cellStyle name="Output 3 2 2 5 5" xfId="39245"/>
    <cellStyle name="Output 3 2 2 5 6" xfId="39246"/>
    <cellStyle name="Output 3 2 2 5 7" xfId="39247"/>
    <cellStyle name="Output 3 2 2 6" xfId="39248"/>
    <cellStyle name="Output 3 2 2 6 2" xfId="39249"/>
    <cellStyle name="Output 3 2 2 6 2 2" xfId="39250"/>
    <cellStyle name="Output 3 2 2 6 2 3" xfId="39251"/>
    <cellStyle name="Output 3 2 2 6 2 4" xfId="39252"/>
    <cellStyle name="Output 3 2 2 6 2 5" xfId="39253"/>
    <cellStyle name="Output 3 2 2 6 2 6" xfId="39254"/>
    <cellStyle name="Output 3 2 2 6 3" xfId="39255"/>
    <cellStyle name="Output 3 2 2 6 4" xfId="39256"/>
    <cellStyle name="Output 3 2 2 6 5" xfId="39257"/>
    <cellStyle name="Output 3 2 2 6 6" xfId="39258"/>
    <cellStyle name="Output 3 2 2 6 7" xfId="39259"/>
    <cellStyle name="Output 3 2 2 7" xfId="39260"/>
    <cellStyle name="Output 3 2 2 7 2" xfId="39261"/>
    <cellStyle name="Output 3 2 2 7 2 2" xfId="39262"/>
    <cellStyle name="Output 3 2 2 7 2 3" xfId="39263"/>
    <cellStyle name="Output 3 2 2 7 2 4" xfId="39264"/>
    <cellStyle name="Output 3 2 2 7 2 5" xfId="39265"/>
    <cellStyle name="Output 3 2 2 7 2 6" xfId="39266"/>
    <cellStyle name="Output 3 2 2 7 3" xfId="39267"/>
    <cellStyle name="Output 3 2 2 7 4" xfId="39268"/>
    <cellStyle name="Output 3 2 2 7 5" xfId="39269"/>
    <cellStyle name="Output 3 2 2 7 6" xfId="39270"/>
    <cellStyle name="Output 3 2 2 7 7" xfId="39271"/>
    <cellStyle name="Output 3 2 2 8" xfId="39272"/>
    <cellStyle name="Output 3 2 2 8 2" xfId="39273"/>
    <cellStyle name="Output 3 2 2 8 2 2" xfId="39274"/>
    <cellStyle name="Output 3 2 2 8 2 3" xfId="39275"/>
    <cellStyle name="Output 3 2 2 8 2 4" xfId="39276"/>
    <cellStyle name="Output 3 2 2 8 2 5" xfId="39277"/>
    <cellStyle name="Output 3 2 2 8 2 6" xfId="39278"/>
    <cellStyle name="Output 3 2 2 8 3" xfId="39279"/>
    <cellStyle name="Output 3 2 2 8 4" xfId="39280"/>
    <cellStyle name="Output 3 2 2 8 5" xfId="39281"/>
    <cellStyle name="Output 3 2 2 8 6" xfId="39282"/>
    <cellStyle name="Output 3 2 2 8 7" xfId="39283"/>
    <cellStyle name="Output 3 2 2 9" xfId="39284"/>
    <cellStyle name="Output 3 2 2 9 2" xfId="39285"/>
    <cellStyle name="Output 3 2 2 9 2 2" xfId="39286"/>
    <cellStyle name="Output 3 2 2 9 2 3" xfId="39287"/>
    <cellStyle name="Output 3 2 2 9 2 4" xfId="39288"/>
    <cellStyle name="Output 3 2 2 9 2 5" xfId="39289"/>
    <cellStyle name="Output 3 2 2 9 2 6" xfId="39290"/>
    <cellStyle name="Output 3 2 2 9 3" xfId="39291"/>
    <cellStyle name="Output 3 2 2 9 4" xfId="39292"/>
    <cellStyle name="Output 3 2 2 9 5" xfId="39293"/>
    <cellStyle name="Output 3 2 2 9 6" xfId="39294"/>
    <cellStyle name="Output 3 2 2 9 7" xfId="39295"/>
    <cellStyle name="Output 3 2 20" xfId="39296"/>
    <cellStyle name="Output 3 2 20 2" xfId="39297"/>
    <cellStyle name="Output 3 2 20 2 2" xfId="39298"/>
    <cellStyle name="Output 3 2 20 2 3" xfId="39299"/>
    <cellStyle name="Output 3 2 20 2 4" xfId="39300"/>
    <cellStyle name="Output 3 2 20 2 5" xfId="39301"/>
    <cellStyle name="Output 3 2 20 2 6" xfId="39302"/>
    <cellStyle name="Output 3 2 20 3" xfId="39303"/>
    <cellStyle name="Output 3 2 20 4" xfId="39304"/>
    <cellStyle name="Output 3 2 20 5" xfId="39305"/>
    <cellStyle name="Output 3 2 20 6" xfId="39306"/>
    <cellStyle name="Output 3 2 20 7" xfId="39307"/>
    <cellStyle name="Output 3 2 21" xfId="39308"/>
    <cellStyle name="Output 3 2 21 2" xfId="39309"/>
    <cellStyle name="Output 3 2 21 2 2" xfId="39310"/>
    <cellStyle name="Output 3 2 21 2 3" xfId="39311"/>
    <cellStyle name="Output 3 2 21 2 4" xfId="39312"/>
    <cellStyle name="Output 3 2 21 2 5" xfId="39313"/>
    <cellStyle name="Output 3 2 21 2 6" xfId="39314"/>
    <cellStyle name="Output 3 2 21 3" xfId="39315"/>
    <cellStyle name="Output 3 2 21 4" xfId="39316"/>
    <cellStyle name="Output 3 2 21 5" xfId="39317"/>
    <cellStyle name="Output 3 2 21 6" xfId="39318"/>
    <cellStyle name="Output 3 2 21 7" xfId="39319"/>
    <cellStyle name="Output 3 2 22" xfId="39320"/>
    <cellStyle name="Output 3 2 22 2" xfId="39321"/>
    <cellStyle name="Output 3 2 22 2 2" xfId="39322"/>
    <cellStyle name="Output 3 2 22 2 3" xfId="39323"/>
    <cellStyle name="Output 3 2 22 2 4" xfId="39324"/>
    <cellStyle name="Output 3 2 22 2 5" xfId="39325"/>
    <cellStyle name="Output 3 2 22 2 6" xfId="39326"/>
    <cellStyle name="Output 3 2 22 3" xfId="39327"/>
    <cellStyle name="Output 3 2 22 4" xfId="39328"/>
    <cellStyle name="Output 3 2 22 5" xfId="39329"/>
    <cellStyle name="Output 3 2 22 6" xfId="39330"/>
    <cellStyle name="Output 3 2 22 7" xfId="39331"/>
    <cellStyle name="Output 3 2 23" xfId="39332"/>
    <cellStyle name="Output 3 2 23 2" xfId="39333"/>
    <cellStyle name="Output 3 2 23 2 2" xfId="39334"/>
    <cellStyle name="Output 3 2 23 2 3" xfId="39335"/>
    <cellStyle name="Output 3 2 23 2 4" xfId="39336"/>
    <cellStyle name="Output 3 2 23 2 5" xfId="39337"/>
    <cellStyle name="Output 3 2 23 2 6" xfId="39338"/>
    <cellStyle name="Output 3 2 23 3" xfId="39339"/>
    <cellStyle name="Output 3 2 23 4" xfId="39340"/>
    <cellStyle name="Output 3 2 23 5" xfId="39341"/>
    <cellStyle name="Output 3 2 23 6" xfId="39342"/>
    <cellStyle name="Output 3 2 23 7" xfId="39343"/>
    <cellStyle name="Output 3 2 24" xfId="39344"/>
    <cellStyle name="Output 3 2 24 2" xfId="39345"/>
    <cellStyle name="Output 3 2 24 2 2" xfId="39346"/>
    <cellStyle name="Output 3 2 24 2 3" xfId="39347"/>
    <cellStyle name="Output 3 2 24 2 4" xfId="39348"/>
    <cellStyle name="Output 3 2 24 2 5" xfId="39349"/>
    <cellStyle name="Output 3 2 24 2 6" xfId="39350"/>
    <cellStyle name="Output 3 2 24 3" xfId="39351"/>
    <cellStyle name="Output 3 2 24 4" xfId="39352"/>
    <cellStyle name="Output 3 2 24 5" xfId="39353"/>
    <cellStyle name="Output 3 2 24 6" xfId="39354"/>
    <cellStyle name="Output 3 2 24 7" xfId="39355"/>
    <cellStyle name="Output 3 2 25" xfId="39356"/>
    <cellStyle name="Output 3 2 25 2" xfId="39357"/>
    <cellStyle name="Output 3 2 25 2 2" xfId="39358"/>
    <cellStyle name="Output 3 2 25 2 3" xfId="39359"/>
    <cellStyle name="Output 3 2 25 2 4" xfId="39360"/>
    <cellStyle name="Output 3 2 25 2 5" xfId="39361"/>
    <cellStyle name="Output 3 2 25 2 6" xfId="39362"/>
    <cellStyle name="Output 3 2 25 3" xfId="39363"/>
    <cellStyle name="Output 3 2 25 4" xfId="39364"/>
    <cellStyle name="Output 3 2 25 5" xfId="39365"/>
    <cellStyle name="Output 3 2 25 6" xfId="39366"/>
    <cellStyle name="Output 3 2 25 7" xfId="39367"/>
    <cellStyle name="Output 3 2 26" xfId="39368"/>
    <cellStyle name="Output 3 2 26 2" xfId="39369"/>
    <cellStyle name="Output 3 2 26 2 2" xfId="39370"/>
    <cellStyle name="Output 3 2 26 2 3" xfId="39371"/>
    <cellStyle name="Output 3 2 26 2 4" xfId="39372"/>
    <cellStyle name="Output 3 2 26 2 5" xfId="39373"/>
    <cellStyle name="Output 3 2 26 2 6" xfId="39374"/>
    <cellStyle name="Output 3 2 26 3" xfId="39375"/>
    <cellStyle name="Output 3 2 26 4" xfId="39376"/>
    <cellStyle name="Output 3 2 26 5" xfId="39377"/>
    <cellStyle name="Output 3 2 26 6" xfId="39378"/>
    <cellStyle name="Output 3 2 26 7" xfId="39379"/>
    <cellStyle name="Output 3 2 27" xfId="39380"/>
    <cellStyle name="Output 3 2 27 2" xfId="39381"/>
    <cellStyle name="Output 3 2 27 2 2" xfId="39382"/>
    <cellStyle name="Output 3 2 27 2 3" xfId="39383"/>
    <cellStyle name="Output 3 2 27 2 4" xfId="39384"/>
    <cellStyle name="Output 3 2 27 2 5" xfId="39385"/>
    <cellStyle name="Output 3 2 27 2 6" xfId="39386"/>
    <cellStyle name="Output 3 2 27 3" xfId="39387"/>
    <cellStyle name="Output 3 2 27 4" xfId="39388"/>
    <cellStyle name="Output 3 2 27 5" xfId="39389"/>
    <cellStyle name="Output 3 2 27 6" xfId="39390"/>
    <cellStyle name="Output 3 2 27 7" xfId="39391"/>
    <cellStyle name="Output 3 2 28" xfId="39392"/>
    <cellStyle name="Output 3 2 28 2" xfId="39393"/>
    <cellStyle name="Output 3 2 28 2 2" xfId="39394"/>
    <cellStyle name="Output 3 2 28 2 3" xfId="39395"/>
    <cellStyle name="Output 3 2 28 2 4" xfId="39396"/>
    <cellStyle name="Output 3 2 28 2 5" xfId="39397"/>
    <cellStyle name="Output 3 2 28 2 6" xfId="39398"/>
    <cellStyle name="Output 3 2 28 3" xfId="39399"/>
    <cellStyle name="Output 3 2 28 4" xfId="39400"/>
    <cellStyle name="Output 3 2 28 5" xfId="39401"/>
    <cellStyle name="Output 3 2 28 6" xfId="39402"/>
    <cellStyle name="Output 3 2 28 7" xfId="39403"/>
    <cellStyle name="Output 3 2 29" xfId="39404"/>
    <cellStyle name="Output 3 2 29 2" xfId="39405"/>
    <cellStyle name="Output 3 2 29 2 2" xfId="39406"/>
    <cellStyle name="Output 3 2 29 2 3" xfId="39407"/>
    <cellStyle name="Output 3 2 29 2 4" xfId="39408"/>
    <cellStyle name="Output 3 2 29 2 5" xfId="39409"/>
    <cellStyle name="Output 3 2 29 2 6" xfId="39410"/>
    <cellStyle name="Output 3 2 29 3" xfId="39411"/>
    <cellStyle name="Output 3 2 29 4" xfId="39412"/>
    <cellStyle name="Output 3 2 29 5" xfId="39413"/>
    <cellStyle name="Output 3 2 29 6" xfId="39414"/>
    <cellStyle name="Output 3 2 29 7" xfId="39415"/>
    <cellStyle name="Output 3 2 3" xfId="39416"/>
    <cellStyle name="Output 3 2 3 2" xfId="39417"/>
    <cellStyle name="Output 3 2 3 2 2" xfId="39418"/>
    <cellStyle name="Output 3 2 3 2 3" xfId="39419"/>
    <cellStyle name="Output 3 2 3 2 4" xfId="39420"/>
    <cellStyle name="Output 3 2 3 2 5" xfId="39421"/>
    <cellStyle name="Output 3 2 3 2 6" xfId="39422"/>
    <cellStyle name="Output 3 2 3 3" xfId="39423"/>
    <cellStyle name="Output 3 2 3 4" xfId="39424"/>
    <cellStyle name="Output 3 2 3 5" xfId="39425"/>
    <cellStyle name="Output 3 2 3 6" xfId="39426"/>
    <cellStyle name="Output 3 2 3 7" xfId="39427"/>
    <cellStyle name="Output 3 2 30" xfId="39428"/>
    <cellStyle name="Output 3 2 30 2" xfId="39429"/>
    <cellStyle name="Output 3 2 30 2 2" xfId="39430"/>
    <cellStyle name="Output 3 2 30 2 3" xfId="39431"/>
    <cellStyle name="Output 3 2 30 2 4" xfId="39432"/>
    <cellStyle name="Output 3 2 30 2 5" xfId="39433"/>
    <cellStyle name="Output 3 2 30 2 6" xfId="39434"/>
    <cellStyle name="Output 3 2 30 3" xfId="39435"/>
    <cellStyle name="Output 3 2 30 4" xfId="39436"/>
    <cellStyle name="Output 3 2 30 5" xfId="39437"/>
    <cellStyle name="Output 3 2 30 6" xfId="39438"/>
    <cellStyle name="Output 3 2 30 7" xfId="39439"/>
    <cellStyle name="Output 3 2 31" xfId="39440"/>
    <cellStyle name="Output 3 2 31 2" xfId="39441"/>
    <cellStyle name="Output 3 2 31 2 2" xfId="39442"/>
    <cellStyle name="Output 3 2 31 2 3" xfId="39443"/>
    <cellStyle name="Output 3 2 31 2 4" xfId="39444"/>
    <cellStyle name="Output 3 2 31 2 5" xfId="39445"/>
    <cellStyle name="Output 3 2 31 2 6" xfId="39446"/>
    <cellStyle name="Output 3 2 31 3" xfId="39447"/>
    <cellStyle name="Output 3 2 31 4" xfId="39448"/>
    <cellStyle name="Output 3 2 31 5" xfId="39449"/>
    <cellStyle name="Output 3 2 31 6" xfId="39450"/>
    <cellStyle name="Output 3 2 31 7" xfId="39451"/>
    <cellStyle name="Output 3 2 32" xfId="39452"/>
    <cellStyle name="Output 3 2 32 2" xfId="39453"/>
    <cellStyle name="Output 3 2 32 2 2" xfId="39454"/>
    <cellStyle name="Output 3 2 32 2 3" xfId="39455"/>
    <cellStyle name="Output 3 2 32 2 4" xfId="39456"/>
    <cellStyle name="Output 3 2 32 2 5" xfId="39457"/>
    <cellStyle name="Output 3 2 32 2 6" xfId="39458"/>
    <cellStyle name="Output 3 2 32 3" xfId="39459"/>
    <cellStyle name="Output 3 2 32 4" xfId="39460"/>
    <cellStyle name="Output 3 2 32 5" xfId="39461"/>
    <cellStyle name="Output 3 2 32 6" xfId="39462"/>
    <cellStyle name="Output 3 2 32 7" xfId="39463"/>
    <cellStyle name="Output 3 2 33" xfId="39464"/>
    <cellStyle name="Output 3 2 33 2" xfId="39465"/>
    <cellStyle name="Output 3 2 33 2 2" xfId="39466"/>
    <cellStyle name="Output 3 2 33 2 3" xfId="39467"/>
    <cellStyle name="Output 3 2 33 2 4" xfId="39468"/>
    <cellStyle name="Output 3 2 33 2 5" xfId="39469"/>
    <cellStyle name="Output 3 2 33 2 6" xfId="39470"/>
    <cellStyle name="Output 3 2 33 3" xfId="39471"/>
    <cellStyle name="Output 3 2 33 4" xfId="39472"/>
    <cellStyle name="Output 3 2 33 5" xfId="39473"/>
    <cellStyle name="Output 3 2 33 6" xfId="39474"/>
    <cellStyle name="Output 3 2 33 7" xfId="39475"/>
    <cellStyle name="Output 3 2 34" xfId="39476"/>
    <cellStyle name="Output 3 2 34 2" xfId="39477"/>
    <cellStyle name="Output 3 2 34 2 2" xfId="39478"/>
    <cellStyle name="Output 3 2 34 2 3" xfId="39479"/>
    <cellStyle name="Output 3 2 34 2 4" xfId="39480"/>
    <cellStyle name="Output 3 2 34 2 5" xfId="39481"/>
    <cellStyle name="Output 3 2 34 2 6" xfId="39482"/>
    <cellStyle name="Output 3 2 34 3" xfId="39483"/>
    <cellStyle name="Output 3 2 34 4" xfId="39484"/>
    <cellStyle name="Output 3 2 34 5" xfId="39485"/>
    <cellStyle name="Output 3 2 34 6" xfId="39486"/>
    <cellStyle name="Output 3 2 34 7" xfId="39487"/>
    <cellStyle name="Output 3 2 35" xfId="39488"/>
    <cellStyle name="Output 3 2 35 2" xfId="39489"/>
    <cellStyle name="Output 3 2 35 2 2" xfId="39490"/>
    <cellStyle name="Output 3 2 35 2 3" xfId="39491"/>
    <cellStyle name="Output 3 2 35 2 4" xfId="39492"/>
    <cellStyle name="Output 3 2 35 2 5" xfId="39493"/>
    <cellStyle name="Output 3 2 35 2 6" xfId="39494"/>
    <cellStyle name="Output 3 2 35 3" xfId="39495"/>
    <cellStyle name="Output 3 2 35 4" xfId="39496"/>
    <cellStyle name="Output 3 2 35 5" xfId="39497"/>
    <cellStyle name="Output 3 2 35 6" xfId="39498"/>
    <cellStyle name="Output 3 2 35 7" xfId="39499"/>
    <cellStyle name="Output 3 2 36" xfId="39500"/>
    <cellStyle name="Output 3 2 36 2" xfId="39501"/>
    <cellStyle name="Output 3 2 36 3" xfId="39502"/>
    <cellStyle name="Output 3 2 36 4" xfId="39503"/>
    <cellStyle name="Output 3 2 36 5" xfId="39504"/>
    <cellStyle name="Output 3 2 36 6" xfId="39505"/>
    <cellStyle name="Output 3 2 37" xfId="39506"/>
    <cellStyle name="Output 3 2 37 2" xfId="39507"/>
    <cellStyle name="Output 3 2 37 3" xfId="39508"/>
    <cellStyle name="Output 3 2 37 4" xfId="39509"/>
    <cellStyle name="Output 3 2 37 5" xfId="39510"/>
    <cellStyle name="Output 3 2 37 6" xfId="39511"/>
    <cellStyle name="Output 3 2 38" xfId="39512"/>
    <cellStyle name="Output 3 2 39" xfId="39513"/>
    <cellStyle name="Output 3 2 4" xfId="39514"/>
    <cellStyle name="Output 3 2 4 2" xfId="39515"/>
    <cellStyle name="Output 3 2 4 2 2" xfId="39516"/>
    <cellStyle name="Output 3 2 4 2 3" xfId="39517"/>
    <cellStyle name="Output 3 2 4 2 4" xfId="39518"/>
    <cellStyle name="Output 3 2 4 2 5" xfId="39519"/>
    <cellStyle name="Output 3 2 4 2 6" xfId="39520"/>
    <cellStyle name="Output 3 2 4 3" xfId="39521"/>
    <cellStyle name="Output 3 2 4 4" xfId="39522"/>
    <cellStyle name="Output 3 2 4 5" xfId="39523"/>
    <cellStyle name="Output 3 2 4 6" xfId="39524"/>
    <cellStyle name="Output 3 2 4 7" xfId="39525"/>
    <cellStyle name="Output 3 2 40" xfId="39526"/>
    <cellStyle name="Output 3 2 41" xfId="39527"/>
    <cellStyle name="Output 3 2 42" xfId="39528"/>
    <cellStyle name="Output 3 2 5" xfId="39529"/>
    <cellStyle name="Output 3 2 5 2" xfId="39530"/>
    <cellStyle name="Output 3 2 5 2 2" xfId="39531"/>
    <cellStyle name="Output 3 2 5 2 3" xfId="39532"/>
    <cellStyle name="Output 3 2 5 2 4" xfId="39533"/>
    <cellStyle name="Output 3 2 5 2 5" xfId="39534"/>
    <cellStyle name="Output 3 2 5 2 6" xfId="39535"/>
    <cellStyle name="Output 3 2 5 3" xfId="39536"/>
    <cellStyle name="Output 3 2 5 4" xfId="39537"/>
    <cellStyle name="Output 3 2 5 5" xfId="39538"/>
    <cellStyle name="Output 3 2 5 6" xfId="39539"/>
    <cellStyle name="Output 3 2 5 7" xfId="39540"/>
    <cellStyle name="Output 3 2 6" xfId="39541"/>
    <cellStyle name="Output 3 2 6 2" xfId="39542"/>
    <cellStyle name="Output 3 2 6 2 2" xfId="39543"/>
    <cellStyle name="Output 3 2 6 2 3" xfId="39544"/>
    <cellStyle name="Output 3 2 6 2 4" xfId="39545"/>
    <cellStyle name="Output 3 2 6 2 5" xfId="39546"/>
    <cellStyle name="Output 3 2 6 2 6" xfId="39547"/>
    <cellStyle name="Output 3 2 6 3" xfId="39548"/>
    <cellStyle name="Output 3 2 6 4" xfId="39549"/>
    <cellStyle name="Output 3 2 6 5" xfId="39550"/>
    <cellStyle name="Output 3 2 6 6" xfId="39551"/>
    <cellStyle name="Output 3 2 6 7" xfId="39552"/>
    <cellStyle name="Output 3 2 7" xfId="39553"/>
    <cellStyle name="Output 3 2 7 2" xfId="39554"/>
    <cellStyle name="Output 3 2 7 2 2" xfId="39555"/>
    <cellStyle name="Output 3 2 7 2 3" xfId="39556"/>
    <cellStyle name="Output 3 2 7 2 4" xfId="39557"/>
    <cellStyle name="Output 3 2 7 2 5" xfId="39558"/>
    <cellStyle name="Output 3 2 7 2 6" xfId="39559"/>
    <cellStyle name="Output 3 2 7 3" xfId="39560"/>
    <cellStyle name="Output 3 2 7 4" xfId="39561"/>
    <cellStyle name="Output 3 2 7 5" xfId="39562"/>
    <cellStyle name="Output 3 2 7 6" xfId="39563"/>
    <cellStyle name="Output 3 2 7 7" xfId="39564"/>
    <cellStyle name="Output 3 2 8" xfId="39565"/>
    <cellStyle name="Output 3 2 8 2" xfId="39566"/>
    <cellStyle name="Output 3 2 8 2 2" xfId="39567"/>
    <cellStyle name="Output 3 2 8 2 3" xfId="39568"/>
    <cellStyle name="Output 3 2 8 2 4" xfId="39569"/>
    <cellStyle name="Output 3 2 8 2 5" xfId="39570"/>
    <cellStyle name="Output 3 2 8 2 6" xfId="39571"/>
    <cellStyle name="Output 3 2 8 3" xfId="39572"/>
    <cellStyle name="Output 3 2 8 4" xfId="39573"/>
    <cellStyle name="Output 3 2 8 5" xfId="39574"/>
    <cellStyle name="Output 3 2 8 6" xfId="39575"/>
    <cellStyle name="Output 3 2 8 7" xfId="39576"/>
    <cellStyle name="Output 3 2 9" xfId="39577"/>
    <cellStyle name="Output 3 2 9 2" xfId="39578"/>
    <cellStyle name="Output 3 2 9 2 2" xfId="39579"/>
    <cellStyle name="Output 3 2 9 2 3" xfId="39580"/>
    <cellStyle name="Output 3 2 9 2 4" xfId="39581"/>
    <cellStyle name="Output 3 2 9 2 5" xfId="39582"/>
    <cellStyle name="Output 3 2 9 2 6" xfId="39583"/>
    <cellStyle name="Output 3 2 9 3" xfId="39584"/>
    <cellStyle name="Output 3 2 9 4" xfId="39585"/>
    <cellStyle name="Output 3 2 9 5" xfId="39586"/>
    <cellStyle name="Output 3 2 9 6" xfId="39587"/>
    <cellStyle name="Output 3 2 9 7" xfId="39588"/>
    <cellStyle name="Output 3 20" xfId="39589"/>
    <cellStyle name="Output 3 20 2" xfId="39590"/>
    <cellStyle name="Output 3 20 2 2" xfId="39591"/>
    <cellStyle name="Output 3 20 2 3" xfId="39592"/>
    <cellStyle name="Output 3 20 2 4" xfId="39593"/>
    <cellStyle name="Output 3 20 2 5" xfId="39594"/>
    <cellStyle name="Output 3 20 2 6" xfId="39595"/>
    <cellStyle name="Output 3 20 3" xfId="39596"/>
    <cellStyle name="Output 3 20 4" xfId="39597"/>
    <cellStyle name="Output 3 20 5" xfId="39598"/>
    <cellStyle name="Output 3 20 6" xfId="39599"/>
    <cellStyle name="Output 3 20 7" xfId="39600"/>
    <cellStyle name="Output 3 21" xfId="39601"/>
    <cellStyle name="Output 3 21 2" xfId="39602"/>
    <cellStyle name="Output 3 21 2 2" xfId="39603"/>
    <cellStyle name="Output 3 21 2 3" xfId="39604"/>
    <cellStyle name="Output 3 21 2 4" xfId="39605"/>
    <cellStyle name="Output 3 21 2 5" xfId="39606"/>
    <cellStyle name="Output 3 21 2 6" xfId="39607"/>
    <cellStyle name="Output 3 21 3" xfId="39608"/>
    <cellStyle name="Output 3 21 4" xfId="39609"/>
    <cellStyle name="Output 3 21 5" xfId="39610"/>
    <cellStyle name="Output 3 21 6" xfId="39611"/>
    <cellStyle name="Output 3 21 7" xfId="39612"/>
    <cellStyle name="Output 3 22" xfId="39613"/>
    <cellStyle name="Output 3 22 2" xfId="39614"/>
    <cellStyle name="Output 3 22 2 2" xfId="39615"/>
    <cellStyle name="Output 3 22 2 3" xfId="39616"/>
    <cellStyle name="Output 3 22 2 4" xfId="39617"/>
    <cellStyle name="Output 3 22 2 5" xfId="39618"/>
    <cellStyle name="Output 3 22 2 6" xfId="39619"/>
    <cellStyle name="Output 3 22 3" xfId="39620"/>
    <cellStyle name="Output 3 22 4" xfId="39621"/>
    <cellStyle name="Output 3 22 5" xfId="39622"/>
    <cellStyle name="Output 3 22 6" xfId="39623"/>
    <cellStyle name="Output 3 22 7" xfId="39624"/>
    <cellStyle name="Output 3 23" xfId="39625"/>
    <cellStyle name="Output 3 23 2" xfId="39626"/>
    <cellStyle name="Output 3 23 2 2" xfId="39627"/>
    <cellStyle name="Output 3 23 2 3" xfId="39628"/>
    <cellStyle name="Output 3 23 2 4" xfId="39629"/>
    <cellStyle name="Output 3 23 2 5" xfId="39630"/>
    <cellStyle name="Output 3 23 2 6" xfId="39631"/>
    <cellStyle name="Output 3 23 3" xfId="39632"/>
    <cellStyle name="Output 3 23 4" xfId="39633"/>
    <cellStyle name="Output 3 23 5" xfId="39634"/>
    <cellStyle name="Output 3 23 6" xfId="39635"/>
    <cellStyle name="Output 3 23 7" xfId="39636"/>
    <cellStyle name="Output 3 24" xfId="39637"/>
    <cellStyle name="Output 3 24 2" xfId="39638"/>
    <cellStyle name="Output 3 24 2 2" xfId="39639"/>
    <cellStyle name="Output 3 24 2 3" xfId="39640"/>
    <cellStyle name="Output 3 24 2 4" xfId="39641"/>
    <cellStyle name="Output 3 24 2 5" xfId="39642"/>
    <cellStyle name="Output 3 24 2 6" xfId="39643"/>
    <cellStyle name="Output 3 24 3" xfId="39644"/>
    <cellStyle name="Output 3 24 4" xfId="39645"/>
    <cellStyle name="Output 3 24 5" xfId="39646"/>
    <cellStyle name="Output 3 24 6" xfId="39647"/>
    <cellStyle name="Output 3 24 7" xfId="39648"/>
    <cellStyle name="Output 3 25" xfId="39649"/>
    <cellStyle name="Output 3 25 2" xfId="39650"/>
    <cellStyle name="Output 3 25 2 2" xfId="39651"/>
    <cellStyle name="Output 3 25 2 3" xfId="39652"/>
    <cellStyle name="Output 3 25 2 4" xfId="39653"/>
    <cellStyle name="Output 3 25 2 5" xfId="39654"/>
    <cellStyle name="Output 3 25 2 6" xfId="39655"/>
    <cellStyle name="Output 3 25 3" xfId="39656"/>
    <cellStyle name="Output 3 25 4" xfId="39657"/>
    <cellStyle name="Output 3 25 5" xfId="39658"/>
    <cellStyle name="Output 3 25 6" xfId="39659"/>
    <cellStyle name="Output 3 25 7" xfId="39660"/>
    <cellStyle name="Output 3 26" xfId="39661"/>
    <cellStyle name="Output 3 26 2" xfId="39662"/>
    <cellStyle name="Output 3 26 2 2" xfId="39663"/>
    <cellStyle name="Output 3 26 2 3" xfId="39664"/>
    <cellStyle name="Output 3 26 2 4" xfId="39665"/>
    <cellStyle name="Output 3 26 2 5" xfId="39666"/>
    <cellStyle name="Output 3 26 2 6" xfId="39667"/>
    <cellStyle name="Output 3 26 3" xfId="39668"/>
    <cellStyle name="Output 3 26 4" xfId="39669"/>
    <cellStyle name="Output 3 26 5" xfId="39670"/>
    <cellStyle name="Output 3 26 6" xfId="39671"/>
    <cellStyle name="Output 3 26 7" xfId="39672"/>
    <cellStyle name="Output 3 27" xfId="39673"/>
    <cellStyle name="Output 3 27 2" xfId="39674"/>
    <cellStyle name="Output 3 27 2 2" xfId="39675"/>
    <cellStyle name="Output 3 27 2 3" xfId="39676"/>
    <cellStyle name="Output 3 27 2 4" xfId="39677"/>
    <cellStyle name="Output 3 27 2 5" xfId="39678"/>
    <cellStyle name="Output 3 27 2 6" xfId="39679"/>
    <cellStyle name="Output 3 27 3" xfId="39680"/>
    <cellStyle name="Output 3 27 4" xfId="39681"/>
    <cellStyle name="Output 3 27 5" xfId="39682"/>
    <cellStyle name="Output 3 27 6" xfId="39683"/>
    <cellStyle name="Output 3 27 7" xfId="39684"/>
    <cellStyle name="Output 3 28" xfId="39685"/>
    <cellStyle name="Output 3 28 2" xfId="39686"/>
    <cellStyle name="Output 3 28 2 2" xfId="39687"/>
    <cellStyle name="Output 3 28 2 3" xfId="39688"/>
    <cellStyle name="Output 3 28 2 4" xfId="39689"/>
    <cellStyle name="Output 3 28 2 5" xfId="39690"/>
    <cellStyle name="Output 3 28 2 6" xfId="39691"/>
    <cellStyle name="Output 3 28 3" xfId="39692"/>
    <cellStyle name="Output 3 28 4" xfId="39693"/>
    <cellStyle name="Output 3 28 5" xfId="39694"/>
    <cellStyle name="Output 3 29" xfId="39695"/>
    <cellStyle name="Output 3 29 2" xfId="39696"/>
    <cellStyle name="Output 3 29 3" xfId="39697"/>
    <cellStyle name="Output 3 29 4" xfId="39698"/>
    <cellStyle name="Output 3 29 5" xfId="39699"/>
    <cellStyle name="Output 3 29 6" xfId="39700"/>
    <cellStyle name="Output 3 3" xfId="39701"/>
    <cellStyle name="Output 3 3 10" xfId="39702"/>
    <cellStyle name="Output 3 3 10 2" xfId="39703"/>
    <cellStyle name="Output 3 3 10 2 2" xfId="39704"/>
    <cellStyle name="Output 3 3 10 2 3" xfId="39705"/>
    <cellStyle name="Output 3 3 10 2 4" xfId="39706"/>
    <cellStyle name="Output 3 3 10 2 5" xfId="39707"/>
    <cellStyle name="Output 3 3 10 2 6" xfId="39708"/>
    <cellStyle name="Output 3 3 10 3" xfId="39709"/>
    <cellStyle name="Output 3 3 10 4" xfId="39710"/>
    <cellStyle name="Output 3 3 10 5" xfId="39711"/>
    <cellStyle name="Output 3 3 10 6" xfId="39712"/>
    <cellStyle name="Output 3 3 10 7" xfId="39713"/>
    <cellStyle name="Output 3 3 11" xfId="39714"/>
    <cellStyle name="Output 3 3 11 2" xfId="39715"/>
    <cellStyle name="Output 3 3 11 2 2" xfId="39716"/>
    <cellStyle name="Output 3 3 11 2 3" xfId="39717"/>
    <cellStyle name="Output 3 3 11 2 4" xfId="39718"/>
    <cellStyle name="Output 3 3 11 2 5" xfId="39719"/>
    <cellStyle name="Output 3 3 11 2 6" xfId="39720"/>
    <cellStyle name="Output 3 3 11 3" xfId="39721"/>
    <cellStyle name="Output 3 3 11 4" xfId="39722"/>
    <cellStyle name="Output 3 3 11 5" xfId="39723"/>
    <cellStyle name="Output 3 3 11 6" xfId="39724"/>
    <cellStyle name="Output 3 3 11 7" xfId="39725"/>
    <cellStyle name="Output 3 3 12" xfId="39726"/>
    <cellStyle name="Output 3 3 12 2" xfId="39727"/>
    <cellStyle name="Output 3 3 12 2 2" xfId="39728"/>
    <cellStyle name="Output 3 3 12 2 3" xfId="39729"/>
    <cellStyle name="Output 3 3 12 2 4" xfId="39730"/>
    <cellStyle name="Output 3 3 12 2 5" xfId="39731"/>
    <cellStyle name="Output 3 3 12 2 6" xfId="39732"/>
    <cellStyle name="Output 3 3 12 3" xfId="39733"/>
    <cellStyle name="Output 3 3 12 4" xfId="39734"/>
    <cellStyle name="Output 3 3 12 5" xfId="39735"/>
    <cellStyle name="Output 3 3 12 6" xfId="39736"/>
    <cellStyle name="Output 3 3 12 7" xfId="39737"/>
    <cellStyle name="Output 3 3 13" xfId="39738"/>
    <cellStyle name="Output 3 3 13 2" xfId="39739"/>
    <cellStyle name="Output 3 3 13 2 2" xfId="39740"/>
    <cellStyle name="Output 3 3 13 2 3" xfId="39741"/>
    <cellStyle name="Output 3 3 13 2 4" xfId="39742"/>
    <cellStyle name="Output 3 3 13 2 5" xfId="39743"/>
    <cellStyle name="Output 3 3 13 2 6" xfId="39744"/>
    <cellStyle name="Output 3 3 13 3" xfId="39745"/>
    <cellStyle name="Output 3 3 13 4" xfId="39746"/>
    <cellStyle name="Output 3 3 13 5" xfId="39747"/>
    <cellStyle name="Output 3 3 13 6" xfId="39748"/>
    <cellStyle name="Output 3 3 13 7" xfId="39749"/>
    <cellStyle name="Output 3 3 14" xfId="39750"/>
    <cellStyle name="Output 3 3 14 2" xfId="39751"/>
    <cellStyle name="Output 3 3 14 2 2" xfId="39752"/>
    <cellStyle name="Output 3 3 14 2 3" xfId="39753"/>
    <cellStyle name="Output 3 3 14 2 4" xfId="39754"/>
    <cellStyle name="Output 3 3 14 2 5" xfId="39755"/>
    <cellStyle name="Output 3 3 14 2 6" xfId="39756"/>
    <cellStyle name="Output 3 3 14 3" xfId="39757"/>
    <cellStyle name="Output 3 3 14 4" xfId="39758"/>
    <cellStyle name="Output 3 3 14 5" xfId="39759"/>
    <cellStyle name="Output 3 3 14 6" xfId="39760"/>
    <cellStyle name="Output 3 3 14 7" xfId="39761"/>
    <cellStyle name="Output 3 3 15" xfId="39762"/>
    <cellStyle name="Output 3 3 15 2" xfId="39763"/>
    <cellStyle name="Output 3 3 15 2 2" xfId="39764"/>
    <cellStyle name="Output 3 3 15 2 3" xfId="39765"/>
    <cellStyle name="Output 3 3 15 2 4" xfId="39766"/>
    <cellStyle name="Output 3 3 15 2 5" xfId="39767"/>
    <cellStyle name="Output 3 3 15 2 6" xfId="39768"/>
    <cellStyle name="Output 3 3 15 3" xfId="39769"/>
    <cellStyle name="Output 3 3 15 4" xfId="39770"/>
    <cellStyle name="Output 3 3 15 5" xfId="39771"/>
    <cellStyle name="Output 3 3 15 6" xfId="39772"/>
    <cellStyle name="Output 3 3 15 7" xfId="39773"/>
    <cellStyle name="Output 3 3 16" xfId="39774"/>
    <cellStyle name="Output 3 3 16 2" xfId="39775"/>
    <cellStyle name="Output 3 3 16 2 2" xfId="39776"/>
    <cellStyle name="Output 3 3 16 2 3" xfId="39777"/>
    <cellStyle name="Output 3 3 16 2 4" xfId="39778"/>
    <cellStyle name="Output 3 3 16 2 5" xfId="39779"/>
    <cellStyle name="Output 3 3 16 2 6" xfId="39780"/>
    <cellStyle name="Output 3 3 16 3" xfId="39781"/>
    <cellStyle name="Output 3 3 16 4" xfId="39782"/>
    <cellStyle name="Output 3 3 16 5" xfId="39783"/>
    <cellStyle name="Output 3 3 16 6" xfId="39784"/>
    <cellStyle name="Output 3 3 16 7" xfId="39785"/>
    <cellStyle name="Output 3 3 17" xfId="39786"/>
    <cellStyle name="Output 3 3 17 2" xfId="39787"/>
    <cellStyle name="Output 3 3 17 2 2" xfId="39788"/>
    <cellStyle name="Output 3 3 17 2 3" xfId="39789"/>
    <cellStyle name="Output 3 3 17 2 4" xfId="39790"/>
    <cellStyle name="Output 3 3 17 2 5" xfId="39791"/>
    <cellStyle name="Output 3 3 17 2 6" xfId="39792"/>
    <cellStyle name="Output 3 3 17 3" xfId="39793"/>
    <cellStyle name="Output 3 3 17 4" xfId="39794"/>
    <cellStyle name="Output 3 3 17 5" xfId="39795"/>
    <cellStyle name="Output 3 3 17 6" xfId="39796"/>
    <cellStyle name="Output 3 3 17 7" xfId="39797"/>
    <cellStyle name="Output 3 3 18" xfId="39798"/>
    <cellStyle name="Output 3 3 18 2" xfId="39799"/>
    <cellStyle name="Output 3 3 18 2 2" xfId="39800"/>
    <cellStyle name="Output 3 3 18 2 3" xfId="39801"/>
    <cellStyle name="Output 3 3 18 2 4" xfId="39802"/>
    <cellStyle name="Output 3 3 18 2 5" xfId="39803"/>
    <cellStyle name="Output 3 3 18 2 6" xfId="39804"/>
    <cellStyle name="Output 3 3 18 3" xfId="39805"/>
    <cellStyle name="Output 3 3 18 4" xfId="39806"/>
    <cellStyle name="Output 3 3 18 5" xfId="39807"/>
    <cellStyle name="Output 3 3 18 6" xfId="39808"/>
    <cellStyle name="Output 3 3 18 7" xfId="39809"/>
    <cellStyle name="Output 3 3 19" xfId="39810"/>
    <cellStyle name="Output 3 3 19 2" xfId="39811"/>
    <cellStyle name="Output 3 3 19 2 2" xfId="39812"/>
    <cellStyle name="Output 3 3 19 2 3" xfId="39813"/>
    <cellStyle name="Output 3 3 19 2 4" xfId="39814"/>
    <cellStyle name="Output 3 3 19 2 5" xfId="39815"/>
    <cellStyle name="Output 3 3 19 2 6" xfId="39816"/>
    <cellStyle name="Output 3 3 19 3" xfId="39817"/>
    <cellStyle name="Output 3 3 19 4" xfId="39818"/>
    <cellStyle name="Output 3 3 19 5" xfId="39819"/>
    <cellStyle name="Output 3 3 19 6" xfId="39820"/>
    <cellStyle name="Output 3 3 19 7" xfId="39821"/>
    <cellStyle name="Output 3 3 2" xfId="39822"/>
    <cellStyle name="Output 3 3 2 2" xfId="39823"/>
    <cellStyle name="Output 3 3 2 2 2" xfId="39824"/>
    <cellStyle name="Output 3 3 2 2 3" xfId="39825"/>
    <cellStyle name="Output 3 3 2 2 4" xfId="39826"/>
    <cellStyle name="Output 3 3 2 2 5" xfId="39827"/>
    <cellStyle name="Output 3 3 2 2 6" xfId="39828"/>
    <cellStyle name="Output 3 3 2 3" xfId="39829"/>
    <cellStyle name="Output 3 3 2 4" xfId="39830"/>
    <cellStyle name="Output 3 3 2 5" xfId="39831"/>
    <cellStyle name="Output 3 3 2 6" xfId="39832"/>
    <cellStyle name="Output 3 3 2 7" xfId="39833"/>
    <cellStyle name="Output 3 3 20" xfId="39834"/>
    <cellStyle name="Output 3 3 20 2" xfId="39835"/>
    <cellStyle name="Output 3 3 20 2 2" xfId="39836"/>
    <cellStyle name="Output 3 3 20 2 3" xfId="39837"/>
    <cellStyle name="Output 3 3 20 2 4" xfId="39838"/>
    <cellStyle name="Output 3 3 20 2 5" xfId="39839"/>
    <cellStyle name="Output 3 3 20 2 6" xfId="39840"/>
    <cellStyle name="Output 3 3 20 3" xfId="39841"/>
    <cellStyle name="Output 3 3 20 4" xfId="39842"/>
    <cellStyle name="Output 3 3 20 5" xfId="39843"/>
    <cellStyle name="Output 3 3 20 6" xfId="39844"/>
    <cellStyle name="Output 3 3 20 7" xfId="39845"/>
    <cellStyle name="Output 3 3 21" xfId="39846"/>
    <cellStyle name="Output 3 3 21 2" xfId="39847"/>
    <cellStyle name="Output 3 3 21 2 2" xfId="39848"/>
    <cellStyle name="Output 3 3 21 2 3" xfId="39849"/>
    <cellStyle name="Output 3 3 21 2 4" xfId="39850"/>
    <cellStyle name="Output 3 3 21 2 5" xfId="39851"/>
    <cellStyle name="Output 3 3 21 2 6" xfId="39852"/>
    <cellStyle name="Output 3 3 21 3" xfId="39853"/>
    <cellStyle name="Output 3 3 21 4" xfId="39854"/>
    <cellStyle name="Output 3 3 21 5" xfId="39855"/>
    <cellStyle name="Output 3 3 21 6" xfId="39856"/>
    <cellStyle name="Output 3 3 21 7" xfId="39857"/>
    <cellStyle name="Output 3 3 22" xfId="39858"/>
    <cellStyle name="Output 3 3 22 2" xfId="39859"/>
    <cellStyle name="Output 3 3 22 2 2" xfId="39860"/>
    <cellStyle name="Output 3 3 22 2 3" xfId="39861"/>
    <cellStyle name="Output 3 3 22 2 4" xfId="39862"/>
    <cellStyle name="Output 3 3 22 2 5" xfId="39863"/>
    <cellStyle name="Output 3 3 22 2 6" xfId="39864"/>
    <cellStyle name="Output 3 3 22 3" xfId="39865"/>
    <cellStyle name="Output 3 3 22 4" xfId="39866"/>
    <cellStyle name="Output 3 3 22 5" xfId="39867"/>
    <cellStyle name="Output 3 3 22 6" xfId="39868"/>
    <cellStyle name="Output 3 3 22 7" xfId="39869"/>
    <cellStyle name="Output 3 3 23" xfId="39870"/>
    <cellStyle name="Output 3 3 23 2" xfId="39871"/>
    <cellStyle name="Output 3 3 23 2 2" xfId="39872"/>
    <cellStyle name="Output 3 3 23 2 3" xfId="39873"/>
    <cellStyle name="Output 3 3 23 2 4" xfId="39874"/>
    <cellStyle name="Output 3 3 23 2 5" xfId="39875"/>
    <cellStyle name="Output 3 3 23 2 6" xfId="39876"/>
    <cellStyle name="Output 3 3 23 3" xfId="39877"/>
    <cellStyle name="Output 3 3 23 4" xfId="39878"/>
    <cellStyle name="Output 3 3 23 5" xfId="39879"/>
    <cellStyle name="Output 3 3 23 6" xfId="39880"/>
    <cellStyle name="Output 3 3 23 7" xfId="39881"/>
    <cellStyle name="Output 3 3 24" xfId="39882"/>
    <cellStyle name="Output 3 3 24 2" xfId="39883"/>
    <cellStyle name="Output 3 3 24 2 2" xfId="39884"/>
    <cellStyle name="Output 3 3 24 2 3" xfId="39885"/>
    <cellStyle name="Output 3 3 24 2 4" xfId="39886"/>
    <cellStyle name="Output 3 3 24 2 5" xfId="39887"/>
    <cellStyle name="Output 3 3 24 2 6" xfId="39888"/>
    <cellStyle name="Output 3 3 24 3" xfId="39889"/>
    <cellStyle name="Output 3 3 24 4" xfId="39890"/>
    <cellStyle name="Output 3 3 24 5" xfId="39891"/>
    <cellStyle name="Output 3 3 24 6" xfId="39892"/>
    <cellStyle name="Output 3 3 24 7" xfId="39893"/>
    <cellStyle name="Output 3 3 25" xfId="39894"/>
    <cellStyle name="Output 3 3 25 2" xfId="39895"/>
    <cellStyle name="Output 3 3 25 2 2" xfId="39896"/>
    <cellStyle name="Output 3 3 25 2 3" xfId="39897"/>
    <cellStyle name="Output 3 3 25 2 4" xfId="39898"/>
    <cellStyle name="Output 3 3 25 2 5" xfId="39899"/>
    <cellStyle name="Output 3 3 25 2 6" xfId="39900"/>
    <cellStyle name="Output 3 3 25 3" xfId="39901"/>
    <cellStyle name="Output 3 3 25 4" xfId="39902"/>
    <cellStyle name="Output 3 3 25 5" xfId="39903"/>
    <cellStyle name="Output 3 3 25 6" xfId="39904"/>
    <cellStyle name="Output 3 3 25 7" xfId="39905"/>
    <cellStyle name="Output 3 3 26" xfId="39906"/>
    <cellStyle name="Output 3 3 26 2" xfId="39907"/>
    <cellStyle name="Output 3 3 26 2 2" xfId="39908"/>
    <cellStyle name="Output 3 3 26 2 3" xfId="39909"/>
    <cellStyle name="Output 3 3 26 2 4" xfId="39910"/>
    <cellStyle name="Output 3 3 26 2 5" xfId="39911"/>
    <cellStyle name="Output 3 3 26 2 6" xfId="39912"/>
    <cellStyle name="Output 3 3 26 3" xfId="39913"/>
    <cellStyle name="Output 3 3 26 4" xfId="39914"/>
    <cellStyle name="Output 3 3 26 5" xfId="39915"/>
    <cellStyle name="Output 3 3 26 6" xfId="39916"/>
    <cellStyle name="Output 3 3 26 7" xfId="39917"/>
    <cellStyle name="Output 3 3 27" xfId="39918"/>
    <cellStyle name="Output 3 3 27 2" xfId="39919"/>
    <cellStyle name="Output 3 3 27 2 2" xfId="39920"/>
    <cellStyle name="Output 3 3 27 2 3" xfId="39921"/>
    <cellStyle name="Output 3 3 27 2 4" xfId="39922"/>
    <cellStyle name="Output 3 3 27 2 5" xfId="39923"/>
    <cellStyle name="Output 3 3 27 2 6" xfId="39924"/>
    <cellStyle name="Output 3 3 27 3" xfId="39925"/>
    <cellStyle name="Output 3 3 27 4" xfId="39926"/>
    <cellStyle name="Output 3 3 27 5" xfId="39927"/>
    <cellStyle name="Output 3 3 27 6" xfId="39928"/>
    <cellStyle name="Output 3 3 27 7" xfId="39929"/>
    <cellStyle name="Output 3 3 28" xfId="39930"/>
    <cellStyle name="Output 3 3 28 2" xfId="39931"/>
    <cellStyle name="Output 3 3 28 2 2" xfId="39932"/>
    <cellStyle name="Output 3 3 28 2 3" xfId="39933"/>
    <cellStyle name="Output 3 3 28 2 4" xfId="39934"/>
    <cellStyle name="Output 3 3 28 2 5" xfId="39935"/>
    <cellStyle name="Output 3 3 28 2 6" xfId="39936"/>
    <cellStyle name="Output 3 3 28 3" xfId="39937"/>
    <cellStyle name="Output 3 3 28 4" xfId="39938"/>
    <cellStyle name="Output 3 3 28 5" xfId="39939"/>
    <cellStyle name="Output 3 3 28 6" xfId="39940"/>
    <cellStyle name="Output 3 3 28 7" xfId="39941"/>
    <cellStyle name="Output 3 3 29" xfId="39942"/>
    <cellStyle name="Output 3 3 29 2" xfId="39943"/>
    <cellStyle name="Output 3 3 29 2 2" xfId="39944"/>
    <cellStyle name="Output 3 3 29 2 3" xfId="39945"/>
    <cellStyle name="Output 3 3 29 2 4" xfId="39946"/>
    <cellStyle name="Output 3 3 29 2 5" xfId="39947"/>
    <cellStyle name="Output 3 3 29 2 6" xfId="39948"/>
    <cellStyle name="Output 3 3 29 3" xfId="39949"/>
    <cellStyle name="Output 3 3 29 4" xfId="39950"/>
    <cellStyle name="Output 3 3 29 5" xfId="39951"/>
    <cellStyle name="Output 3 3 29 6" xfId="39952"/>
    <cellStyle name="Output 3 3 29 7" xfId="39953"/>
    <cellStyle name="Output 3 3 3" xfId="39954"/>
    <cellStyle name="Output 3 3 3 2" xfId="39955"/>
    <cellStyle name="Output 3 3 3 2 2" xfId="39956"/>
    <cellStyle name="Output 3 3 3 2 3" xfId="39957"/>
    <cellStyle name="Output 3 3 3 2 4" xfId="39958"/>
    <cellStyle name="Output 3 3 3 2 5" xfId="39959"/>
    <cellStyle name="Output 3 3 3 2 6" xfId="39960"/>
    <cellStyle name="Output 3 3 3 3" xfId="39961"/>
    <cellStyle name="Output 3 3 3 4" xfId="39962"/>
    <cellStyle name="Output 3 3 3 5" xfId="39963"/>
    <cellStyle name="Output 3 3 3 6" xfId="39964"/>
    <cellStyle name="Output 3 3 3 7" xfId="39965"/>
    <cellStyle name="Output 3 3 30" xfId="39966"/>
    <cellStyle name="Output 3 3 30 2" xfId="39967"/>
    <cellStyle name="Output 3 3 30 2 2" xfId="39968"/>
    <cellStyle name="Output 3 3 30 2 3" xfId="39969"/>
    <cellStyle name="Output 3 3 30 2 4" xfId="39970"/>
    <cellStyle name="Output 3 3 30 2 5" xfId="39971"/>
    <cellStyle name="Output 3 3 30 2 6" xfId="39972"/>
    <cellStyle name="Output 3 3 30 3" xfId="39973"/>
    <cellStyle name="Output 3 3 30 4" xfId="39974"/>
    <cellStyle name="Output 3 3 30 5" xfId="39975"/>
    <cellStyle name="Output 3 3 30 6" xfId="39976"/>
    <cellStyle name="Output 3 3 30 7" xfId="39977"/>
    <cellStyle name="Output 3 3 31" xfId="39978"/>
    <cellStyle name="Output 3 3 31 2" xfId="39979"/>
    <cellStyle name="Output 3 3 31 2 2" xfId="39980"/>
    <cellStyle name="Output 3 3 31 2 3" xfId="39981"/>
    <cellStyle name="Output 3 3 31 2 4" xfId="39982"/>
    <cellStyle name="Output 3 3 31 2 5" xfId="39983"/>
    <cellStyle name="Output 3 3 31 2 6" xfId="39984"/>
    <cellStyle name="Output 3 3 31 3" xfId="39985"/>
    <cellStyle name="Output 3 3 31 4" xfId="39986"/>
    <cellStyle name="Output 3 3 31 5" xfId="39987"/>
    <cellStyle name="Output 3 3 31 6" xfId="39988"/>
    <cellStyle name="Output 3 3 31 7" xfId="39989"/>
    <cellStyle name="Output 3 3 32" xfId="39990"/>
    <cellStyle name="Output 3 3 32 2" xfId="39991"/>
    <cellStyle name="Output 3 3 32 2 2" xfId="39992"/>
    <cellStyle name="Output 3 3 32 2 3" xfId="39993"/>
    <cellStyle name="Output 3 3 32 2 4" xfId="39994"/>
    <cellStyle name="Output 3 3 32 2 5" xfId="39995"/>
    <cellStyle name="Output 3 3 32 2 6" xfId="39996"/>
    <cellStyle name="Output 3 3 32 3" xfId="39997"/>
    <cellStyle name="Output 3 3 32 4" xfId="39998"/>
    <cellStyle name="Output 3 3 32 5" xfId="39999"/>
    <cellStyle name="Output 3 3 32 6" xfId="40000"/>
    <cellStyle name="Output 3 3 32 7" xfId="40001"/>
    <cellStyle name="Output 3 3 33" xfId="40002"/>
    <cellStyle name="Output 3 3 33 2" xfId="40003"/>
    <cellStyle name="Output 3 3 33 2 2" xfId="40004"/>
    <cellStyle name="Output 3 3 33 2 3" xfId="40005"/>
    <cellStyle name="Output 3 3 33 2 4" xfId="40006"/>
    <cellStyle name="Output 3 3 33 2 5" xfId="40007"/>
    <cellStyle name="Output 3 3 33 2 6" xfId="40008"/>
    <cellStyle name="Output 3 3 33 3" xfId="40009"/>
    <cellStyle name="Output 3 3 33 4" xfId="40010"/>
    <cellStyle name="Output 3 3 33 5" xfId="40011"/>
    <cellStyle name="Output 3 3 33 6" xfId="40012"/>
    <cellStyle name="Output 3 3 33 7" xfId="40013"/>
    <cellStyle name="Output 3 3 34" xfId="40014"/>
    <cellStyle name="Output 3 3 34 2" xfId="40015"/>
    <cellStyle name="Output 3 3 34 2 2" xfId="40016"/>
    <cellStyle name="Output 3 3 34 2 3" xfId="40017"/>
    <cellStyle name="Output 3 3 34 2 4" xfId="40018"/>
    <cellStyle name="Output 3 3 34 2 5" xfId="40019"/>
    <cellStyle name="Output 3 3 34 2 6" xfId="40020"/>
    <cellStyle name="Output 3 3 34 3" xfId="40021"/>
    <cellStyle name="Output 3 3 34 4" xfId="40022"/>
    <cellStyle name="Output 3 3 34 5" xfId="40023"/>
    <cellStyle name="Output 3 3 35" xfId="40024"/>
    <cellStyle name="Output 3 3 35 2" xfId="40025"/>
    <cellStyle name="Output 3 3 35 3" xfId="40026"/>
    <cellStyle name="Output 3 3 35 4" xfId="40027"/>
    <cellStyle name="Output 3 3 35 5" xfId="40028"/>
    <cellStyle name="Output 3 3 35 6" xfId="40029"/>
    <cellStyle name="Output 3 3 36" xfId="40030"/>
    <cellStyle name="Output 3 3 36 2" xfId="40031"/>
    <cellStyle name="Output 3 3 36 3" xfId="40032"/>
    <cellStyle name="Output 3 3 36 4" xfId="40033"/>
    <cellStyle name="Output 3 3 36 5" xfId="40034"/>
    <cellStyle name="Output 3 3 36 6" xfId="40035"/>
    <cellStyle name="Output 3 3 37" xfId="40036"/>
    <cellStyle name="Output 3 3 38" xfId="40037"/>
    <cellStyle name="Output 3 3 39" xfId="40038"/>
    <cellStyle name="Output 3 3 4" xfId="40039"/>
    <cellStyle name="Output 3 3 4 2" xfId="40040"/>
    <cellStyle name="Output 3 3 4 2 2" xfId="40041"/>
    <cellStyle name="Output 3 3 4 2 3" xfId="40042"/>
    <cellStyle name="Output 3 3 4 2 4" xfId="40043"/>
    <cellStyle name="Output 3 3 4 2 5" xfId="40044"/>
    <cellStyle name="Output 3 3 4 2 6" xfId="40045"/>
    <cellStyle name="Output 3 3 4 3" xfId="40046"/>
    <cellStyle name="Output 3 3 4 4" xfId="40047"/>
    <cellStyle name="Output 3 3 4 5" xfId="40048"/>
    <cellStyle name="Output 3 3 4 6" xfId="40049"/>
    <cellStyle name="Output 3 3 4 7" xfId="40050"/>
    <cellStyle name="Output 3 3 40" xfId="40051"/>
    <cellStyle name="Output 3 3 5" xfId="40052"/>
    <cellStyle name="Output 3 3 5 2" xfId="40053"/>
    <cellStyle name="Output 3 3 5 2 2" xfId="40054"/>
    <cellStyle name="Output 3 3 5 2 3" xfId="40055"/>
    <cellStyle name="Output 3 3 5 2 4" xfId="40056"/>
    <cellStyle name="Output 3 3 5 2 5" xfId="40057"/>
    <cellStyle name="Output 3 3 5 2 6" xfId="40058"/>
    <cellStyle name="Output 3 3 5 3" xfId="40059"/>
    <cellStyle name="Output 3 3 5 4" xfId="40060"/>
    <cellStyle name="Output 3 3 5 5" xfId="40061"/>
    <cellStyle name="Output 3 3 5 6" xfId="40062"/>
    <cellStyle name="Output 3 3 5 7" xfId="40063"/>
    <cellStyle name="Output 3 3 6" xfId="40064"/>
    <cellStyle name="Output 3 3 6 2" xfId="40065"/>
    <cellStyle name="Output 3 3 6 2 2" xfId="40066"/>
    <cellStyle name="Output 3 3 6 2 3" xfId="40067"/>
    <cellStyle name="Output 3 3 6 2 4" xfId="40068"/>
    <cellStyle name="Output 3 3 6 2 5" xfId="40069"/>
    <cellStyle name="Output 3 3 6 2 6" xfId="40070"/>
    <cellStyle name="Output 3 3 6 3" xfId="40071"/>
    <cellStyle name="Output 3 3 6 4" xfId="40072"/>
    <cellStyle name="Output 3 3 6 5" xfId="40073"/>
    <cellStyle name="Output 3 3 6 6" xfId="40074"/>
    <cellStyle name="Output 3 3 6 7" xfId="40075"/>
    <cellStyle name="Output 3 3 7" xfId="40076"/>
    <cellStyle name="Output 3 3 7 2" xfId="40077"/>
    <cellStyle name="Output 3 3 7 2 2" xfId="40078"/>
    <cellStyle name="Output 3 3 7 2 3" xfId="40079"/>
    <cellStyle name="Output 3 3 7 2 4" xfId="40080"/>
    <cellStyle name="Output 3 3 7 2 5" xfId="40081"/>
    <cellStyle name="Output 3 3 7 2 6" xfId="40082"/>
    <cellStyle name="Output 3 3 7 3" xfId="40083"/>
    <cellStyle name="Output 3 3 7 4" xfId="40084"/>
    <cellStyle name="Output 3 3 7 5" xfId="40085"/>
    <cellStyle name="Output 3 3 7 6" xfId="40086"/>
    <cellStyle name="Output 3 3 7 7" xfId="40087"/>
    <cellStyle name="Output 3 3 8" xfId="40088"/>
    <cellStyle name="Output 3 3 8 2" xfId="40089"/>
    <cellStyle name="Output 3 3 8 2 2" xfId="40090"/>
    <cellStyle name="Output 3 3 8 2 3" xfId="40091"/>
    <cellStyle name="Output 3 3 8 2 4" xfId="40092"/>
    <cellStyle name="Output 3 3 8 2 5" xfId="40093"/>
    <cellStyle name="Output 3 3 8 2 6" xfId="40094"/>
    <cellStyle name="Output 3 3 8 3" xfId="40095"/>
    <cellStyle name="Output 3 3 8 4" xfId="40096"/>
    <cellStyle name="Output 3 3 8 5" xfId="40097"/>
    <cellStyle name="Output 3 3 8 6" xfId="40098"/>
    <cellStyle name="Output 3 3 8 7" xfId="40099"/>
    <cellStyle name="Output 3 3 9" xfId="40100"/>
    <cellStyle name="Output 3 3 9 2" xfId="40101"/>
    <cellStyle name="Output 3 3 9 2 2" xfId="40102"/>
    <cellStyle name="Output 3 3 9 2 3" xfId="40103"/>
    <cellStyle name="Output 3 3 9 2 4" xfId="40104"/>
    <cellStyle name="Output 3 3 9 2 5" xfId="40105"/>
    <cellStyle name="Output 3 3 9 2 6" xfId="40106"/>
    <cellStyle name="Output 3 3 9 3" xfId="40107"/>
    <cellStyle name="Output 3 3 9 4" xfId="40108"/>
    <cellStyle name="Output 3 3 9 5" xfId="40109"/>
    <cellStyle name="Output 3 3 9 6" xfId="40110"/>
    <cellStyle name="Output 3 3 9 7" xfId="40111"/>
    <cellStyle name="Output 3 30" xfId="40112"/>
    <cellStyle name="Output 3 30 2" xfId="40113"/>
    <cellStyle name="Output 3 30 3" xfId="40114"/>
    <cellStyle name="Output 3 30 4" xfId="40115"/>
    <cellStyle name="Output 3 30 5" xfId="40116"/>
    <cellStyle name="Output 3 30 6" xfId="40117"/>
    <cellStyle name="Output 3 31" xfId="40118"/>
    <cellStyle name="Output 3 4" xfId="40119"/>
    <cellStyle name="Output 3 4 2" xfId="40120"/>
    <cellStyle name="Output 3 4 2 2" xfId="40121"/>
    <cellStyle name="Output 3 4 2 3" xfId="40122"/>
    <cellStyle name="Output 3 4 2 4" xfId="40123"/>
    <cellStyle name="Output 3 4 2 5" xfId="40124"/>
    <cellStyle name="Output 3 4 2 6" xfId="40125"/>
    <cellStyle name="Output 3 4 3" xfId="40126"/>
    <cellStyle name="Output 3 4 4" xfId="40127"/>
    <cellStyle name="Output 3 4 5" xfId="40128"/>
    <cellStyle name="Output 3 4 6" xfId="40129"/>
    <cellStyle name="Output 3 4 7" xfId="40130"/>
    <cellStyle name="Output 3 5" xfId="40131"/>
    <cellStyle name="Output 3 5 2" xfId="40132"/>
    <cellStyle name="Output 3 5 2 2" xfId="40133"/>
    <cellStyle name="Output 3 5 2 3" xfId="40134"/>
    <cellStyle name="Output 3 5 2 4" xfId="40135"/>
    <cellStyle name="Output 3 5 2 5" xfId="40136"/>
    <cellStyle name="Output 3 5 2 6" xfId="40137"/>
    <cellStyle name="Output 3 5 3" xfId="40138"/>
    <cellStyle name="Output 3 5 4" xfId="40139"/>
    <cellStyle name="Output 3 5 5" xfId="40140"/>
    <cellStyle name="Output 3 5 6" xfId="40141"/>
    <cellStyle name="Output 3 5 7" xfId="40142"/>
    <cellStyle name="Output 3 6" xfId="40143"/>
    <cellStyle name="Output 3 6 2" xfId="40144"/>
    <cellStyle name="Output 3 6 2 2" xfId="40145"/>
    <cellStyle name="Output 3 6 2 3" xfId="40146"/>
    <cellStyle name="Output 3 6 2 4" xfId="40147"/>
    <cellStyle name="Output 3 6 2 5" xfId="40148"/>
    <cellStyle name="Output 3 6 2 6" xfId="40149"/>
    <cellStyle name="Output 3 6 3" xfId="40150"/>
    <cellStyle name="Output 3 6 4" xfId="40151"/>
    <cellStyle name="Output 3 6 5" xfId="40152"/>
    <cellStyle name="Output 3 6 6" xfId="40153"/>
    <cellStyle name="Output 3 6 7" xfId="40154"/>
    <cellStyle name="Output 3 7" xfId="40155"/>
    <cellStyle name="Output 3 7 2" xfId="40156"/>
    <cellStyle name="Output 3 7 2 2" xfId="40157"/>
    <cellStyle name="Output 3 7 2 3" xfId="40158"/>
    <cellStyle name="Output 3 7 2 4" xfId="40159"/>
    <cellStyle name="Output 3 7 2 5" xfId="40160"/>
    <cellStyle name="Output 3 7 2 6" xfId="40161"/>
    <cellStyle name="Output 3 7 3" xfId="40162"/>
    <cellStyle name="Output 3 7 4" xfId="40163"/>
    <cellStyle name="Output 3 7 5" xfId="40164"/>
    <cellStyle name="Output 3 7 6" xfId="40165"/>
    <cellStyle name="Output 3 7 7" xfId="40166"/>
    <cellStyle name="Output 3 8" xfId="40167"/>
    <cellStyle name="Output 3 8 2" xfId="40168"/>
    <cellStyle name="Output 3 8 2 2" xfId="40169"/>
    <cellStyle name="Output 3 8 2 3" xfId="40170"/>
    <cellStyle name="Output 3 8 2 4" xfId="40171"/>
    <cellStyle name="Output 3 8 2 5" xfId="40172"/>
    <cellStyle name="Output 3 8 2 6" xfId="40173"/>
    <cellStyle name="Output 3 8 3" xfId="40174"/>
    <cellStyle name="Output 3 8 4" xfId="40175"/>
    <cellStyle name="Output 3 8 5" xfId="40176"/>
    <cellStyle name="Output 3 8 6" xfId="40177"/>
    <cellStyle name="Output 3 8 7" xfId="40178"/>
    <cellStyle name="Output 3 9" xfId="40179"/>
    <cellStyle name="Output 3 9 2" xfId="40180"/>
    <cellStyle name="Output 3 9 2 2" xfId="40181"/>
    <cellStyle name="Output 3 9 2 3" xfId="40182"/>
    <cellStyle name="Output 3 9 2 4" xfId="40183"/>
    <cellStyle name="Output 3 9 2 5" xfId="40184"/>
    <cellStyle name="Output 3 9 2 6" xfId="40185"/>
    <cellStyle name="Output 3 9 3" xfId="40186"/>
    <cellStyle name="Output 3 9 4" xfId="40187"/>
    <cellStyle name="Output 3 9 5" xfId="40188"/>
    <cellStyle name="Output 3 9 6" xfId="40189"/>
    <cellStyle name="Output 3 9 7" xfId="40190"/>
    <cellStyle name="Output 4" xfId="40191"/>
    <cellStyle name="Percent" xfId="44392" builtinId="5"/>
    <cellStyle name="Percent [2]" xfId="40192"/>
    <cellStyle name="Percent 10" xfId="40193"/>
    <cellStyle name="Percent 11" xfId="40194"/>
    <cellStyle name="Percent 12" xfId="40195"/>
    <cellStyle name="Percent 13" xfId="40196"/>
    <cellStyle name="Percent 14" xfId="40197"/>
    <cellStyle name="Percent 15" xfId="40198"/>
    <cellStyle name="Percent 16" xfId="40199"/>
    <cellStyle name="Percent 17" xfId="6"/>
    <cellStyle name="Percent 2" xfId="40200"/>
    <cellStyle name="Percent 2 10" xfId="40201"/>
    <cellStyle name="Percent 2 10 10" xfId="40202"/>
    <cellStyle name="Percent 2 10 2" xfId="40203"/>
    <cellStyle name="Percent 2 10 2 2" xfId="40204"/>
    <cellStyle name="Percent 2 10 2 2 2" xfId="40205"/>
    <cellStyle name="Percent 2 10 2 2 2 2" xfId="40206"/>
    <cellStyle name="Percent 2 10 2 2 3" xfId="40207"/>
    <cellStyle name="Percent 2 10 2 2 4" xfId="40208"/>
    <cellStyle name="Percent 2 10 2 3" xfId="40209"/>
    <cellStyle name="Percent 2 10 2 3 2" xfId="40210"/>
    <cellStyle name="Percent 2 10 2 4" xfId="40211"/>
    <cellStyle name="Percent 2 10 2 5" xfId="40212"/>
    <cellStyle name="Percent 2 10 3" xfId="9"/>
    <cellStyle name="Percent 2 10 4" xfId="40213"/>
    <cellStyle name="Percent 2 10 5" xfId="40214"/>
    <cellStyle name="Percent 2 10 6" xfId="40215"/>
    <cellStyle name="Percent 2 10 6 2" xfId="40216"/>
    <cellStyle name="Percent 2 10 6 2 2" xfId="40217"/>
    <cellStyle name="Percent 2 10 6 3" xfId="40218"/>
    <cellStyle name="Percent 2 10 7" xfId="40219"/>
    <cellStyle name="Percent 2 10 7 2" xfId="40220"/>
    <cellStyle name="Percent 2 10 7 2 2" xfId="40221"/>
    <cellStyle name="Percent 2 10 7 3" xfId="40222"/>
    <cellStyle name="Percent 2 10 8" xfId="40223"/>
    <cellStyle name="Percent 2 10 8 2" xfId="40224"/>
    <cellStyle name="Percent 2 10 9" xfId="40225"/>
    <cellStyle name="Percent 2 11" xfId="40226"/>
    <cellStyle name="Percent 2 11 10" xfId="40227"/>
    <cellStyle name="Percent 2 11 2" xfId="40228"/>
    <cellStyle name="Percent 2 11 2 2" xfId="40229"/>
    <cellStyle name="Percent 2 11 2 2 2" xfId="40230"/>
    <cellStyle name="Percent 2 11 2 2 2 2" xfId="40231"/>
    <cellStyle name="Percent 2 11 2 2 3" xfId="40232"/>
    <cellStyle name="Percent 2 11 2 2 4" xfId="40233"/>
    <cellStyle name="Percent 2 11 2 3" xfId="40234"/>
    <cellStyle name="Percent 2 11 2 3 2" xfId="40235"/>
    <cellStyle name="Percent 2 11 2 4" xfId="40236"/>
    <cellStyle name="Percent 2 11 2 5" xfId="40237"/>
    <cellStyle name="Percent 2 11 3" xfId="40238"/>
    <cellStyle name="Percent 2 11 4" xfId="40239"/>
    <cellStyle name="Percent 2 11 5" xfId="40240"/>
    <cellStyle name="Percent 2 11 6" xfId="40241"/>
    <cellStyle name="Percent 2 11 6 2" xfId="40242"/>
    <cellStyle name="Percent 2 11 6 2 2" xfId="40243"/>
    <cellStyle name="Percent 2 11 6 3" xfId="40244"/>
    <cellStyle name="Percent 2 11 7" xfId="40245"/>
    <cellStyle name="Percent 2 11 7 2" xfId="40246"/>
    <cellStyle name="Percent 2 11 7 2 2" xfId="40247"/>
    <cellStyle name="Percent 2 11 7 3" xfId="40248"/>
    <cellStyle name="Percent 2 11 8" xfId="40249"/>
    <cellStyle name="Percent 2 11 8 2" xfId="40250"/>
    <cellStyle name="Percent 2 11 9" xfId="40251"/>
    <cellStyle name="Percent 2 12" xfId="40252"/>
    <cellStyle name="Percent 2 12 10" xfId="40253"/>
    <cellStyle name="Percent 2 12 2" xfId="40254"/>
    <cellStyle name="Percent 2 12 2 2" xfId="40255"/>
    <cellStyle name="Percent 2 12 2 2 2" xfId="40256"/>
    <cellStyle name="Percent 2 12 2 2 2 2" xfId="40257"/>
    <cellStyle name="Percent 2 12 2 2 3" xfId="40258"/>
    <cellStyle name="Percent 2 12 2 2 4" xfId="40259"/>
    <cellStyle name="Percent 2 12 2 3" xfId="40260"/>
    <cellStyle name="Percent 2 12 2 3 2" xfId="40261"/>
    <cellStyle name="Percent 2 12 2 4" xfId="40262"/>
    <cellStyle name="Percent 2 12 2 5" xfId="40263"/>
    <cellStyle name="Percent 2 12 3" xfId="40264"/>
    <cellStyle name="Percent 2 12 4" xfId="40265"/>
    <cellStyle name="Percent 2 12 5" xfId="40266"/>
    <cellStyle name="Percent 2 12 6" xfId="40267"/>
    <cellStyle name="Percent 2 12 6 2" xfId="40268"/>
    <cellStyle name="Percent 2 12 6 2 2" xfId="40269"/>
    <cellStyle name="Percent 2 12 6 3" xfId="40270"/>
    <cellStyle name="Percent 2 12 7" xfId="40271"/>
    <cellStyle name="Percent 2 12 7 2" xfId="40272"/>
    <cellStyle name="Percent 2 12 7 2 2" xfId="40273"/>
    <cellStyle name="Percent 2 12 7 3" xfId="40274"/>
    <cellStyle name="Percent 2 12 8" xfId="40275"/>
    <cellStyle name="Percent 2 12 8 2" xfId="40276"/>
    <cellStyle name="Percent 2 12 9" xfId="40277"/>
    <cellStyle name="Percent 2 13" xfId="40278"/>
    <cellStyle name="Percent 2 13 10" xfId="40279"/>
    <cellStyle name="Percent 2 13 2" xfId="40280"/>
    <cellStyle name="Percent 2 13 2 2" xfId="40281"/>
    <cellStyle name="Percent 2 13 2 2 2" xfId="40282"/>
    <cellStyle name="Percent 2 13 2 2 2 2" xfId="40283"/>
    <cellStyle name="Percent 2 13 2 2 3" xfId="40284"/>
    <cellStyle name="Percent 2 13 2 2 4" xfId="40285"/>
    <cellStyle name="Percent 2 13 2 3" xfId="40286"/>
    <cellStyle name="Percent 2 13 2 3 2" xfId="40287"/>
    <cellStyle name="Percent 2 13 2 4" xfId="40288"/>
    <cellStyle name="Percent 2 13 2 5" xfId="40289"/>
    <cellStyle name="Percent 2 13 3" xfId="40290"/>
    <cellStyle name="Percent 2 13 4" xfId="40291"/>
    <cellStyle name="Percent 2 13 5" xfId="40292"/>
    <cellStyle name="Percent 2 13 6" xfId="40293"/>
    <cellStyle name="Percent 2 13 6 2" xfId="40294"/>
    <cellStyle name="Percent 2 13 6 2 2" xfId="40295"/>
    <cellStyle name="Percent 2 13 6 3" xfId="40296"/>
    <cellStyle name="Percent 2 13 7" xfId="40297"/>
    <cellStyle name="Percent 2 13 7 2" xfId="40298"/>
    <cellStyle name="Percent 2 13 7 2 2" xfId="40299"/>
    <cellStyle name="Percent 2 13 7 3" xfId="40300"/>
    <cellStyle name="Percent 2 13 8" xfId="40301"/>
    <cellStyle name="Percent 2 13 8 2" xfId="40302"/>
    <cellStyle name="Percent 2 13 9" xfId="40303"/>
    <cellStyle name="Percent 2 14" xfId="40304"/>
    <cellStyle name="Percent 2 14 10" xfId="40305"/>
    <cellStyle name="Percent 2 14 2" xfId="40306"/>
    <cellStyle name="Percent 2 14 2 2" xfId="40307"/>
    <cellStyle name="Percent 2 14 2 2 2" xfId="40308"/>
    <cellStyle name="Percent 2 14 2 2 2 2" xfId="40309"/>
    <cellStyle name="Percent 2 14 2 2 3" xfId="40310"/>
    <cellStyle name="Percent 2 14 2 2 4" xfId="40311"/>
    <cellStyle name="Percent 2 14 2 3" xfId="40312"/>
    <cellStyle name="Percent 2 14 2 3 2" xfId="40313"/>
    <cellStyle name="Percent 2 14 2 4" xfId="40314"/>
    <cellStyle name="Percent 2 14 2 5" xfId="40315"/>
    <cellStyle name="Percent 2 14 3" xfId="40316"/>
    <cellStyle name="Percent 2 14 4" xfId="40317"/>
    <cellStyle name="Percent 2 14 5" xfId="40318"/>
    <cellStyle name="Percent 2 14 6" xfId="40319"/>
    <cellStyle name="Percent 2 14 6 2" xfId="40320"/>
    <cellStyle name="Percent 2 14 6 2 2" xfId="40321"/>
    <cellStyle name="Percent 2 14 6 3" xfId="40322"/>
    <cellStyle name="Percent 2 14 7" xfId="40323"/>
    <cellStyle name="Percent 2 14 7 2" xfId="40324"/>
    <cellStyle name="Percent 2 14 7 2 2" xfId="40325"/>
    <cellStyle name="Percent 2 14 7 3" xfId="40326"/>
    <cellStyle name="Percent 2 14 8" xfId="40327"/>
    <cellStyle name="Percent 2 14 8 2" xfId="40328"/>
    <cellStyle name="Percent 2 14 9" xfId="40329"/>
    <cellStyle name="Percent 2 15" xfId="40330"/>
    <cellStyle name="Percent 2 15 2" xfId="40331"/>
    <cellStyle name="Percent 2 15 2 2" xfId="40332"/>
    <cellStyle name="Percent 2 15 2 2 2" xfId="40333"/>
    <cellStyle name="Percent 2 15 2 2 2 2" xfId="40334"/>
    <cellStyle name="Percent 2 15 2 2 3" xfId="40335"/>
    <cellStyle name="Percent 2 15 2 2 4" xfId="40336"/>
    <cellStyle name="Percent 2 15 2 3" xfId="40337"/>
    <cellStyle name="Percent 2 15 2 3 2" xfId="40338"/>
    <cellStyle name="Percent 2 15 2 4" xfId="40339"/>
    <cellStyle name="Percent 2 15 2 5" xfId="40340"/>
    <cellStyle name="Percent 2 15 3" xfId="40341"/>
    <cellStyle name="Percent 2 15 4" xfId="40342"/>
    <cellStyle name="Percent 2 15 5" xfId="40343"/>
    <cellStyle name="Percent 2 15 5 2" xfId="40344"/>
    <cellStyle name="Percent 2 15 6" xfId="40345"/>
    <cellStyle name="Percent 2 15 7" xfId="40346"/>
    <cellStyle name="Percent 2 16" xfId="40347"/>
    <cellStyle name="Percent 2 16 2" xfId="40348"/>
    <cellStyle name="Percent 2 16 3" xfId="40349"/>
    <cellStyle name="Percent 2 16 3 2" xfId="40350"/>
    <cellStyle name="Percent 2 16 4" xfId="40351"/>
    <cellStyle name="Percent 2 16 5" xfId="40352"/>
    <cellStyle name="Percent 2 17" xfId="40353"/>
    <cellStyle name="Percent 2 18" xfId="40354"/>
    <cellStyle name="Percent 2 18 2" xfId="40355"/>
    <cellStyle name="Percent 2 18 2 2" xfId="40356"/>
    <cellStyle name="Percent 2 18 2 2 2" xfId="40357"/>
    <cellStyle name="Percent 2 18 2 3" xfId="40358"/>
    <cellStyle name="Percent 2 18 2 4" xfId="40359"/>
    <cellStyle name="Percent 2 18 3" xfId="40360"/>
    <cellStyle name="Percent 2 18 3 2" xfId="40361"/>
    <cellStyle name="Percent 2 18 4" xfId="40362"/>
    <cellStyle name="Percent 2 18 5" xfId="40363"/>
    <cellStyle name="Percent 2 19" xfId="40364"/>
    <cellStyle name="Percent 2 2" xfId="40365"/>
    <cellStyle name="Percent 2 2 2" xfId="40366"/>
    <cellStyle name="Percent 2 20" xfId="40367"/>
    <cellStyle name="Percent 2 21" xfId="40368"/>
    <cellStyle name="Percent 2 21 2" xfId="40369"/>
    <cellStyle name="Percent 2 21 2 2" xfId="40370"/>
    <cellStyle name="Percent 2 21 3" xfId="40371"/>
    <cellStyle name="Percent 2 22" xfId="40372"/>
    <cellStyle name="Percent 2 22 2" xfId="40373"/>
    <cellStyle name="Percent 2 22 2 2" xfId="40374"/>
    <cellStyle name="Percent 2 22 3" xfId="40375"/>
    <cellStyle name="Percent 2 23" xfId="40376"/>
    <cellStyle name="Percent 2 23 2" xfId="40377"/>
    <cellStyle name="Percent 2 24" xfId="40378"/>
    <cellStyle name="Percent 2 25" xfId="40379"/>
    <cellStyle name="Percent 2 26" xfId="40380"/>
    <cellStyle name="Percent 2 27" xfId="40381"/>
    <cellStyle name="Percent 2 3" xfId="40382"/>
    <cellStyle name="Percent 2 3 10" xfId="40383"/>
    <cellStyle name="Percent 2 3 10 2" xfId="40384"/>
    <cellStyle name="Percent 2 3 11" xfId="40385"/>
    <cellStyle name="Percent 2 3 12" xfId="40386"/>
    <cellStyle name="Percent 2 3 13" xfId="40387"/>
    <cellStyle name="Percent 2 3 14" xfId="40388"/>
    <cellStyle name="Percent 2 3 15" xfId="40389"/>
    <cellStyle name="Percent 2 3 2" xfId="40390"/>
    <cellStyle name="Percent 2 3 2 2" xfId="40391"/>
    <cellStyle name="Percent 2 3 2 2 2" xfId="40392"/>
    <cellStyle name="Percent 2 3 2 2 2 2" xfId="40393"/>
    <cellStyle name="Percent 2 3 2 2 2 2 2" xfId="40394"/>
    <cellStyle name="Percent 2 3 2 2 2 3" xfId="40395"/>
    <cellStyle name="Percent 2 3 2 2 2 4" xfId="40396"/>
    <cellStyle name="Percent 2 3 2 2 3" xfId="40397"/>
    <cellStyle name="Percent 2 3 2 2 3 2" xfId="40398"/>
    <cellStyle name="Percent 2 3 2 2 4" xfId="40399"/>
    <cellStyle name="Percent 2 3 2 2 5" xfId="40400"/>
    <cellStyle name="Percent 2 3 2 3" xfId="40401"/>
    <cellStyle name="Percent 2 3 3" xfId="40402"/>
    <cellStyle name="Percent 2 3 4" xfId="40403"/>
    <cellStyle name="Percent 2 3 5" xfId="40404"/>
    <cellStyle name="Percent 2 3 5 2" xfId="40405"/>
    <cellStyle name="Percent 2 3 5 2 2" xfId="40406"/>
    <cellStyle name="Percent 2 3 5 2 2 2" xfId="40407"/>
    <cellStyle name="Percent 2 3 5 2 3" xfId="40408"/>
    <cellStyle name="Percent 2 3 5 2 4" xfId="40409"/>
    <cellStyle name="Percent 2 3 5 3" xfId="40410"/>
    <cellStyle name="Percent 2 3 5 3 2" xfId="40411"/>
    <cellStyle name="Percent 2 3 5 4" xfId="40412"/>
    <cellStyle name="Percent 2 3 5 5" xfId="40413"/>
    <cellStyle name="Percent 2 3 6" xfId="40414"/>
    <cellStyle name="Percent 2 3 7" xfId="40415"/>
    <cellStyle name="Percent 2 3 8" xfId="40416"/>
    <cellStyle name="Percent 2 3 8 2" xfId="40417"/>
    <cellStyle name="Percent 2 3 8 2 2" xfId="40418"/>
    <cellStyle name="Percent 2 3 8 3" xfId="40419"/>
    <cellStyle name="Percent 2 3 9" xfId="40420"/>
    <cellStyle name="Percent 2 3 9 2" xfId="40421"/>
    <cellStyle name="Percent 2 3 9 2 2" xfId="40422"/>
    <cellStyle name="Percent 2 3 9 3" xfId="40423"/>
    <cellStyle name="Percent 2 4" xfId="40424"/>
    <cellStyle name="Percent 2 4 2" xfId="40425"/>
    <cellStyle name="Percent 2 4 3" xfId="40426"/>
    <cellStyle name="Percent 2 4 3 2" xfId="40427"/>
    <cellStyle name="Percent 2 4 4" xfId="40428"/>
    <cellStyle name="Percent 2 4 4 2" xfId="40429"/>
    <cellStyle name="Percent 2 5" xfId="40430"/>
    <cellStyle name="Percent 2 5 10" xfId="40431"/>
    <cellStyle name="Percent 2 5 11" xfId="40432"/>
    <cellStyle name="Percent 2 5 12" xfId="40433"/>
    <cellStyle name="Percent 2 5 13" xfId="40434"/>
    <cellStyle name="Percent 2 5 2" xfId="40435"/>
    <cellStyle name="Percent 2 5 2 2" xfId="40436"/>
    <cellStyle name="Percent 2 5 2 2 2" xfId="40437"/>
    <cellStyle name="Percent 2 5 2 2 2 2" xfId="40438"/>
    <cellStyle name="Percent 2 5 2 2 3" xfId="40439"/>
    <cellStyle name="Percent 2 5 2 2 4" xfId="40440"/>
    <cellStyle name="Percent 2 5 2 3" xfId="40441"/>
    <cellStyle name="Percent 2 5 2 3 2" xfId="40442"/>
    <cellStyle name="Percent 2 5 2 4" xfId="40443"/>
    <cellStyle name="Percent 2 5 2 5" xfId="40444"/>
    <cellStyle name="Percent 2 5 3" xfId="40445"/>
    <cellStyle name="Percent 2 5 4" xfId="40446"/>
    <cellStyle name="Percent 2 5 5" xfId="40447"/>
    <cellStyle name="Percent 2 5 6" xfId="40448"/>
    <cellStyle name="Percent 2 5 6 2" xfId="40449"/>
    <cellStyle name="Percent 2 5 6 2 2" xfId="40450"/>
    <cellStyle name="Percent 2 5 6 3" xfId="40451"/>
    <cellStyle name="Percent 2 5 7" xfId="40452"/>
    <cellStyle name="Percent 2 5 7 2" xfId="40453"/>
    <cellStyle name="Percent 2 5 7 2 2" xfId="40454"/>
    <cellStyle name="Percent 2 5 7 3" xfId="40455"/>
    <cellStyle name="Percent 2 5 8" xfId="40456"/>
    <cellStyle name="Percent 2 5 8 2" xfId="40457"/>
    <cellStyle name="Percent 2 5 9" xfId="40458"/>
    <cellStyle name="Percent 2 6" xfId="40459"/>
    <cellStyle name="Percent 2 6 10" xfId="40460"/>
    <cellStyle name="Percent 2 6 11" xfId="40461"/>
    <cellStyle name="Percent 2 6 12" xfId="40462"/>
    <cellStyle name="Percent 2 6 13" xfId="40463"/>
    <cellStyle name="Percent 2 6 2" xfId="40464"/>
    <cellStyle name="Percent 2 6 2 2" xfId="40465"/>
    <cellStyle name="Percent 2 6 2 2 2" xfId="40466"/>
    <cellStyle name="Percent 2 6 2 2 2 2" xfId="40467"/>
    <cellStyle name="Percent 2 6 2 2 3" xfId="40468"/>
    <cellStyle name="Percent 2 6 2 2 4" xfId="40469"/>
    <cellStyle name="Percent 2 6 2 3" xfId="40470"/>
    <cellStyle name="Percent 2 6 2 3 2" xfId="40471"/>
    <cellStyle name="Percent 2 6 2 4" xfId="40472"/>
    <cellStyle name="Percent 2 6 2 5" xfId="40473"/>
    <cellStyle name="Percent 2 6 3" xfId="40474"/>
    <cellStyle name="Percent 2 6 4" xfId="40475"/>
    <cellStyle name="Percent 2 6 5" xfId="40476"/>
    <cellStyle name="Percent 2 6 6" xfId="40477"/>
    <cellStyle name="Percent 2 6 6 2" xfId="40478"/>
    <cellStyle name="Percent 2 6 6 2 2" xfId="40479"/>
    <cellStyle name="Percent 2 6 6 3" xfId="40480"/>
    <cellStyle name="Percent 2 6 7" xfId="40481"/>
    <cellStyle name="Percent 2 6 7 2" xfId="40482"/>
    <cellStyle name="Percent 2 6 7 2 2" xfId="40483"/>
    <cellStyle name="Percent 2 6 7 3" xfId="40484"/>
    <cellStyle name="Percent 2 6 8" xfId="40485"/>
    <cellStyle name="Percent 2 6 8 2" xfId="40486"/>
    <cellStyle name="Percent 2 6 9" xfId="40487"/>
    <cellStyle name="Percent 2 7" xfId="40488"/>
    <cellStyle name="Percent 2 7 10" xfId="40489"/>
    <cellStyle name="Percent 2 7 2" xfId="40490"/>
    <cellStyle name="Percent 2 7 2 2" xfId="40491"/>
    <cellStyle name="Percent 2 7 2 2 2" xfId="40492"/>
    <cellStyle name="Percent 2 7 2 2 2 2" xfId="40493"/>
    <cellStyle name="Percent 2 7 2 2 3" xfId="40494"/>
    <cellStyle name="Percent 2 7 2 2 4" xfId="40495"/>
    <cellStyle name="Percent 2 7 2 3" xfId="40496"/>
    <cellStyle name="Percent 2 7 2 3 2" xfId="40497"/>
    <cellStyle name="Percent 2 7 2 4" xfId="40498"/>
    <cellStyle name="Percent 2 7 2 5" xfId="40499"/>
    <cellStyle name="Percent 2 7 3" xfId="40500"/>
    <cellStyle name="Percent 2 7 4" xfId="40501"/>
    <cellStyle name="Percent 2 7 5" xfId="40502"/>
    <cellStyle name="Percent 2 7 6" xfId="40503"/>
    <cellStyle name="Percent 2 7 6 2" xfId="40504"/>
    <cellStyle name="Percent 2 7 6 2 2" xfId="40505"/>
    <cellStyle name="Percent 2 7 6 3" xfId="40506"/>
    <cellStyle name="Percent 2 7 7" xfId="40507"/>
    <cellStyle name="Percent 2 7 7 2" xfId="40508"/>
    <cellStyle name="Percent 2 7 7 2 2" xfId="40509"/>
    <cellStyle name="Percent 2 7 7 3" xfId="40510"/>
    <cellStyle name="Percent 2 7 8" xfId="40511"/>
    <cellStyle name="Percent 2 7 8 2" xfId="40512"/>
    <cellStyle name="Percent 2 7 9" xfId="40513"/>
    <cellStyle name="Percent 2 8" xfId="40514"/>
    <cellStyle name="Percent 2 8 10" xfId="40515"/>
    <cellStyle name="Percent 2 8 2" xfId="40516"/>
    <cellStyle name="Percent 2 8 2 2" xfId="40517"/>
    <cellStyle name="Percent 2 8 2 2 2" xfId="40518"/>
    <cellStyle name="Percent 2 8 2 2 2 2" xfId="40519"/>
    <cellStyle name="Percent 2 8 2 2 3" xfId="40520"/>
    <cellStyle name="Percent 2 8 2 2 4" xfId="40521"/>
    <cellStyle name="Percent 2 8 2 3" xfId="40522"/>
    <cellStyle name="Percent 2 8 2 3 2" xfId="40523"/>
    <cellStyle name="Percent 2 8 2 4" xfId="40524"/>
    <cellStyle name="Percent 2 8 2 5" xfId="40525"/>
    <cellStyle name="Percent 2 8 3" xfId="40526"/>
    <cellStyle name="Percent 2 8 4" xfId="40527"/>
    <cellStyle name="Percent 2 8 5" xfId="40528"/>
    <cellStyle name="Percent 2 8 6" xfId="40529"/>
    <cellStyle name="Percent 2 8 6 2" xfId="40530"/>
    <cellStyle name="Percent 2 8 6 2 2" xfId="40531"/>
    <cellStyle name="Percent 2 8 6 3" xfId="40532"/>
    <cellStyle name="Percent 2 8 7" xfId="40533"/>
    <cellStyle name="Percent 2 8 7 2" xfId="40534"/>
    <cellStyle name="Percent 2 8 7 2 2" xfId="40535"/>
    <cellStyle name="Percent 2 8 7 3" xfId="40536"/>
    <cellStyle name="Percent 2 8 8" xfId="40537"/>
    <cellStyle name="Percent 2 8 8 2" xfId="40538"/>
    <cellStyle name="Percent 2 8 9" xfId="40539"/>
    <cellStyle name="Percent 2 9" xfId="40540"/>
    <cellStyle name="Percent 2 9 10" xfId="40541"/>
    <cellStyle name="Percent 2 9 2" xfId="40542"/>
    <cellStyle name="Percent 2 9 2 2" xfId="40543"/>
    <cellStyle name="Percent 2 9 2 2 2" xfId="40544"/>
    <cellStyle name="Percent 2 9 2 2 2 2" xfId="40545"/>
    <cellStyle name="Percent 2 9 2 2 3" xfId="40546"/>
    <cellStyle name="Percent 2 9 2 2 4" xfId="40547"/>
    <cellStyle name="Percent 2 9 2 3" xfId="40548"/>
    <cellStyle name="Percent 2 9 2 3 2" xfId="40549"/>
    <cellStyle name="Percent 2 9 2 4" xfId="40550"/>
    <cellStyle name="Percent 2 9 2 5" xfId="40551"/>
    <cellStyle name="Percent 2 9 3" xfId="40552"/>
    <cellStyle name="Percent 2 9 4" xfId="40553"/>
    <cellStyle name="Percent 2 9 5" xfId="40554"/>
    <cellStyle name="Percent 2 9 6" xfId="40555"/>
    <cellStyle name="Percent 2 9 6 2" xfId="40556"/>
    <cellStyle name="Percent 2 9 6 2 2" xfId="40557"/>
    <cellStyle name="Percent 2 9 6 3" xfId="40558"/>
    <cellStyle name="Percent 2 9 7" xfId="40559"/>
    <cellStyle name="Percent 2 9 7 2" xfId="40560"/>
    <cellStyle name="Percent 2 9 7 2 2" xfId="40561"/>
    <cellStyle name="Percent 2 9 7 3" xfId="40562"/>
    <cellStyle name="Percent 2 9 8" xfId="40563"/>
    <cellStyle name="Percent 2 9 8 2" xfId="40564"/>
    <cellStyle name="Percent 2 9 9" xfId="40565"/>
    <cellStyle name="Percent 3" xfId="40566"/>
    <cellStyle name="Percent 3 10" xfId="40567"/>
    <cellStyle name="Percent 3 11" xfId="40568"/>
    <cellStyle name="Percent 3 12" xfId="40569"/>
    <cellStyle name="Percent 3 13" xfId="40570"/>
    <cellStyle name="Percent 3 13 2" xfId="40571"/>
    <cellStyle name="Percent 3 13 2 2" xfId="40572"/>
    <cellStyle name="Percent 3 13 2 2 2" xfId="40573"/>
    <cellStyle name="Percent 3 13 2 2 2 2" xfId="40574"/>
    <cellStyle name="Percent 3 13 2 2 3" xfId="40575"/>
    <cellStyle name="Percent 3 13 2 2 4" xfId="40576"/>
    <cellStyle name="Percent 3 13 2 3" xfId="40577"/>
    <cellStyle name="Percent 3 13 2 3 2" xfId="40578"/>
    <cellStyle name="Percent 3 13 2 4" xfId="40579"/>
    <cellStyle name="Percent 3 13 2 5" xfId="40580"/>
    <cellStyle name="Percent 3 13 3" xfId="40581"/>
    <cellStyle name="Percent 3 14" xfId="40582"/>
    <cellStyle name="Percent 3 14 2" xfId="40583"/>
    <cellStyle name="Percent 3 14 2 2" xfId="40584"/>
    <cellStyle name="Percent 3 14 2 2 2" xfId="40585"/>
    <cellStyle name="Percent 3 14 2 3" xfId="40586"/>
    <cellStyle name="Percent 3 14 2 4" xfId="40587"/>
    <cellStyle name="Percent 3 14 3" xfId="40588"/>
    <cellStyle name="Percent 3 14 3 2" xfId="40589"/>
    <cellStyle name="Percent 3 14 4" xfId="40590"/>
    <cellStyle name="Percent 3 14 5" xfId="40591"/>
    <cellStyle name="Percent 3 15" xfId="40592"/>
    <cellStyle name="Percent 3 15 2" xfId="40593"/>
    <cellStyle name="Percent 3 15 2 2" xfId="40594"/>
    <cellStyle name="Percent 3 15 3" xfId="40595"/>
    <cellStyle name="Percent 3 16" xfId="40596"/>
    <cellStyle name="Percent 3 16 2" xfId="40597"/>
    <cellStyle name="Percent 3 16 2 2" xfId="40598"/>
    <cellStyle name="Percent 3 16 3" xfId="40599"/>
    <cellStyle name="Percent 3 17" xfId="40600"/>
    <cellStyle name="Percent 3 17 2" xfId="40601"/>
    <cellStyle name="Percent 3 17 2 2" xfId="40602"/>
    <cellStyle name="Percent 3 17 3" xfId="40603"/>
    <cellStyle name="Percent 3 18" xfId="40604"/>
    <cellStyle name="Percent 3 18 2" xfId="40605"/>
    <cellStyle name="Percent 3 18 2 2" xfId="40606"/>
    <cellStyle name="Percent 3 18 3" xfId="40607"/>
    <cellStyle name="Percent 3 19" xfId="40608"/>
    <cellStyle name="Percent 3 19 2" xfId="40609"/>
    <cellStyle name="Percent 3 19 2 2" xfId="40610"/>
    <cellStyle name="Percent 3 19 3" xfId="40611"/>
    <cellStyle name="Percent 3 2" xfId="40612"/>
    <cellStyle name="Percent 3 2 10" xfId="40613"/>
    <cellStyle name="Percent 3 2 11" xfId="40614"/>
    <cellStyle name="Percent 3 2 11 2" xfId="40615"/>
    <cellStyle name="Percent 3 2 11 2 2" xfId="40616"/>
    <cellStyle name="Percent 3 2 11 2 2 2" xfId="40617"/>
    <cellStyle name="Percent 3 2 11 2 2 2 2" xfId="40618"/>
    <cellStyle name="Percent 3 2 11 2 2 3" xfId="40619"/>
    <cellStyle name="Percent 3 2 11 2 2 4" xfId="40620"/>
    <cellStyle name="Percent 3 2 11 2 3" xfId="40621"/>
    <cellStyle name="Percent 3 2 11 2 3 2" xfId="40622"/>
    <cellStyle name="Percent 3 2 11 2 4" xfId="40623"/>
    <cellStyle name="Percent 3 2 11 2 5" xfId="40624"/>
    <cellStyle name="Percent 3 2 11 3" xfId="40625"/>
    <cellStyle name="Percent 3 2 12" xfId="40626"/>
    <cellStyle name="Percent 3 2 12 2" xfId="40627"/>
    <cellStyle name="Percent 3 2 12 2 2" xfId="40628"/>
    <cellStyle name="Percent 3 2 12 2 2 2" xfId="40629"/>
    <cellStyle name="Percent 3 2 12 2 3" xfId="40630"/>
    <cellStyle name="Percent 3 2 12 2 4" xfId="40631"/>
    <cellStyle name="Percent 3 2 12 3" xfId="40632"/>
    <cellStyle name="Percent 3 2 12 3 2" xfId="40633"/>
    <cellStyle name="Percent 3 2 12 4" xfId="40634"/>
    <cellStyle name="Percent 3 2 12 5" xfId="40635"/>
    <cellStyle name="Percent 3 2 13" xfId="40636"/>
    <cellStyle name="Percent 3 2 13 2" xfId="40637"/>
    <cellStyle name="Percent 3 2 13 2 2" xfId="40638"/>
    <cellStyle name="Percent 3 2 13 3" xfId="40639"/>
    <cellStyle name="Percent 3 2 14" xfId="40640"/>
    <cellStyle name="Percent 3 2 14 2" xfId="40641"/>
    <cellStyle name="Percent 3 2 14 2 2" xfId="40642"/>
    <cellStyle name="Percent 3 2 14 3" xfId="40643"/>
    <cellStyle name="Percent 3 2 15" xfId="40644"/>
    <cellStyle name="Percent 3 2 15 2" xfId="40645"/>
    <cellStyle name="Percent 3 2 15 2 2" xfId="40646"/>
    <cellStyle name="Percent 3 2 15 3" xfId="40647"/>
    <cellStyle name="Percent 3 2 16" xfId="40648"/>
    <cellStyle name="Percent 3 2 16 2" xfId="40649"/>
    <cellStyle name="Percent 3 2 16 2 2" xfId="40650"/>
    <cellStyle name="Percent 3 2 16 3" xfId="40651"/>
    <cellStyle name="Percent 3 2 17" xfId="40652"/>
    <cellStyle name="Percent 3 2 17 2" xfId="40653"/>
    <cellStyle name="Percent 3 2 17 2 2" xfId="40654"/>
    <cellStyle name="Percent 3 2 17 3" xfId="40655"/>
    <cellStyle name="Percent 3 2 18" xfId="40656"/>
    <cellStyle name="Percent 3 2 18 2" xfId="40657"/>
    <cellStyle name="Percent 3 2 19" xfId="40658"/>
    <cellStyle name="Percent 3 2 19 2" xfId="40659"/>
    <cellStyle name="Percent 3 2 2" xfId="40660"/>
    <cellStyle name="Percent 3 2 2 10" xfId="40661"/>
    <cellStyle name="Percent 3 2 2 10 2" xfId="40662"/>
    <cellStyle name="Percent 3 2 2 10 2 2" xfId="40663"/>
    <cellStyle name="Percent 3 2 2 10 2 2 2" xfId="40664"/>
    <cellStyle name="Percent 3 2 2 10 2 2 2 2" xfId="40665"/>
    <cellStyle name="Percent 3 2 2 10 2 2 3" xfId="40666"/>
    <cellStyle name="Percent 3 2 2 10 2 2 4" xfId="40667"/>
    <cellStyle name="Percent 3 2 2 10 2 3" xfId="40668"/>
    <cellStyle name="Percent 3 2 2 10 2 3 2" xfId="40669"/>
    <cellStyle name="Percent 3 2 2 10 2 4" xfId="40670"/>
    <cellStyle name="Percent 3 2 2 10 2 5" xfId="40671"/>
    <cellStyle name="Percent 3 2 2 10 3" xfId="40672"/>
    <cellStyle name="Percent 3 2 2 11" xfId="40673"/>
    <cellStyle name="Percent 3 2 2 11 2" xfId="40674"/>
    <cellStyle name="Percent 3 2 2 11 2 2" xfId="40675"/>
    <cellStyle name="Percent 3 2 2 11 2 2 2" xfId="40676"/>
    <cellStyle name="Percent 3 2 2 11 2 3" xfId="40677"/>
    <cellStyle name="Percent 3 2 2 11 2 4" xfId="40678"/>
    <cellStyle name="Percent 3 2 2 11 3" xfId="40679"/>
    <cellStyle name="Percent 3 2 2 11 3 2" xfId="40680"/>
    <cellStyle name="Percent 3 2 2 11 4" xfId="40681"/>
    <cellStyle name="Percent 3 2 2 11 5" xfId="40682"/>
    <cellStyle name="Percent 3 2 2 12" xfId="40683"/>
    <cellStyle name="Percent 3 2 2 12 2" xfId="40684"/>
    <cellStyle name="Percent 3 2 2 12 2 2" xfId="40685"/>
    <cellStyle name="Percent 3 2 2 12 3" xfId="40686"/>
    <cellStyle name="Percent 3 2 2 13" xfId="40687"/>
    <cellStyle name="Percent 3 2 2 13 2" xfId="40688"/>
    <cellStyle name="Percent 3 2 2 13 2 2" xfId="40689"/>
    <cellStyle name="Percent 3 2 2 13 3" xfId="40690"/>
    <cellStyle name="Percent 3 2 2 14" xfId="40691"/>
    <cellStyle name="Percent 3 2 2 14 2" xfId="40692"/>
    <cellStyle name="Percent 3 2 2 14 2 2" xfId="40693"/>
    <cellStyle name="Percent 3 2 2 14 3" xfId="40694"/>
    <cellStyle name="Percent 3 2 2 15" xfId="40695"/>
    <cellStyle name="Percent 3 2 2 15 2" xfId="40696"/>
    <cellStyle name="Percent 3 2 2 15 2 2" xfId="40697"/>
    <cellStyle name="Percent 3 2 2 15 3" xfId="40698"/>
    <cellStyle name="Percent 3 2 2 16" xfId="40699"/>
    <cellStyle name="Percent 3 2 2 16 2" xfId="40700"/>
    <cellStyle name="Percent 3 2 2 16 2 2" xfId="40701"/>
    <cellStyle name="Percent 3 2 2 16 3" xfId="40702"/>
    <cellStyle name="Percent 3 2 2 17" xfId="40703"/>
    <cellStyle name="Percent 3 2 2 17 2" xfId="40704"/>
    <cellStyle name="Percent 3 2 2 18" xfId="40705"/>
    <cellStyle name="Percent 3 2 2 18 2" xfId="40706"/>
    <cellStyle name="Percent 3 2 2 19" xfId="40707"/>
    <cellStyle name="Percent 3 2 2 2" xfId="40708"/>
    <cellStyle name="Percent 3 2 2 2 2" xfId="40709"/>
    <cellStyle name="Percent 3 2 2 2 3" xfId="40710"/>
    <cellStyle name="Percent 3 2 2 3" xfId="40711"/>
    <cellStyle name="Percent 3 2 2 4" xfId="40712"/>
    <cellStyle name="Percent 3 2 2 5" xfId="40713"/>
    <cellStyle name="Percent 3 2 2 6" xfId="40714"/>
    <cellStyle name="Percent 3 2 2 7" xfId="40715"/>
    <cellStyle name="Percent 3 2 2 8" xfId="40716"/>
    <cellStyle name="Percent 3 2 2 9" xfId="40717"/>
    <cellStyle name="Percent 3 2 20" xfId="40718"/>
    <cellStyle name="Percent 3 2 3" xfId="40719"/>
    <cellStyle name="Percent 3 2 3 2" xfId="40720"/>
    <cellStyle name="Percent 3 2 3 3" xfId="40721"/>
    <cellStyle name="Percent 3 2 4" xfId="40722"/>
    <cellStyle name="Percent 3 2 5" xfId="40723"/>
    <cellStyle name="Percent 3 2 6" xfId="40724"/>
    <cellStyle name="Percent 3 2 7" xfId="40725"/>
    <cellStyle name="Percent 3 2 8" xfId="40726"/>
    <cellStyle name="Percent 3 2 9" xfId="40727"/>
    <cellStyle name="Percent 3 20" xfId="40728"/>
    <cellStyle name="Percent 3 20 2" xfId="40729"/>
    <cellStyle name="Percent 3 21" xfId="40730"/>
    <cellStyle name="Percent 3 21 2" xfId="40731"/>
    <cellStyle name="Percent 3 22" xfId="40732"/>
    <cellStyle name="Percent 3 23" xfId="40733"/>
    <cellStyle name="Percent 3 24" xfId="40734"/>
    <cellStyle name="Percent 3 3" xfId="40735"/>
    <cellStyle name="Percent 3 3 10" xfId="40736"/>
    <cellStyle name="Percent 3 3 10 2" xfId="40737"/>
    <cellStyle name="Percent 3 3 10 2 2" xfId="40738"/>
    <cellStyle name="Percent 3 3 10 2 2 2" xfId="40739"/>
    <cellStyle name="Percent 3 3 10 2 2 2 2" xfId="40740"/>
    <cellStyle name="Percent 3 3 10 2 2 3" xfId="40741"/>
    <cellStyle name="Percent 3 3 10 2 2 4" xfId="40742"/>
    <cellStyle name="Percent 3 3 10 2 3" xfId="40743"/>
    <cellStyle name="Percent 3 3 10 2 3 2" xfId="40744"/>
    <cellStyle name="Percent 3 3 10 2 4" xfId="40745"/>
    <cellStyle name="Percent 3 3 10 2 5" xfId="40746"/>
    <cellStyle name="Percent 3 3 10 3" xfId="40747"/>
    <cellStyle name="Percent 3 3 11" xfId="40748"/>
    <cellStyle name="Percent 3 3 11 2" xfId="40749"/>
    <cellStyle name="Percent 3 3 11 2 2" xfId="40750"/>
    <cellStyle name="Percent 3 3 11 2 2 2" xfId="40751"/>
    <cellStyle name="Percent 3 3 11 2 3" xfId="40752"/>
    <cellStyle name="Percent 3 3 11 2 4" xfId="40753"/>
    <cellStyle name="Percent 3 3 11 3" xfId="40754"/>
    <cellStyle name="Percent 3 3 11 3 2" xfId="40755"/>
    <cellStyle name="Percent 3 3 11 4" xfId="40756"/>
    <cellStyle name="Percent 3 3 11 5" xfId="40757"/>
    <cellStyle name="Percent 3 3 12" xfId="40758"/>
    <cellStyle name="Percent 3 3 12 2" xfId="40759"/>
    <cellStyle name="Percent 3 3 12 2 2" xfId="40760"/>
    <cellStyle name="Percent 3 3 12 3" xfId="40761"/>
    <cellStyle name="Percent 3 3 13" xfId="40762"/>
    <cellStyle name="Percent 3 3 13 2" xfId="40763"/>
    <cellStyle name="Percent 3 3 13 2 2" xfId="40764"/>
    <cellStyle name="Percent 3 3 13 3" xfId="40765"/>
    <cellStyle name="Percent 3 3 14" xfId="40766"/>
    <cellStyle name="Percent 3 3 14 2" xfId="40767"/>
    <cellStyle name="Percent 3 3 14 2 2" xfId="40768"/>
    <cellStyle name="Percent 3 3 14 3" xfId="40769"/>
    <cellStyle name="Percent 3 3 15" xfId="40770"/>
    <cellStyle name="Percent 3 3 15 2" xfId="40771"/>
    <cellStyle name="Percent 3 3 15 2 2" xfId="40772"/>
    <cellStyle name="Percent 3 3 15 3" xfId="40773"/>
    <cellStyle name="Percent 3 3 16" xfId="40774"/>
    <cellStyle name="Percent 3 3 16 2" xfId="40775"/>
    <cellStyle name="Percent 3 3 16 2 2" xfId="40776"/>
    <cellStyle name="Percent 3 3 16 3" xfId="40777"/>
    <cellStyle name="Percent 3 3 17" xfId="40778"/>
    <cellStyle name="Percent 3 3 17 2" xfId="40779"/>
    <cellStyle name="Percent 3 3 18" xfId="40780"/>
    <cellStyle name="Percent 3 3 18 2" xfId="40781"/>
    <cellStyle name="Percent 3 3 19" xfId="40782"/>
    <cellStyle name="Percent 3 3 2" xfId="40783"/>
    <cellStyle name="Percent 3 3 2 2" xfId="40784"/>
    <cellStyle name="Percent 3 3 2 3" xfId="40785"/>
    <cellStyle name="Percent 3 3 20" xfId="40786"/>
    <cellStyle name="Percent 3 3 21" xfId="40787"/>
    <cellStyle name="Percent 3 3 22" xfId="40788"/>
    <cellStyle name="Percent 3 3 3" xfId="40789"/>
    <cellStyle name="Percent 3 3 4" xfId="40790"/>
    <cellStyle name="Percent 3 3 5" xfId="40791"/>
    <cellStyle name="Percent 3 3 6" xfId="40792"/>
    <cellStyle name="Percent 3 3 7" xfId="40793"/>
    <cellStyle name="Percent 3 3 8" xfId="40794"/>
    <cellStyle name="Percent 3 3 9" xfId="40795"/>
    <cellStyle name="Percent 3 4" xfId="40796"/>
    <cellStyle name="Percent 3 4 10" xfId="40797"/>
    <cellStyle name="Percent 3 4 10 2" xfId="40798"/>
    <cellStyle name="Percent 3 4 10 2 2" xfId="40799"/>
    <cellStyle name="Percent 3 4 10 2 2 2" xfId="40800"/>
    <cellStyle name="Percent 3 4 10 2 2 2 2" xfId="40801"/>
    <cellStyle name="Percent 3 4 10 2 2 3" xfId="40802"/>
    <cellStyle name="Percent 3 4 10 2 2 4" xfId="40803"/>
    <cellStyle name="Percent 3 4 10 2 3" xfId="40804"/>
    <cellStyle name="Percent 3 4 10 2 3 2" xfId="40805"/>
    <cellStyle name="Percent 3 4 10 2 4" xfId="40806"/>
    <cellStyle name="Percent 3 4 10 2 5" xfId="40807"/>
    <cellStyle name="Percent 3 4 10 3" xfId="40808"/>
    <cellStyle name="Percent 3 4 11" xfId="40809"/>
    <cellStyle name="Percent 3 4 11 2" xfId="40810"/>
    <cellStyle name="Percent 3 4 11 2 2" xfId="40811"/>
    <cellStyle name="Percent 3 4 11 2 2 2" xfId="40812"/>
    <cellStyle name="Percent 3 4 11 2 3" xfId="40813"/>
    <cellStyle name="Percent 3 4 11 2 4" xfId="40814"/>
    <cellStyle name="Percent 3 4 11 3" xfId="40815"/>
    <cellStyle name="Percent 3 4 11 3 2" xfId="40816"/>
    <cellStyle name="Percent 3 4 11 4" xfId="40817"/>
    <cellStyle name="Percent 3 4 11 5" xfId="40818"/>
    <cellStyle name="Percent 3 4 12" xfId="40819"/>
    <cellStyle name="Percent 3 4 12 2" xfId="40820"/>
    <cellStyle name="Percent 3 4 12 2 2" xfId="40821"/>
    <cellStyle name="Percent 3 4 12 3" xfId="40822"/>
    <cellStyle name="Percent 3 4 13" xfId="40823"/>
    <cellStyle name="Percent 3 4 13 2" xfId="40824"/>
    <cellStyle name="Percent 3 4 13 2 2" xfId="40825"/>
    <cellStyle name="Percent 3 4 13 3" xfId="40826"/>
    <cellStyle name="Percent 3 4 14" xfId="40827"/>
    <cellStyle name="Percent 3 4 14 2" xfId="40828"/>
    <cellStyle name="Percent 3 4 14 2 2" xfId="40829"/>
    <cellStyle name="Percent 3 4 14 3" xfId="40830"/>
    <cellStyle name="Percent 3 4 15" xfId="40831"/>
    <cellStyle name="Percent 3 4 15 2" xfId="40832"/>
    <cellStyle name="Percent 3 4 15 2 2" xfId="40833"/>
    <cellStyle name="Percent 3 4 15 3" xfId="40834"/>
    <cellStyle name="Percent 3 4 16" xfId="40835"/>
    <cellStyle name="Percent 3 4 16 2" xfId="40836"/>
    <cellStyle name="Percent 3 4 16 2 2" xfId="40837"/>
    <cellStyle name="Percent 3 4 16 3" xfId="40838"/>
    <cellStyle name="Percent 3 4 17" xfId="40839"/>
    <cellStyle name="Percent 3 4 17 2" xfId="40840"/>
    <cellStyle name="Percent 3 4 18" xfId="40841"/>
    <cellStyle name="Percent 3 4 18 2" xfId="40842"/>
    <cellStyle name="Percent 3 4 19" xfId="40843"/>
    <cellStyle name="Percent 3 4 2" xfId="40844"/>
    <cellStyle name="Percent 3 4 2 2" xfId="40845"/>
    <cellStyle name="Percent 3 4 2 3" xfId="40846"/>
    <cellStyle name="Percent 3 4 3" xfId="40847"/>
    <cellStyle name="Percent 3 4 4" xfId="40848"/>
    <cellStyle name="Percent 3 4 5" xfId="40849"/>
    <cellStyle name="Percent 3 4 6" xfId="40850"/>
    <cellStyle name="Percent 3 4 7" xfId="40851"/>
    <cellStyle name="Percent 3 4 8" xfId="40852"/>
    <cellStyle name="Percent 3 4 9" xfId="40853"/>
    <cellStyle name="Percent 3 5" xfId="40854"/>
    <cellStyle name="Percent 3 5 2" xfId="40855"/>
    <cellStyle name="Percent 3 5 3" xfId="40856"/>
    <cellStyle name="Percent 3 5 4" xfId="44644"/>
    <cellStyle name="Percent 3 6" xfId="40857"/>
    <cellStyle name="Percent 3 7" xfId="40858"/>
    <cellStyle name="Percent 3 8" xfId="40859"/>
    <cellStyle name="Percent 3 9" xfId="40860"/>
    <cellStyle name="Percent 4" xfId="40861"/>
    <cellStyle name="Percent 4 2" xfId="40862"/>
    <cellStyle name="Percent 4 2 2" xfId="40863"/>
    <cellStyle name="Percent 4 3" xfId="40864"/>
    <cellStyle name="Percent 4 4" xfId="40865"/>
    <cellStyle name="Percent 5" xfId="40866"/>
    <cellStyle name="Percent 5 10" xfId="40867"/>
    <cellStyle name="Percent 5 10 2" xfId="40868"/>
    <cellStyle name="Percent 5 10 2 2" xfId="40869"/>
    <cellStyle name="Percent 5 10 2 2 2" xfId="40870"/>
    <cellStyle name="Percent 5 10 2 2 2 2" xfId="40871"/>
    <cellStyle name="Percent 5 10 2 2 2 2 2" xfId="40872"/>
    <cellStyle name="Percent 5 10 2 2 2 3" xfId="40873"/>
    <cellStyle name="Percent 5 10 2 2 3" xfId="40874"/>
    <cellStyle name="Percent 5 10 2 2 3 2" xfId="40875"/>
    <cellStyle name="Percent 5 10 2 2 4" xfId="40876"/>
    <cellStyle name="Percent 5 10 2 2 4 2" xfId="40877"/>
    <cellStyle name="Percent 5 10 2 2 5" xfId="40878"/>
    <cellStyle name="Percent 5 10 2 2 6" xfId="40879"/>
    <cellStyle name="Percent 5 10 2 3" xfId="40880"/>
    <cellStyle name="Percent 5 10 2 3 2" xfId="40881"/>
    <cellStyle name="Percent 5 10 2 3 2 2" xfId="40882"/>
    <cellStyle name="Percent 5 10 2 3 2 2 2" xfId="40883"/>
    <cellStyle name="Percent 5 10 2 3 2 3" xfId="40884"/>
    <cellStyle name="Percent 5 10 2 3 3" xfId="40885"/>
    <cellStyle name="Percent 5 10 2 3 3 2" xfId="40886"/>
    <cellStyle name="Percent 5 10 2 3 4" xfId="40887"/>
    <cellStyle name="Percent 5 10 2 3 4 2" xfId="40888"/>
    <cellStyle name="Percent 5 10 2 3 5" xfId="40889"/>
    <cellStyle name="Percent 5 10 2 4" xfId="40890"/>
    <cellStyle name="Percent 5 10 2 4 2" xfId="40891"/>
    <cellStyle name="Percent 5 10 2 4 2 2" xfId="40892"/>
    <cellStyle name="Percent 5 10 2 4 3" xfId="40893"/>
    <cellStyle name="Percent 5 10 2 5" xfId="40894"/>
    <cellStyle name="Percent 5 10 2 5 2" xfId="40895"/>
    <cellStyle name="Percent 5 10 2 5 2 2" xfId="40896"/>
    <cellStyle name="Percent 5 10 2 5 3" xfId="40897"/>
    <cellStyle name="Percent 5 10 2 6" xfId="40898"/>
    <cellStyle name="Percent 5 10 2 6 2" xfId="40899"/>
    <cellStyle name="Percent 5 10 2 7" xfId="40900"/>
    <cellStyle name="Percent 5 10 2 7 2" xfId="40901"/>
    <cellStyle name="Percent 5 10 2 8" xfId="40902"/>
    <cellStyle name="Percent 5 10 2 9" xfId="40903"/>
    <cellStyle name="Percent 5 10 3" xfId="40904"/>
    <cellStyle name="Percent 5 11" xfId="40905"/>
    <cellStyle name="Percent 5 11 2" xfId="40906"/>
    <cellStyle name="Percent 5 11 2 2" xfId="40907"/>
    <cellStyle name="Percent 5 11 2 2 2" xfId="40908"/>
    <cellStyle name="Percent 5 11 2 2 2 2" xfId="40909"/>
    <cellStyle name="Percent 5 11 2 2 3" xfId="40910"/>
    <cellStyle name="Percent 5 11 2 3" xfId="40911"/>
    <cellStyle name="Percent 5 11 2 3 2" xfId="40912"/>
    <cellStyle name="Percent 5 11 2 4" xfId="40913"/>
    <cellStyle name="Percent 5 11 2 4 2" xfId="40914"/>
    <cellStyle name="Percent 5 11 2 5" xfId="40915"/>
    <cellStyle name="Percent 5 11 2 6" xfId="40916"/>
    <cellStyle name="Percent 5 11 3" xfId="40917"/>
    <cellStyle name="Percent 5 11 3 2" xfId="40918"/>
    <cellStyle name="Percent 5 11 3 2 2" xfId="40919"/>
    <cellStyle name="Percent 5 11 3 2 2 2" xfId="40920"/>
    <cellStyle name="Percent 5 11 3 2 3" xfId="40921"/>
    <cellStyle name="Percent 5 11 3 3" xfId="40922"/>
    <cellStyle name="Percent 5 11 3 3 2" xfId="40923"/>
    <cellStyle name="Percent 5 11 3 4" xfId="40924"/>
    <cellStyle name="Percent 5 11 3 4 2" xfId="40925"/>
    <cellStyle name="Percent 5 11 3 5" xfId="40926"/>
    <cellStyle name="Percent 5 11 4" xfId="40927"/>
    <cellStyle name="Percent 5 11 4 2" xfId="40928"/>
    <cellStyle name="Percent 5 11 4 2 2" xfId="40929"/>
    <cellStyle name="Percent 5 11 4 3" xfId="40930"/>
    <cellStyle name="Percent 5 11 5" xfId="40931"/>
    <cellStyle name="Percent 5 11 5 2" xfId="40932"/>
    <cellStyle name="Percent 5 11 5 2 2" xfId="40933"/>
    <cellStyle name="Percent 5 11 5 3" xfId="40934"/>
    <cellStyle name="Percent 5 11 6" xfId="40935"/>
    <cellStyle name="Percent 5 11 6 2" xfId="40936"/>
    <cellStyle name="Percent 5 11 7" xfId="40937"/>
    <cellStyle name="Percent 5 11 7 2" xfId="40938"/>
    <cellStyle name="Percent 5 11 8" xfId="40939"/>
    <cellStyle name="Percent 5 11 9" xfId="40940"/>
    <cellStyle name="Percent 5 12" xfId="40941"/>
    <cellStyle name="Percent 5 12 2" xfId="40942"/>
    <cellStyle name="Percent 5 12 2 2" xfId="40943"/>
    <cellStyle name="Percent 5 12 2 2 2" xfId="40944"/>
    <cellStyle name="Percent 5 12 2 3" xfId="40945"/>
    <cellStyle name="Percent 5 12 3" xfId="40946"/>
    <cellStyle name="Percent 5 12 3 2" xfId="40947"/>
    <cellStyle name="Percent 5 12 4" xfId="40948"/>
    <cellStyle name="Percent 5 12 4 2" xfId="40949"/>
    <cellStyle name="Percent 5 12 5" xfId="40950"/>
    <cellStyle name="Percent 5 12 6" xfId="40951"/>
    <cellStyle name="Percent 5 13" xfId="40952"/>
    <cellStyle name="Percent 5 13 2" xfId="40953"/>
    <cellStyle name="Percent 5 13 2 2" xfId="40954"/>
    <cellStyle name="Percent 5 13 2 2 2" xfId="40955"/>
    <cellStyle name="Percent 5 13 2 3" xfId="40956"/>
    <cellStyle name="Percent 5 13 3" xfId="40957"/>
    <cellStyle name="Percent 5 13 3 2" xfId="40958"/>
    <cellStyle name="Percent 5 13 4" xfId="40959"/>
    <cellStyle name="Percent 5 13 4 2" xfId="40960"/>
    <cellStyle name="Percent 5 13 5" xfId="40961"/>
    <cellStyle name="Percent 5 14" xfId="40962"/>
    <cellStyle name="Percent 5 14 2" xfId="40963"/>
    <cellStyle name="Percent 5 14 2 2" xfId="40964"/>
    <cellStyle name="Percent 5 14 3" xfId="40965"/>
    <cellStyle name="Percent 5 14 3 2" xfId="40966"/>
    <cellStyle name="Percent 5 14 4" xfId="40967"/>
    <cellStyle name="Percent 5 15" xfId="40968"/>
    <cellStyle name="Percent 5 15 2" xfId="40969"/>
    <cellStyle name="Percent 5 15 2 2" xfId="40970"/>
    <cellStyle name="Percent 5 15 3" xfId="40971"/>
    <cellStyle name="Percent 5 15 4" xfId="40972"/>
    <cellStyle name="Percent 5 16" xfId="40973"/>
    <cellStyle name="Percent 5 16 2" xfId="40974"/>
    <cellStyle name="Percent 5 17" xfId="40975"/>
    <cellStyle name="Percent 5 18" xfId="40976"/>
    <cellStyle name="Percent 5 2" xfId="40977"/>
    <cellStyle name="Percent 5 2 2" xfId="40978"/>
    <cellStyle name="Percent 5 2 3" xfId="40979"/>
    <cellStyle name="Percent 5 2 3 2" xfId="40980"/>
    <cellStyle name="Percent 5 2 4" xfId="40981"/>
    <cellStyle name="Percent 5 2 5" xfId="40982"/>
    <cellStyle name="Percent 5 2 6" xfId="40983"/>
    <cellStyle name="Percent 5 3" xfId="40984"/>
    <cellStyle name="Percent 5 3 2" xfId="40985"/>
    <cellStyle name="Percent 5 4" xfId="40986"/>
    <cellStyle name="Percent 5 5" xfId="40987"/>
    <cellStyle name="Percent 5 6" xfId="40988"/>
    <cellStyle name="Percent 5 7" xfId="40989"/>
    <cellStyle name="Percent 5 8" xfId="40990"/>
    <cellStyle name="Percent 5 9" xfId="40991"/>
    <cellStyle name="Percent 6" xfId="40992"/>
    <cellStyle name="Percent 6 2" xfId="40993"/>
    <cellStyle name="Percent 6 2 2" xfId="40994"/>
    <cellStyle name="Percent 6 2 3" xfId="40995"/>
    <cellStyle name="Percent 6 3" xfId="40996"/>
    <cellStyle name="Percent 6 4" xfId="40997"/>
    <cellStyle name="Percent 6 5" xfId="40998"/>
    <cellStyle name="Percent 6 6" xfId="40999"/>
    <cellStyle name="Percent 6 7" xfId="41000"/>
    <cellStyle name="Percent 7" xfId="41001"/>
    <cellStyle name="Percent 7 2" xfId="41002"/>
    <cellStyle name="Percent 8" xfId="41003"/>
    <cellStyle name="Percent 8 2" xfId="41004"/>
    <cellStyle name="Percent 8 3" xfId="41005"/>
    <cellStyle name="Percent 9" xfId="41006"/>
    <cellStyle name="Percent 9 2" xfId="41007"/>
    <cellStyle name="PSChar" xfId="41008"/>
    <cellStyle name="PSDate" xfId="41009"/>
    <cellStyle name="PSDec" xfId="41010"/>
    <cellStyle name="PSHeading" xfId="41011"/>
    <cellStyle name="PSHeading 2" xfId="41012"/>
    <cellStyle name="PSHeading 2 2" xfId="41013"/>
    <cellStyle name="PSHeading 3" xfId="41014"/>
    <cellStyle name="PSHeading 4" xfId="44645"/>
    <cellStyle name="PSHeading 5" xfId="44646"/>
    <cellStyle name="PSInt" xfId="41015"/>
    <cellStyle name="PSSpacer" xfId="41016"/>
    <cellStyle name="Row Stub" xfId="41017"/>
    <cellStyle name="SAPBEXaggData" xfId="41018"/>
    <cellStyle name="SAPBEXaggData 2" xfId="41019"/>
    <cellStyle name="SAPBEXaggData 3" xfId="41020"/>
    <cellStyle name="SAPBEXaggData 4" xfId="41021"/>
    <cellStyle name="SAPBEXaggData 5" xfId="41022"/>
    <cellStyle name="SAPBEXaggData 6" xfId="41023"/>
    <cellStyle name="SAPBEXaggDataEmph" xfId="41024"/>
    <cellStyle name="SAPBEXaggDataEmph 2" xfId="41025"/>
    <cellStyle name="SAPBEXaggDataEmph 3" xfId="41026"/>
    <cellStyle name="SAPBEXaggDataEmph 4" xfId="41027"/>
    <cellStyle name="SAPBEXaggDataEmph 5" xfId="41028"/>
    <cellStyle name="SAPBEXaggDataEmph 6" xfId="41029"/>
    <cellStyle name="SAPBEXaggItem" xfId="41030"/>
    <cellStyle name="SAPBEXaggItem 2" xfId="41031"/>
    <cellStyle name="SAPBEXaggItem 3" xfId="41032"/>
    <cellStyle name="SAPBEXaggItem 4" xfId="41033"/>
    <cellStyle name="SAPBEXaggItem 5" xfId="41034"/>
    <cellStyle name="SAPBEXaggItem 6" xfId="41035"/>
    <cellStyle name="SAPBEXaggItemX" xfId="41036"/>
    <cellStyle name="SAPBEXaggItemX 2" xfId="41037"/>
    <cellStyle name="SAPBEXaggItemX 3" xfId="41038"/>
    <cellStyle name="SAPBEXaggItemX 4" xfId="41039"/>
    <cellStyle name="SAPBEXaggItemX 5" xfId="41040"/>
    <cellStyle name="SAPBEXaggItemX 6" xfId="41041"/>
    <cellStyle name="SAPBEXchaText" xfId="41042"/>
    <cellStyle name="SAPBEXexcBad7" xfId="41043"/>
    <cellStyle name="SAPBEXexcBad7 2" xfId="41044"/>
    <cellStyle name="SAPBEXexcBad7 3" xfId="41045"/>
    <cellStyle name="SAPBEXexcBad7 4" xfId="41046"/>
    <cellStyle name="SAPBEXexcBad7 5" xfId="41047"/>
    <cellStyle name="SAPBEXexcBad7 6" xfId="41048"/>
    <cellStyle name="SAPBEXexcBad8" xfId="41049"/>
    <cellStyle name="SAPBEXexcBad8 2" xfId="41050"/>
    <cellStyle name="SAPBEXexcBad8 3" xfId="41051"/>
    <cellStyle name="SAPBEXexcBad8 4" xfId="41052"/>
    <cellStyle name="SAPBEXexcBad8 5" xfId="41053"/>
    <cellStyle name="SAPBEXexcBad8 6" xfId="41054"/>
    <cellStyle name="SAPBEXexcBad9" xfId="41055"/>
    <cellStyle name="SAPBEXexcBad9 2" xfId="41056"/>
    <cellStyle name="SAPBEXexcBad9 3" xfId="41057"/>
    <cellStyle name="SAPBEXexcBad9 4" xfId="41058"/>
    <cellStyle name="SAPBEXexcBad9 5" xfId="41059"/>
    <cellStyle name="SAPBEXexcBad9 6" xfId="41060"/>
    <cellStyle name="SAPBEXexcCritical4" xfId="41061"/>
    <cellStyle name="SAPBEXexcCritical4 2" xfId="41062"/>
    <cellStyle name="SAPBEXexcCritical4 3" xfId="41063"/>
    <cellStyle name="SAPBEXexcCritical4 4" xfId="41064"/>
    <cellStyle name="SAPBEXexcCritical4 5" xfId="41065"/>
    <cellStyle name="SAPBEXexcCritical4 6" xfId="41066"/>
    <cellStyle name="SAPBEXexcCritical5" xfId="41067"/>
    <cellStyle name="SAPBEXexcCritical5 2" xfId="41068"/>
    <cellStyle name="SAPBEXexcCritical5 3" xfId="41069"/>
    <cellStyle name="SAPBEXexcCritical5 4" xfId="41070"/>
    <cellStyle name="SAPBEXexcCritical5 5" xfId="41071"/>
    <cellStyle name="SAPBEXexcCritical5 6" xfId="41072"/>
    <cellStyle name="SAPBEXexcCritical6" xfId="41073"/>
    <cellStyle name="SAPBEXexcCritical6 2" xfId="41074"/>
    <cellStyle name="SAPBEXexcCritical6 3" xfId="41075"/>
    <cellStyle name="SAPBEXexcCritical6 4" xfId="41076"/>
    <cellStyle name="SAPBEXexcCritical6 5" xfId="41077"/>
    <cellStyle name="SAPBEXexcCritical6 6" xfId="41078"/>
    <cellStyle name="SAPBEXexcGood1" xfId="41079"/>
    <cellStyle name="SAPBEXexcGood1 2" xfId="41080"/>
    <cellStyle name="SAPBEXexcGood1 3" xfId="41081"/>
    <cellStyle name="SAPBEXexcGood1 4" xfId="41082"/>
    <cellStyle name="SAPBEXexcGood1 5" xfId="41083"/>
    <cellStyle name="SAPBEXexcGood1 6" xfId="41084"/>
    <cellStyle name="SAPBEXexcGood2" xfId="41085"/>
    <cellStyle name="SAPBEXexcGood2 2" xfId="41086"/>
    <cellStyle name="SAPBEXexcGood2 3" xfId="41087"/>
    <cellStyle name="SAPBEXexcGood2 4" xfId="41088"/>
    <cellStyle name="SAPBEXexcGood2 5" xfId="41089"/>
    <cellStyle name="SAPBEXexcGood2 6" xfId="41090"/>
    <cellStyle name="SAPBEXexcGood3" xfId="41091"/>
    <cellStyle name="SAPBEXexcGood3 2" xfId="41092"/>
    <cellStyle name="SAPBEXexcGood3 3" xfId="41093"/>
    <cellStyle name="SAPBEXexcGood3 4" xfId="41094"/>
    <cellStyle name="SAPBEXexcGood3 5" xfId="41095"/>
    <cellStyle name="SAPBEXexcGood3 6" xfId="41096"/>
    <cellStyle name="SAPBEXfilterDrill" xfId="41097"/>
    <cellStyle name="SAPBEXfilterDrill 2" xfId="41098"/>
    <cellStyle name="SAPBEXfilterItem" xfId="41099"/>
    <cellStyle name="SAPBEXfilterText" xfId="41100"/>
    <cellStyle name="SAPBEXformats" xfId="41101"/>
    <cellStyle name="SAPBEXformats 2" xfId="41102"/>
    <cellStyle name="SAPBEXformats 3" xfId="41103"/>
    <cellStyle name="SAPBEXformats 4" xfId="41104"/>
    <cellStyle name="SAPBEXformats 5" xfId="41105"/>
    <cellStyle name="SAPBEXformats 6" xfId="41106"/>
    <cellStyle name="SAPBEXheaderItem" xfId="41107"/>
    <cellStyle name="SAPBEXheaderText" xfId="41108"/>
    <cellStyle name="SAPBEXHLevel0" xfId="41109"/>
    <cellStyle name="SAPBEXHLevel0 2" xfId="41110"/>
    <cellStyle name="SAPBEXHLevel0 3" xfId="41111"/>
    <cellStyle name="SAPBEXHLevel0 4" xfId="41112"/>
    <cellStyle name="SAPBEXHLevel0 5" xfId="41113"/>
    <cellStyle name="SAPBEXHLevel0 6" xfId="41114"/>
    <cellStyle name="SAPBEXHLevel0X" xfId="41115"/>
    <cellStyle name="SAPBEXHLevel0X 2" xfId="41116"/>
    <cellStyle name="SAPBEXHLevel0X 3" xfId="41117"/>
    <cellStyle name="SAPBEXHLevel0X 4" xfId="41118"/>
    <cellStyle name="SAPBEXHLevel0X 5" xfId="41119"/>
    <cellStyle name="SAPBEXHLevel0X 6" xfId="41120"/>
    <cellStyle name="SAPBEXHLevel1" xfId="41121"/>
    <cellStyle name="SAPBEXHLevel1 2" xfId="41122"/>
    <cellStyle name="SAPBEXHLevel1 3" xfId="41123"/>
    <cellStyle name="SAPBEXHLevel1 4" xfId="41124"/>
    <cellStyle name="SAPBEXHLevel1 5" xfId="41125"/>
    <cellStyle name="SAPBEXHLevel1 6" xfId="41126"/>
    <cellStyle name="SAPBEXHLevel1X" xfId="41127"/>
    <cellStyle name="SAPBEXHLevel1X 2" xfId="41128"/>
    <cellStyle name="SAPBEXHLevel1X 3" xfId="41129"/>
    <cellStyle name="SAPBEXHLevel1X 4" xfId="41130"/>
    <cellStyle name="SAPBEXHLevel1X 5" xfId="41131"/>
    <cellStyle name="SAPBEXHLevel1X 6" xfId="41132"/>
    <cellStyle name="SAPBEXHLevel2" xfId="41133"/>
    <cellStyle name="SAPBEXHLevel2 2" xfId="41134"/>
    <cellStyle name="SAPBEXHLevel2 3" xfId="41135"/>
    <cellStyle name="SAPBEXHLevel2 4" xfId="41136"/>
    <cellStyle name="SAPBEXHLevel2 5" xfId="41137"/>
    <cellStyle name="SAPBEXHLevel2 6" xfId="41138"/>
    <cellStyle name="SAPBEXHLevel2X" xfId="41139"/>
    <cellStyle name="SAPBEXHLevel2X 2" xfId="41140"/>
    <cellStyle name="SAPBEXHLevel2X 3" xfId="41141"/>
    <cellStyle name="SAPBEXHLevel2X 4" xfId="41142"/>
    <cellStyle name="SAPBEXHLevel2X 5" xfId="41143"/>
    <cellStyle name="SAPBEXHLevel2X 6" xfId="41144"/>
    <cellStyle name="SAPBEXHLevel3" xfId="41145"/>
    <cellStyle name="SAPBEXHLevel3 2" xfId="41146"/>
    <cellStyle name="SAPBEXHLevel3 3" xfId="41147"/>
    <cellStyle name="SAPBEXHLevel3 4" xfId="41148"/>
    <cellStyle name="SAPBEXHLevel3 5" xfId="41149"/>
    <cellStyle name="SAPBEXHLevel3 6" xfId="41150"/>
    <cellStyle name="SAPBEXHLevel3X" xfId="41151"/>
    <cellStyle name="SAPBEXHLevel3X 2" xfId="41152"/>
    <cellStyle name="SAPBEXHLevel3X 3" xfId="41153"/>
    <cellStyle name="SAPBEXHLevel3X 4" xfId="41154"/>
    <cellStyle name="SAPBEXHLevel3X 5" xfId="41155"/>
    <cellStyle name="SAPBEXHLevel3X 6" xfId="41156"/>
    <cellStyle name="SAPBEXresData" xfId="41157"/>
    <cellStyle name="SAPBEXresData 2" xfId="41158"/>
    <cellStyle name="SAPBEXresData 3" xfId="41159"/>
    <cellStyle name="SAPBEXresData 4" xfId="41160"/>
    <cellStyle name="SAPBEXresData 5" xfId="41161"/>
    <cellStyle name="SAPBEXresData 6" xfId="41162"/>
    <cellStyle name="SAPBEXresDataEmph" xfId="41163"/>
    <cellStyle name="SAPBEXresDataEmph 2" xfId="41164"/>
    <cellStyle name="SAPBEXresDataEmph 3" xfId="41165"/>
    <cellStyle name="SAPBEXresDataEmph 4" xfId="41166"/>
    <cellStyle name="SAPBEXresDataEmph 5" xfId="41167"/>
    <cellStyle name="SAPBEXresDataEmph 6" xfId="41168"/>
    <cellStyle name="SAPBEXresItem" xfId="41169"/>
    <cellStyle name="SAPBEXresItem 2" xfId="41170"/>
    <cellStyle name="SAPBEXresItem 3" xfId="41171"/>
    <cellStyle name="SAPBEXresItem 4" xfId="41172"/>
    <cellStyle name="SAPBEXresItem 5" xfId="41173"/>
    <cellStyle name="SAPBEXresItem 6" xfId="41174"/>
    <cellStyle name="SAPBEXresItemX" xfId="41175"/>
    <cellStyle name="SAPBEXresItemX 2" xfId="41176"/>
    <cellStyle name="SAPBEXresItemX 3" xfId="41177"/>
    <cellStyle name="SAPBEXresItemX 4" xfId="41178"/>
    <cellStyle name="SAPBEXresItemX 5" xfId="41179"/>
    <cellStyle name="SAPBEXresItemX 6" xfId="41180"/>
    <cellStyle name="SAPBEXstdData" xfId="41181"/>
    <cellStyle name="SAPBEXstdData 2" xfId="41182"/>
    <cellStyle name="SAPBEXstdData 3" xfId="41183"/>
    <cellStyle name="SAPBEXstdData 4" xfId="41184"/>
    <cellStyle name="SAPBEXstdData 5" xfId="41185"/>
    <cellStyle name="SAPBEXstdData 6" xfId="41186"/>
    <cellStyle name="SAPBEXstdDataEmph" xfId="41187"/>
    <cellStyle name="SAPBEXstdDataEmph 2" xfId="41188"/>
    <cellStyle name="SAPBEXstdDataEmph 3" xfId="41189"/>
    <cellStyle name="SAPBEXstdDataEmph 4" xfId="41190"/>
    <cellStyle name="SAPBEXstdDataEmph 5" xfId="41191"/>
    <cellStyle name="SAPBEXstdDataEmph 6" xfId="41192"/>
    <cellStyle name="SAPBEXstdItem" xfId="41193"/>
    <cellStyle name="SAPBEXstdItem 2" xfId="41194"/>
    <cellStyle name="SAPBEXstdItem 3" xfId="41195"/>
    <cellStyle name="SAPBEXstdItem 4" xfId="41196"/>
    <cellStyle name="SAPBEXstdItem 5" xfId="41197"/>
    <cellStyle name="SAPBEXstdItem 6" xfId="41198"/>
    <cellStyle name="SAPBEXstdItemX" xfId="41199"/>
    <cellStyle name="SAPBEXstdItemX 2" xfId="41200"/>
    <cellStyle name="SAPBEXstdItemX 3" xfId="41201"/>
    <cellStyle name="SAPBEXstdItemX 4" xfId="41202"/>
    <cellStyle name="SAPBEXstdItemX 5" xfId="41203"/>
    <cellStyle name="SAPBEXstdItemX 6" xfId="41204"/>
    <cellStyle name="SAPBEXtitle" xfId="41205"/>
    <cellStyle name="SAPBEXundefined" xfId="41206"/>
    <cellStyle name="SAPBEXundefined 2" xfId="41207"/>
    <cellStyle name="SAPBEXundefined 3" xfId="41208"/>
    <cellStyle name="SAPBEXundefined 4" xfId="41209"/>
    <cellStyle name="SAPBEXundefined 5" xfId="41210"/>
    <cellStyle name="SAPBEXundefined 6" xfId="41211"/>
    <cellStyle name="Sheet Title" xfId="41212"/>
    <cellStyle name="Title 2" xfId="41213"/>
    <cellStyle name="Title 2 2" xfId="41214"/>
    <cellStyle name="Title 3" xfId="41215"/>
    <cellStyle name="Total 2" xfId="41216"/>
    <cellStyle name="Total 2 10" xfId="41217"/>
    <cellStyle name="Total 2 10 2" xfId="41218"/>
    <cellStyle name="Total 2 10 2 2" xfId="41219"/>
    <cellStyle name="Total 2 10 2 3" xfId="41220"/>
    <cellStyle name="Total 2 10 2 4" xfId="41221"/>
    <cellStyle name="Total 2 10 2 5" xfId="41222"/>
    <cellStyle name="Total 2 10 2 6" xfId="41223"/>
    <cellStyle name="Total 2 10 3" xfId="41224"/>
    <cellStyle name="Total 2 10 4" xfId="41225"/>
    <cellStyle name="Total 2 10 5" xfId="41226"/>
    <cellStyle name="Total 2 10 6" xfId="41227"/>
    <cellStyle name="Total 2 10 7" xfId="41228"/>
    <cellStyle name="Total 2 11" xfId="41229"/>
    <cellStyle name="Total 2 11 2" xfId="41230"/>
    <cellStyle name="Total 2 11 2 2" xfId="41231"/>
    <cellStyle name="Total 2 11 2 3" xfId="41232"/>
    <cellStyle name="Total 2 11 2 4" xfId="41233"/>
    <cellStyle name="Total 2 11 2 5" xfId="41234"/>
    <cellStyle name="Total 2 11 2 6" xfId="41235"/>
    <cellStyle name="Total 2 11 3" xfId="41236"/>
    <cellStyle name="Total 2 11 4" xfId="41237"/>
    <cellStyle name="Total 2 11 5" xfId="41238"/>
    <cellStyle name="Total 2 11 6" xfId="41239"/>
    <cellStyle name="Total 2 11 7" xfId="41240"/>
    <cellStyle name="Total 2 12" xfId="41241"/>
    <cellStyle name="Total 2 12 2" xfId="41242"/>
    <cellStyle name="Total 2 12 2 2" xfId="41243"/>
    <cellStyle name="Total 2 12 2 3" xfId="41244"/>
    <cellStyle name="Total 2 12 2 4" xfId="41245"/>
    <cellStyle name="Total 2 12 2 5" xfId="41246"/>
    <cellStyle name="Total 2 12 2 6" xfId="41247"/>
    <cellStyle name="Total 2 12 3" xfId="41248"/>
    <cellStyle name="Total 2 12 4" xfId="41249"/>
    <cellStyle name="Total 2 12 5" xfId="41250"/>
    <cellStyle name="Total 2 12 6" xfId="41251"/>
    <cellStyle name="Total 2 12 7" xfId="41252"/>
    <cellStyle name="Total 2 13" xfId="41253"/>
    <cellStyle name="Total 2 13 2" xfId="41254"/>
    <cellStyle name="Total 2 13 2 2" xfId="41255"/>
    <cellStyle name="Total 2 13 2 3" xfId="41256"/>
    <cellStyle name="Total 2 13 2 4" xfId="41257"/>
    <cellStyle name="Total 2 13 2 5" xfId="41258"/>
    <cellStyle name="Total 2 13 2 6" xfId="41259"/>
    <cellStyle name="Total 2 13 3" xfId="41260"/>
    <cellStyle name="Total 2 13 4" xfId="41261"/>
    <cellStyle name="Total 2 13 5" xfId="41262"/>
    <cellStyle name="Total 2 13 6" xfId="41263"/>
    <cellStyle name="Total 2 13 7" xfId="41264"/>
    <cellStyle name="Total 2 14" xfId="41265"/>
    <cellStyle name="Total 2 14 2" xfId="41266"/>
    <cellStyle name="Total 2 14 2 2" xfId="41267"/>
    <cellStyle name="Total 2 14 2 3" xfId="41268"/>
    <cellStyle name="Total 2 14 2 4" xfId="41269"/>
    <cellStyle name="Total 2 14 2 5" xfId="41270"/>
    <cellStyle name="Total 2 14 2 6" xfId="41271"/>
    <cellStyle name="Total 2 14 3" xfId="41272"/>
    <cellStyle name="Total 2 14 4" xfId="41273"/>
    <cellStyle name="Total 2 14 5" xfId="41274"/>
    <cellStyle name="Total 2 14 6" xfId="41275"/>
    <cellStyle name="Total 2 14 7" xfId="41276"/>
    <cellStyle name="Total 2 15" xfId="41277"/>
    <cellStyle name="Total 2 15 2" xfId="41278"/>
    <cellStyle name="Total 2 15 2 2" xfId="41279"/>
    <cellStyle name="Total 2 15 2 3" xfId="41280"/>
    <cellStyle name="Total 2 15 2 4" xfId="41281"/>
    <cellStyle name="Total 2 15 2 5" xfId="41282"/>
    <cellStyle name="Total 2 15 2 6" xfId="41283"/>
    <cellStyle name="Total 2 15 3" xfId="41284"/>
    <cellStyle name="Total 2 15 4" xfId="41285"/>
    <cellStyle name="Total 2 15 5" xfId="41286"/>
    <cellStyle name="Total 2 15 6" xfId="41287"/>
    <cellStyle name="Total 2 15 7" xfId="41288"/>
    <cellStyle name="Total 2 16" xfId="41289"/>
    <cellStyle name="Total 2 16 2" xfId="41290"/>
    <cellStyle name="Total 2 16 2 2" xfId="41291"/>
    <cellStyle name="Total 2 16 2 3" xfId="41292"/>
    <cellStyle name="Total 2 16 2 4" xfId="41293"/>
    <cellStyle name="Total 2 16 2 5" xfId="41294"/>
    <cellStyle name="Total 2 16 2 6" xfId="41295"/>
    <cellStyle name="Total 2 16 3" xfId="41296"/>
    <cellStyle name="Total 2 16 4" xfId="41297"/>
    <cellStyle name="Total 2 16 5" xfId="41298"/>
    <cellStyle name="Total 2 16 6" xfId="41299"/>
    <cellStyle name="Total 2 16 7" xfId="41300"/>
    <cellStyle name="Total 2 17" xfId="41301"/>
    <cellStyle name="Total 2 17 2" xfId="41302"/>
    <cellStyle name="Total 2 17 2 2" xfId="41303"/>
    <cellStyle name="Total 2 17 2 3" xfId="41304"/>
    <cellStyle name="Total 2 17 2 4" xfId="41305"/>
    <cellStyle name="Total 2 17 2 5" xfId="41306"/>
    <cellStyle name="Total 2 17 2 6" xfId="41307"/>
    <cellStyle name="Total 2 17 3" xfId="41308"/>
    <cellStyle name="Total 2 17 4" xfId="41309"/>
    <cellStyle name="Total 2 17 5" xfId="41310"/>
    <cellStyle name="Total 2 17 6" xfId="41311"/>
    <cellStyle name="Total 2 17 7" xfId="41312"/>
    <cellStyle name="Total 2 18" xfId="41313"/>
    <cellStyle name="Total 2 18 2" xfId="41314"/>
    <cellStyle name="Total 2 18 2 2" xfId="41315"/>
    <cellStyle name="Total 2 18 2 3" xfId="41316"/>
    <cellStyle name="Total 2 18 2 4" xfId="41317"/>
    <cellStyle name="Total 2 18 2 5" xfId="41318"/>
    <cellStyle name="Total 2 18 2 6" xfId="41319"/>
    <cellStyle name="Total 2 18 3" xfId="41320"/>
    <cellStyle name="Total 2 18 4" xfId="41321"/>
    <cellStyle name="Total 2 18 5" xfId="41322"/>
    <cellStyle name="Total 2 18 6" xfId="41323"/>
    <cellStyle name="Total 2 18 7" xfId="41324"/>
    <cellStyle name="Total 2 19" xfId="41325"/>
    <cellStyle name="Total 2 19 2" xfId="41326"/>
    <cellStyle name="Total 2 19 2 2" xfId="41327"/>
    <cellStyle name="Total 2 19 2 3" xfId="41328"/>
    <cellStyle name="Total 2 19 2 4" xfId="41329"/>
    <cellStyle name="Total 2 19 2 5" xfId="41330"/>
    <cellStyle name="Total 2 19 2 6" xfId="41331"/>
    <cellStyle name="Total 2 19 3" xfId="41332"/>
    <cellStyle name="Total 2 19 4" xfId="41333"/>
    <cellStyle name="Total 2 19 5" xfId="41334"/>
    <cellStyle name="Total 2 19 6" xfId="41335"/>
    <cellStyle name="Total 2 19 7" xfId="41336"/>
    <cellStyle name="Total 2 2" xfId="41337"/>
    <cellStyle name="Total 2 2 10" xfId="41338"/>
    <cellStyle name="Total 2 2 10 2" xfId="41339"/>
    <cellStyle name="Total 2 2 10 2 2" xfId="41340"/>
    <cellStyle name="Total 2 2 10 2 3" xfId="41341"/>
    <cellStyle name="Total 2 2 10 2 4" xfId="41342"/>
    <cellStyle name="Total 2 2 10 2 5" xfId="41343"/>
    <cellStyle name="Total 2 2 10 2 6" xfId="41344"/>
    <cellStyle name="Total 2 2 10 3" xfId="41345"/>
    <cellStyle name="Total 2 2 10 4" xfId="41346"/>
    <cellStyle name="Total 2 2 10 5" xfId="41347"/>
    <cellStyle name="Total 2 2 10 6" xfId="41348"/>
    <cellStyle name="Total 2 2 10 7" xfId="41349"/>
    <cellStyle name="Total 2 2 11" xfId="41350"/>
    <cellStyle name="Total 2 2 11 2" xfId="41351"/>
    <cellStyle name="Total 2 2 11 2 2" xfId="41352"/>
    <cellStyle name="Total 2 2 11 2 3" xfId="41353"/>
    <cellStyle name="Total 2 2 11 2 4" xfId="41354"/>
    <cellStyle name="Total 2 2 11 2 5" xfId="41355"/>
    <cellStyle name="Total 2 2 11 2 6" xfId="41356"/>
    <cellStyle name="Total 2 2 11 3" xfId="41357"/>
    <cellStyle name="Total 2 2 11 4" xfId="41358"/>
    <cellStyle name="Total 2 2 11 5" xfId="41359"/>
    <cellStyle name="Total 2 2 11 6" xfId="41360"/>
    <cellStyle name="Total 2 2 11 7" xfId="41361"/>
    <cellStyle name="Total 2 2 12" xfId="41362"/>
    <cellStyle name="Total 2 2 12 2" xfId="41363"/>
    <cellStyle name="Total 2 2 12 2 2" xfId="41364"/>
    <cellStyle name="Total 2 2 12 2 3" xfId="41365"/>
    <cellStyle name="Total 2 2 12 2 4" xfId="41366"/>
    <cellStyle name="Total 2 2 12 2 5" xfId="41367"/>
    <cellStyle name="Total 2 2 12 2 6" xfId="41368"/>
    <cellStyle name="Total 2 2 12 3" xfId="41369"/>
    <cellStyle name="Total 2 2 12 4" xfId="41370"/>
    <cellStyle name="Total 2 2 12 5" xfId="41371"/>
    <cellStyle name="Total 2 2 12 6" xfId="41372"/>
    <cellStyle name="Total 2 2 12 7" xfId="41373"/>
    <cellStyle name="Total 2 2 13" xfId="41374"/>
    <cellStyle name="Total 2 2 13 2" xfId="41375"/>
    <cellStyle name="Total 2 2 13 2 2" xfId="41376"/>
    <cellStyle name="Total 2 2 13 2 3" xfId="41377"/>
    <cellStyle name="Total 2 2 13 2 4" xfId="41378"/>
    <cellStyle name="Total 2 2 13 2 5" xfId="41379"/>
    <cellStyle name="Total 2 2 13 2 6" xfId="41380"/>
    <cellStyle name="Total 2 2 13 3" xfId="41381"/>
    <cellStyle name="Total 2 2 13 4" xfId="41382"/>
    <cellStyle name="Total 2 2 13 5" xfId="41383"/>
    <cellStyle name="Total 2 2 13 6" xfId="41384"/>
    <cellStyle name="Total 2 2 13 7" xfId="41385"/>
    <cellStyle name="Total 2 2 14" xfId="41386"/>
    <cellStyle name="Total 2 2 14 2" xfId="41387"/>
    <cellStyle name="Total 2 2 14 2 2" xfId="41388"/>
    <cellStyle name="Total 2 2 14 2 3" xfId="41389"/>
    <cellStyle name="Total 2 2 14 2 4" xfId="41390"/>
    <cellStyle name="Total 2 2 14 2 5" xfId="41391"/>
    <cellStyle name="Total 2 2 14 2 6" xfId="41392"/>
    <cellStyle name="Total 2 2 14 3" xfId="41393"/>
    <cellStyle name="Total 2 2 14 4" xfId="41394"/>
    <cellStyle name="Total 2 2 14 5" xfId="41395"/>
    <cellStyle name="Total 2 2 14 6" xfId="41396"/>
    <cellStyle name="Total 2 2 14 7" xfId="41397"/>
    <cellStyle name="Total 2 2 15" xfId="41398"/>
    <cellStyle name="Total 2 2 15 2" xfId="41399"/>
    <cellStyle name="Total 2 2 15 2 2" xfId="41400"/>
    <cellStyle name="Total 2 2 15 2 3" xfId="41401"/>
    <cellStyle name="Total 2 2 15 2 4" xfId="41402"/>
    <cellStyle name="Total 2 2 15 2 5" xfId="41403"/>
    <cellStyle name="Total 2 2 15 2 6" xfId="41404"/>
    <cellStyle name="Total 2 2 15 3" xfId="41405"/>
    <cellStyle name="Total 2 2 15 4" xfId="41406"/>
    <cellStyle name="Total 2 2 15 5" xfId="41407"/>
    <cellStyle name="Total 2 2 15 6" xfId="41408"/>
    <cellStyle name="Total 2 2 15 7" xfId="41409"/>
    <cellStyle name="Total 2 2 16" xfId="41410"/>
    <cellStyle name="Total 2 2 16 2" xfId="41411"/>
    <cellStyle name="Total 2 2 16 2 2" xfId="41412"/>
    <cellStyle name="Total 2 2 16 2 3" xfId="41413"/>
    <cellStyle name="Total 2 2 16 2 4" xfId="41414"/>
    <cellStyle name="Total 2 2 16 2 5" xfId="41415"/>
    <cellStyle name="Total 2 2 16 2 6" xfId="41416"/>
    <cellStyle name="Total 2 2 16 3" xfId="41417"/>
    <cellStyle name="Total 2 2 16 4" xfId="41418"/>
    <cellStyle name="Total 2 2 16 5" xfId="41419"/>
    <cellStyle name="Total 2 2 16 6" xfId="41420"/>
    <cellStyle name="Total 2 2 16 7" xfId="41421"/>
    <cellStyle name="Total 2 2 17" xfId="41422"/>
    <cellStyle name="Total 2 2 17 2" xfId="41423"/>
    <cellStyle name="Total 2 2 17 2 2" xfId="41424"/>
    <cellStyle name="Total 2 2 17 2 3" xfId="41425"/>
    <cellStyle name="Total 2 2 17 2 4" xfId="41426"/>
    <cellStyle name="Total 2 2 17 2 5" xfId="41427"/>
    <cellStyle name="Total 2 2 17 2 6" xfId="41428"/>
    <cellStyle name="Total 2 2 17 3" xfId="41429"/>
    <cellStyle name="Total 2 2 17 4" xfId="41430"/>
    <cellStyle name="Total 2 2 17 5" xfId="41431"/>
    <cellStyle name="Total 2 2 17 6" xfId="41432"/>
    <cellStyle name="Total 2 2 17 7" xfId="41433"/>
    <cellStyle name="Total 2 2 18" xfId="41434"/>
    <cellStyle name="Total 2 2 18 2" xfId="41435"/>
    <cellStyle name="Total 2 2 18 2 2" xfId="41436"/>
    <cellStyle name="Total 2 2 18 2 3" xfId="41437"/>
    <cellStyle name="Total 2 2 18 2 4" xfId="41438"/>
    <cellStyle name="Total 2 2 18 2 5" xfId="41439"/>
    <cellStyle name="Total 2 2 18 2 6" xfId="41440"/>
    <cellStyle name="Total 2 2 18 3" xfId="41441"/>
    <cellStyle name="Total 2 2 18 4" xfId="41442"/>
    <cellStyle name="Total 2 2 18 5" xfId="41443"/>
    <cellStyle name="Total 2 2 18 6" xfId="41444"/>
    <cellStyle name="Total 2 2 18 7" xfId="41445"/>
    <cellStyle name="Total 2 2 19" xfId="41446"/>
    <cellStyle name="Total 2 2 19 2" xfId="41447"/>
    <cellStyle name="Total 2 2 19 2 2" xfId="41448"/>
    <cellStyle name="Total 2 2 19 2 3" xfId="41449"/>
    <cellStyle name="Total 2 2 19 2 4" xfId="41450"/>
    <cellStyle name="Total 2 2 19 2 5" xfId="41451"/>
    <cellStyle name="Total 2 2 19 2 6" xfId="41452"/>
    <cellStyle name="Total 2 2 19 3" xfId="41453"/>
    <cellStyle name="Total 2 2 19 4" xfId="41454"/>
    <cellStyle name="Total 2 2 19 5" xfId="41455"/>
    <cellStyle name="Total 2 2 19 6" xfId="41456"/>
    <cellStyle name="Total 2 2 19 7" xfId="41457"/>
    <cellStyle name="Total 2 2 2" xfId="41458"/>
    <cellStyle name="Total 2 2 2 10" xfId="41459"/>
    <cellStyle name="Total 2 2 2 10 2" xfId="41460"/>
    <cellStyle name="Total 2 2 2 10 2 2" xfId="41461"/>
    <cellStyle name="Total 2 2 2 10 2 3" xfId="41462"/>
    <cellStyle name="Total 2 2 2 10 2 4" xfId="41463"/>
    <cellStyle name="Total 2 2 2 10 2 5" xfId="41464"/>
    <cellStyle name="Total 2 2 2 10 2 6" xfId="41465"/>
    <cellStyle name="Total 2 2 2 10 3" xfId="41466"/>
    <cellStyle name="Total 2 2 2 10 4" xfId="41467"/>
    <cellStyle name="Total 2 2 2 10 5" xfId="41468"/>
    <cellStyle name="Total 2 2 2 10 6" xfId="41469"/>
    <cellStyle name="Total 2 2 2 10 7" xfId="41470"/>
    <cellStyle name="Total 2 2 2 11" xfId="41471"/>
    <cellStyle name="Total 2 2 2 11 2" xfId="41472"/>
    <cellStyle name="Total 2 2 2 11 2 2" xfId="41473"/>
    <cellStyle name="Total 2 2 2 11 2 3" xfId="41474"/>
    <cellStyle name="Total 2 2 2 11 2 4" xfId="41475"/>
    <cellStyle name="Total 2 2 2 11 2 5" xfId="41476"/>
    <cellStyle name="Total 2 2 2 11 2 6" xfId="41477"/>
    <cellStyle name="Total 2 2 2 11 3" xfId="41478"/>
    <cellStyle name="Total 2 2 2 11 4" xfId="41479"/>
    <cellStyle name="Total 2 2 2 11 5" xfId="41480"/>
    <cellStyle name="Total 2 2 2 11 6" xfId="41481"/>
    <cellStyle name="Total 2 2 2 11 7" xfId="41482"/>
    <cellStyle name="Total 2 2 2 12" xfId="41483"/>
    <cellStyle name="Total 2 2 2 12 2" xfId="41484"/>
    <cellStyle name="Total 2 2 2 12 2 2" xfId="41485"/>
    <cellStyle name="Total 2 2 2 12 2 3" xfId="41486"/>
    <cellStyle name="Total 2 2 2 12 2 4" xfId="41487"/>
    <cellStyle name="Total 2 2 2 12 2 5" xfId="41488"/>
    <cellStyle name="Total 2 2 2 12 2 6" xfId="41489"/>
    <cellStyle name="Total 2 2 2 12 3" xfId="41490"/>
    <cellStyle name="Total 2 2 2 12 4" xfId="41491"/>
    <cellStyle name="Total 2 2 2 12 5" xfId="41492"/>
    <cellStyle name="Total 2 2 2 12 6" xfId="41493"/>
    <cellStyle name="Total 2 2 2 12 7" xfId="41494"/>
    <cellStyle name="Total 2 2 2 13" xfId="41495"/>
    <cellStyle name="Total 2 2 2 13 2" xfId="41496"/>
    <cellStyle name="Total 2 2 2 13 2 2" xfId="41497"/>
    <cellStyle name="Total 2 2 2 13 2 3" xfId="41498"/>
    <cellStyle name="Total 2 2 2 13 2 4" xfId="41499"/>
    <cellStyle name="Total 2 2 2 13 2 5" xfId="41500"/>
    <cellStyle name="Total 2 2 2 13 2 6" xfId="41501"/>
    <cellStyle name="Total 2 2 2 13 3" xfId="41502"/>
    <cellStyle name="Total 2 2 2 13 4" xfId="41503"/>
    <cellStyle name="Total 2 2 2 13 5" xfId="41504"/>
    <cellStyle name="Total 2 2 2 13 6" xfId="41505"/>
    <cellStyle name="Total 2 2 2 13 7" xfId="41506"/>
    <cellStyle name="Total 2 2 2 14" xfId="41507"/>
    <cellStyle name="Total 2 2 2 14 2" xfId="41508"/>
    <cellStyle name="Total 2 2 2 14 2 2" xfId="41509"/>
    <cellStyle name="Total 2 2 2 14 2 3" xfId="41510"/>
    <cellStyle name="Total 2 2 2 14 2 4" xfId="41511"/>
    <cellStyle name="Total 2 2 2 14 2 5" xfId="41512"/>
    <cellStyle name="Total 2 2 2 14 2 6" xfId="41513"/>
    <cellStyle name="Total 2 2 2 14 3" xfId="41514"/>
    <cellStyle name="Total 2 2 2 14 4" xfId="41515"/>
    <cellStyle name="Total 2 2 2 14 5" xfId="41516"/>
    <cellStyle name="Total 2 2 2 14 6" xfId="41517"/>
    <cellStyle name="Total 2 2 2 14 7" xfId="41518"/>
    <cellStyle name="Total 2 2 2 15" xfId="41519"/>
    <cellStyle name="Total 2 2 2 15 2" xfId="41520"/>
    <cellStyle name="Total 2 2 2 15 2 2" xfId="41521"/>
    <cellStyle name="Total 2 2 2 15 2 3" xfId="41522"/>
    <cellStyle name="Total 2 2 2 15 2 4" xfId="41523"/>
    <cellStyle name="Total 2 2 2 15 2 5" xfId="41524"/>
    <cellStyle name="Total 2 2 2 15 2 6" xfId="41525"/>
    <cellStyle name="Total 2 2 2 15 3" xfId="41526"/>
    <cellStyle name="Total 2 2 2 15 4" xfId="41527"/>
    <cellStyle name="Total 2 2 2 15 5" xfId="41528"/>
    <cellStyle name="Total 2 2 2 15 6" xfId="41529"/>
    <cellStyle name="Total 2 2 2 15 7" xfId="41530"/>
    <cellStyle name="Total 2 2 2 16" xfId="41531"/>
    <cellStyle name="Total 2 2 2 16 2" xfId="41532"/>
    <cellStyle name="Total 2 2 2 16 2 2" xfId="41533"/>
    <cellStyle name="Total 2 2 2 16 2 3" xfId="41534"/>
    <cellStyle name="Total 2 2 2 16 2 4" xfId="41535"/>
    <cellStyle name="Total 2 2 2 16 2 5" xfId="41536"/>
    <cellStyle name="Total 2 2 2 16 2 6" xfId="41537"/>
    <cellStyle name="Total 2 2 2 16 3" xfId="41538"/>
    <cellStyle name="Total 2 2 2 16 4" xfId="41539"/>
    <cellStyle name="Total 2 2 2 16 5" xfId="41540"/>
    <cellStyle name="Total 2 2 2 16 6" xfId="41541"/>
    <cellStyle name="Total 2 2 2 16 7" xfId="41542"/>
    <cellStyle name="Total 2 2 2 17" xfId="41543"/>
    <cellStyle name="Total 2 2 2 17 2" xfId="41544"/>
    <cellStyle name="Total 2 2 2 17 2 2" xfId="41545"/>
    <cellStyle name="Total 2 2 2 17 2 3" xfId="41546"/>
    <cellStyle name="Total 2 2 2 17 2 4" xfId="41547"/>
    <cellStyle name="Total 2 2 2 17 2 5" xfId="41548"/>
    <cellStyle name="Total 2 2 2 17 2 6" xfId="41549"/>
    <cellStyle name="Total 2 2 2 17 3" xfId="41550"/>
    <cellStyle name="Total 2 2 2 17 4" xfId="41551"/>
    <cellStyle name="Total 2 2 2 17 5" xfId="41552"/>
    <cellStyle name="Total 2 2 2 17 6" xfId="41553"/>
    <cellStyle name="Total 2 2 2 17 7" xfId="41554"/>
    <cellStyle name="Total 2 2 2 18" xfId="41555"/>
    <cellStyle name="Total 2 2 2 18 2" xfId="41556"/>
    <cellStyle name="Total 2 2 2 18 2 2" xfId="41557"/>
    <cellStyle name="Total 2 2 2 18 2 3" xfId="41558"/>
    <cellStyle name="Total 2 2 2 18 2 4" xfId="41559"/>
    <cellStyle name="Total 2 2 2 18 2 5" xfId="41560"/>
    <cellStyle name="Total 2 2 2 18 2 6" xfId="41561"/>
    <cellStyle name="Total 2 2 2 18 3" xfId="41562"/>
    <cellStyle name="Total 2 2 2 18 4" xfId="41563"/>
    <cellStyle name="Total 2 2 2 18 5" xfId="41564"/>
    <cellStyle name="Total 2 2 2 18 6" xfId="41565"/>
    <cellStyle name="Total 2 2 2 18 7" xfId="41566"/>
    <cellStyle name="Total 2 2 2 19" xfId="41567"/>
    <cellStyle name="Total 2 2 2 19 2" xfId="41568"/>
    <cellStyle name="Total 2 2 2 19 2 2" xfId="41569"/>
    <cellStyle name="Total 2 2 2 19 2 3" xfId="41570"/>
    <cellStyle name="Total 2 2 2 19 2 4" xfId="41571"/>
    <cellStyle name="Total 2 2 2 19 2 5" xfId="41572"/>
    <cellStyle name="Total 2 2 2 19 2 6" xfId="41573"/>
    <cellStyle name="Total 2 2 2 19 3" xfId="41574"/>
    <cellStyle name="Total 2 2 2 19 4" xfId="41575"/>
    <cellStyle name="Total 2 2 2 19 5" xfId="41576"/>
    <cellStyle name="Total 2 2 2 19 6" xfId="41577"/>
    <cellStyle name="Total 2 2 2 19 7" xfId="41578"/>
    <cellStyle name="Total 2 2 2 2" xfId="41579"/>
    <cellStyle name="Total 2 2 2 2 2" xfId="41580"/>
    <cellStyle name="Total 2 2 2 2 2 2" xfId="41581"/>
    <cellStyle name="Total 2 2 2 2 2 3" xfId="41582"/>
    <cellStyle name="Total 2 2 2 2 2 4" xfId="41583"/>
    <cellStyle name="Total 2 2 2 2 2 5" xfId="41584"/>
    <cellStyle name="Total 2 2 2 2 2 6" xfId="41585"/>
    <cellStyle name="Total 2 2 2 2 3" xfId="41586"/>
    <cellStyle name="Total 2 2 2 2 4" xfId="41587"/>
    <cellStyle name="Total 2 2 2 2 5" xfId="41588"/>
    <cellStyle name="Total 2 2 2 2 6" xfId="41589"/>
    <cellStyle name="Total 2 2 2 2 7" xfId="41590"/>
    <cellStyle name="Total 2 2 2 20" xfId="41591"/>
    <cellStyle name="Total 2 2 2 20 2" xfId="41592"/>
    <cellStyle name="Total 2 2 2 20 2 2" xfId="41593"/>
    <cellStyle name="Total 2 2 2 20 2 3" xfId="41594"/>
    <cellStyle name="Total 2 2 2 20 2 4" xfId="41595"/>
    <cellStyle name="Total 2 2 2 20 2 5" xfId="41596"/>
    <cellStyle name="Total 2 2 2 20 2 6" xfId="41597"/>
    <cellStyle name="Total 2 2 2 20 3" xfId="41598"/>
    <cellStyle name="Total 2 2 2 20 4" xfId="41599"/>
    <cellStyle name="Total 2 2 2 20 5" xfId="41600"/>
    <cellStyle name="Total 2 2 2 20 6" xfId="41601"/>
    <cellStyle name="Total 2 2 2 20 7" xfId="41602"/>
    <cellStyle name="Total 2 2 2 21" xfId="41603"/>
    <cellStyle name="Total 2 2 2 21 2" xfId="41604"/>
    <cellStyle name="Total 2 2 2 21 2 2" xfId="41605"/>
    <cellStyle name="Total 2 2 2 21 2 3" xfId="41606"/>
    <cellStyle name="Total 2 2 2 21 2 4" xfId="41607"/>
    <cellStyle name="Total 2 2 2 21 2 5" xfId="41608"/>
    <cellStyle name="Total 2 2 2 21 2 6" xfId="41609"/>
    <cellStyle name="Total 2 2 2 21 3" xfId="41610"/>
    <cellStyle name="Total 2 2 2 21 4" xfId="41611"/>
    <cellStyle name="Total 2 2 2 21 5" xfId="41612"/>
    <cellStyle name="Total 2 2 2 21 6" xfId="41613"/>
    <cellStyle name="Total 2 2 2 21 7" xfId="41614"/>
    <cellStyle name="Total 2 2 2 22" xfId="41615"/>
    <cellStyle name="Total 2 2 2 22 2" xfId="41616"/>
    <cellStyle name="Total 2 2 2 22 2 2" xfId="41617"/>
    <cellStyle name="Total 2 2 2 22 2 3" xfId="41618"/>
    <cellStyle name="Total 2 2 2 22 2 4" xfId="41619"/>
    <cellStyle name="Total 2 2 2 22 2 5" xfId="41620"/>
    <cellStyle name="Total 2 2 2 22 2 6" xfId="41621"/>
    <cellStyle name="Total 2 2 2 22 3" xfId="41622"/>
    <cellStyle name="Total 2 2 2 22 4" xfId="41623"/>
    <cellStyle name="Total 2 2 2 22 5" xfId="41624"/>
    <cellStyle name="Total 2 2 2 22 6" xfId="41625"/>
    <cellStyle name="Total 2 2 2 22 7" xfId="41626"/>
    <cellStyle name="Total 2 2 2 23" xfId="41627"/>
    <cellStyle name="Total 2 2 2 23 2" xfId="41628"/>
    <cellStyle name="Total 2 2 2 23 2 2" xfId="41629"/>
    <cellStyle name="Total 2 2 2 23 2 3" xfId="41630"/>
    <cellStyle name="Total 2 2 2 23 2 4" xfId="41631"/>
    <cellStyle name="Total 2 2 2 23 2 5" xfId="41632"/>
    <cellStyle name="Total 2 2 2 23 2 6" xfId="41633"/>
    <cellStyle name="Total 2 2 2 23 3" xfId="41634"/>
    <cellStyle name="Total 2 2 2 23 4" xfId="41635"/>
    <cellStyle name="Total 2 2 2 23 5" xfId="41636"/>
    <cellStyle name="Total 2 2 2 23 6" xfId="41637"/>
    <cellStyle name="Total 2 2 2 23 7" xfId="41638"/>
    <cellStyle name="Total 2 2 2 24" xfId="41639"/>
    <cellStyle name="Total 2 2 2 24 2" xfId="41640"/>
    <cellStyle name="Total 2 2 2 24 2 2" xfId="41641"/>
    <cellStyle name="Total 2 2 2 24 2 3" xfId="41642"/>
    <cellStyle name="Total 2 2 2 24 2 4" xfId="41643"/>
    <cellStyle name="Total 2 2 2 24 2 5" xfId="41644"/>
    <cellStyle name="Total 2 2 2 24 2 6" xfId="41645"/>
    <cellStyle name="Total 2 2 2 24 3" xfId="41646"/>
    <cellStyle name="Total 2 2 2 24 4" xfId="41647"/>
    <cellStyle name="Total 2 2 2 24 5" xfId="41648"/>
    <cellStyle name="Total 2 2 2 24 6" xfId="41649"/>
    <cellStyle name="Total 2 2 2 24 7" xfId="41650"/>
    <cellStyle name="Total 2 2 2 25" xfId="41651"/>
    <cellStyle name="Total 2 2 2 25 2" xfId="41652"/>
    <cellStyle name="Total 2 2 2 25 2 2" xfId="41653"/>
    <cellStyle name="Total 2 2 2 25 2 3" xfId="41654"/>
    <cellStyle name="Total 2 2 2 25 2 4" xfId="41655"/>
    <cellStyle name="Total 2 2 2 25 2 5" xfId="41656"/>
    <cellStyle name="Total 2 2 2 25 2 6" xfId="41657"/>
    <cellStyle name="Total 2 2 2 25 3" xfId="41658"/>
    <cellStyle name="Total 2 2 2 25 4" xfId="41659"/>
    <cellStyle name="Total 2 2 2 25 5" xfId="41660"/>
    <cellStyle name="Total 2 2 2 25 6" xfId="41661"/>
    <cellStyle name="Total 2 2 2 25 7" xfId="41662"/>
    <cellStyle name="Total 2 2 2 26" xfId="41663"/>
    <cellStyle name="Total 2 2 2 26 2" xfId="41664"/>
    <cellStyle name="Total 2 2 2 26 2 2" xfId="41665"/>
    <cellStyle name="Total 2 2 2 26 2 3" xfId="41666"/>
    <cellStyle name="Total 2 2 2 26 2 4" xfId="41667"/>
    <cellStyle name="Total 2 2 2 26 2 5" xfId="41668"/>
    <cellStyle name="Total 2 2 2 26 2 6" xfId="41669"/>
    <cellStyle name="Total 2 2 2 26 3" xfId="41670"/>
    <cellStyle name="Total 2 2 2 26 4" xfId="41671"/>
    <cellStyle name="Total 2 2 2 26 5" xfId="41672"/>
    <cellStyle name="Total 2 2 2 26 6" xfId="41673"/>
    <cellStyle name="Total 2 2 2 26 7" xfId="41674"/>
    <cellStyle name="Total 2 2 2 27" xfId="41675"/>
    <cellStyle name="Total 2 2 2 27 2" xfId="41676"/>
    <cellStyle name="Total 2 2 2 27 2 2" xfId="41677"/>
    <cellStyle name="Total 2 2 2 27 2 3" xfId="41678"/>
    <cellStyle name="Total 2 2 2 27 2 4" xfId="41679"/>
    <cellStyle name="Total 2 2 2 27 2 5" xfId="41680"/>
    <cellStyle name="Total 2 2 2 27 2 6" xfId="41681"/>
    <cellStyle name="Total 2 2 2 27 3" xfId="41682"/>
    <cellStyle name="Total 2 2 2 27 4" xfId="41683"/>
    <cellStyle name="Total 2 2 2 27 5" xfId="41684"/>
    <cellStyle name="Total 2 2 2 27 6" xfId="41685"/>
    <cellStyle name="Total 2 2 2 27 7" xfId="41686"/>
    <cellStyle name="Total 2 2 2 28" xfId="41687"/>
    <cellStyle name="Total 2 2 2 28 2" xfId="41688"/>
    <cellStyle name="Total 2 2 2 28 2 2" xfId="41689"/>
    <cellStyle name="Total 2 2 2 28 2 3" xfId="41690"/>
    <cellStyle name="Total 2 2 2 28 2 4" xfId="41691"/>
    <cellStyle name="Total 2 2 2 28 2 5" xfId="41692"/>
    <cellStyle name="Total 2 2 2 28 2 6" xfId="41693"/>
    <cellStyle name="Total 2 2 2 28 3" xfId="41694"/>
    <cellStyle name="Total 2 2 2 28 4" xfId="41695"/>
    <cellStyle name="Total 2 2 2 28 5" xfId="41696"/>
    <cellStyle name="Total 2 2 2 28 6" xfId="41697"/>
    <cellStyle name="Total 2 2 2 28 7" xfId="41698"/>
    <cellStyle name="Total 2 2 2 29" xfId="41699"/>
    <cellStyle name="Total 2 2 2 29 2" xfId="41700"/>
    <cellStyle name="Total 2 2 2 29 2 2" xfId="41701"/>
    <cellStyle name="Total 2 2 2 29 2 3" xfId="41702"/>
    <cellStyle name="Total 2 2 2 29 2 4" xfId="41703"/>
    <cellStyle name="Total 2 2 2 29 2 5" xfId="41704"/>
    <cellStyle name="Total 2 2 2 29 2 6" xfId="41705"/>
    <cellStyle name="Total 2 2 2 29 3" xfId="41706"/>
    <cellStyle name="Total 2 2 2 29 4" xfId="41707"/>
    <cellStyle name="Total 2 2 2 29 5" xfId="41708"/>
    <cellStyle name="Total 2 2 2 29 6" xfId="41709"/>
    <cellStyle name="Total 2 2 2 29 7" xfId="41710"/>
    <cellStyle name="Total 2 2 2 3" xfId="41711"/>
    <cellStyle name="Total 2 2 2 3 2" xfId="41712"/>
    <cellStyle name="Total 2 2 2 3 2 2" xfId="41713"/>
    <cellStyle name="Total 2 2 2 3 2 3" xfId="41714"/>
    <cellStyle name="Total 2 2 2 3 2 4" xfId="41715"/>
    <cellStyle name="Total 2 2 2 3 2 5" xfId="41716"/>
    <cellStyle name="Total 2 2 2 3 2 6" xfId="41717"/>
    <cellStyle name="Total 2 2 2 3 3" xfId="41718"/>
    <cellStyle name="Total 2 2 2 3 4" xfId="41719"/>
    <cellStyle name="Total 2 2 2 3 5" xfId="41720"/>
    <cellStyle name="Total 2 2 2 3 6" xfId="41721"/>
    <cellStyle name="Total 2 2 2 3 7" xfId="41722"/>
    <cellStyle name="Total 2 2 2 30" xfId="41723"/>
    <cellStyle name="Total 2 2 2 30 2" xfId="41724"/>
    <cellStyle name="Total 2 2 2 30 2 2" xfId="41725"/>
    <cellStyle name="Total 2 2 2 30 2 3" xfId="41726"/>
    <cellStyle name="Total 2 2 2 30 2 4" xfId="41727"/>
    <cellStyle name="Total 2 2 2 30 2 5" xfId="41728"/>
    <cellStyle name="Total 2 2 2 30 2 6" xfId="41729"/>
    <cellStyle name="Total 2 2 2 30 3" xfId="41730"/>
    <cellStyle name="Total 2 2 2 30 4" xfId="41731"/>
    <cellStyle name="Total 2 2 2 30 5" xfId="41732"/>
    <cellStyle name="Total 2 2 2 30 6" xfId="41733"/>
    <cellStyle name="Total 2 2 2 30 7" xfId="41734"/>
    <cellStyle name="Total 2 2 2 31" xfId="41735"/>
    <cellStyle name="Total 2 2 2 31 2" xfId="41736"/>
    <cellStyle name="Total 2 2 2 31 2 2" xfId="41737"/>
    <cellStyle name="Total 2 2 2 31 2 3" xfId="41738"/>
    <cellStyle name="Total 2 2 2 31 2 4" xfId="41739"/>
    <cellStyle name="Total 2 2 2 31 2 5" xfId="41740"/>
    <cellStyle name="Total 2 2 2 31 2 6" xfId="41741"/>
    <cellStyle name="Total 2 2 2 31 3" xfId="41742"/>
    <cellStyle name="Total 2 2 2 31 4" xfId="41743"/>
    <cellStyle name="Total 2 2 2 31 5" xfId="41744"/>
    <cellStyle name="Total 2 2 2 31 6" xfId="41745"/>
    <cellStyle name="Total 2 2 2 31 7" xfId="41746"/>
    <cellStyle name="Total 2 2 2 32" xfId="41747"/>
    <cellStyle name="Total 2 2 2 32 2" xfId="41748"/>
    <cellStyle name="Total 2 2 2 32 2 2" xfId="41749"/>
    <cellStyle name="Total 2 2 2 32 2 3" xfId="41750"/>
    <cellStyle name="Total 2 2 2 32 2 4" xfId="41751"/>
    <cellStyle name="Total 2 2 2 32 2 5" xfId="41752"/>
    <cellStyle name="Total 2 2 2 32 2 6" xfId="41753"/>
    <cellStyle name="Total 2 2 2 32 3" xfId="41754"/>
    <cellStyle name="Total 2 2 2 32 4" xfId="41755"/>
    <cellStyle name="Total 2 2 2 32 5" xfId="41756"/>
    <cellStyle name="Total 2 2 2 32 6" xfId="41757"/>
    <cellStyle name="Total 2 2 2 32 7" xfId="41758"/>
    <cellStyle name="Total 2 2 2 33" xfId="41759"/>
    <cellStyle name="Total 2 2 2 33 2" xfId="41760"/>
    <cellStyle name="Total 2 2 2 33 2 2" xfId="41761"/>
    <cellStyle name="Total 2 2 2 33 2 3" xfId="41762"/>
    <cellStyle name="Total 2 2 2 33 2 4" xfId="41763"/>
    <cellStyle name="Total 2 2 2 33 2 5" xfId="41764"/>
    <cellStyle name="Total 2 2 2 33 2 6" xfId="41765"/>
    <cellStyle name="Total 2 2 2 33 3" xfId="41766"/>
    <cellStyle name="Total 2 2 2 33 4" xfId="41767"/>
    <cellStyle name="Total 2 2 2 33 5" xfId="41768"/>
    <cellStyle name="Total 2 2 2 33 6" xfId="41769"/>
    <cellStyle name="Total 2 2 2 33 7" xfId="41770"/>
    <cellStyle name="Total 2 2 2 34" xfId="41771"/>
    <cellStyle name="Total 2 2 2 34 2" xfId="41772"/>
    <cellStyle name="Total 2 2 2 34 2 2" xfId="41773"/>
    <cellStyle name="Total 2 2 2 34 2 3" xfId="41774"/>
    <cellStyle name="Total 2 2 2 34 2 4" xfId="41775"/>
    <cellStyle name="Total 2 2 2 34 2 5" xfId="41776"/>
    <cellStyle name="Total 2 2 2 34 2 6" xfId="41777"/>
    <cellStyle name="Total 2 2 2 34 3" xfId="41778"/>
    <cellStyle name="Total 2 2 2 34 4" xfId="41779"/>
    <cellStyle name="Total 2 2 2 34 5" xfId="41780"/>
    <cellStyle name="Total 2 2 2 35" xfId="41781"/>
    <cellStyle name="Total 2 2 2 35 2" xfId="41782"/>
    <cellStyle name="Total 2 2 2 35 3" xfId="41783"/>
    <cellStyle name="Total 2 2 2 35 4" xfId="41784"/>
    <cellStyle name="Total 2 2 2 35 5" xfId="41785"/>
    <cellStyle name="Total 2 2 2 35 6" xfId="41786"/>
    <cellStyle name="Total 2 2 2 36" xfId="41787"/>
    <cellStyle name="Total 2 2 2 37" xfId="41788"/>
    <cellStyle name="Total 2 2 2 38" xfId="41789"/>
    <cellStyle name="Total 2 2 2 4" xfId="41790"/>
    <cellStyle name="Total 2 2 2 4 2" xfId="41791"/>
    <cellStyle name="Total 2 2 2 4 2 2" xfId="41792"/>
    <cellStyle name="Total 2 2 2 4 2 3" xfId="41793"/>
    <cellStyle name="Total 2 2 2 4 2 4" xfId="41794"/>
    <cellStyle name="Total 2 2 2 4 2 5" xfId="41795"/>
    <cellStyle name="Total 2 2 2 4 2 6" xfId="41796"/>
    <cellStyle name="Total 2 2 2 4 3" xfId="41797"/>
    <cellStyle name="Total 2 2 2 4 4" xfId="41798"/>
    <cellStyle name="Total 2 2 2 4 5" xfId="41799"/>
    <cellStyle name="Total 2 2 2 4 6" xfId="41800"/>
    <cellStyle name="Total 2 2 2 4 7" xfId="41801"/>
    <cellStyle name="Total 2 2 2 5" xfId="41802"/>
    <cellStyle name="Total 2 2 2 5 2" xfId="41803"/>
    <cellStyle name="Total 2 2 2 5 2 2" xfId="41804"/>
    <cellStyle name="Total 2 2 2 5 2 3" xfId="41805"/>
    <cellStyle name="Total 2 2 2 5 2 4" xfId="41806"/>
    <cellStyle name="Total 2 2 2 5 2 5" xfId="41807"/>
    <cellStyle name="Total 2 2 2 5 2 6" xfId="41808"/>
    <cellStyle name="Total 2 2 2 5 3" xfId="41809"/>
    <cellStyle name="Total 2 2 2 5 4" xfId="41810"/>
    <cellStyle name="Total 2 2 2 5 5" xfId="41811"/>
    <cellStyle name="Total 2 2 2 5 6" xfId="41812"/>
    <cellStyle name="Total 2 2 2 5 7" xfId="41813"/>
    <cellStyle name="Total 2 2 2 6" xfId="41814"/>
    <cellStyle name="Total 2 2 2 6 2" xfId="41815"/>
    <cellStyle name="Total 2 2 2 6 2 2" xfId="41816"/>
    <cellStyle name="Total 2 2 2 6 2 3" xfId="41817"/>
    <cellStyle name="Total 2 2 2 6 2 4" xfId="41818"/>
    <cellStyle name="Total 2 2 2 6 2 5" xfId="41819"/>
    <cellStyle name="Total 2 2 2 6 2 6" xfId="41820"/>
    <cellStyle name="Total 2 2 2 6 3" xfId="41821"/>
    <cellStyle name="Total 2 2 2 6 4" xfId="41822"/>
    <cellStyle name="Total 2 2 2 6 5" xfId="41823"/>
    <cellStyle name="Total 2 2 2 6 6" xfId="41824"/>
    <cellStyle name="Total 2 2 2 6 7" xfId="41825"/>
    <cellStyle name="Total 2 2 2 7" xfId="41826"/>
    <cellStyle name="Total 2 2 2 7 2" xfId="41827"/>
    <cellStyle name="Total 2 2 2 7 2 2" xfId="41828"/>
    <cellStyle name="Total 2 2 2 7 2 3" xfId="41829"/>
    <cellStyle name="Total 2 2 2 7 2 4" xfId="41830"/>
    <cellStyle name="Total 2 2 2 7 2 5" xfId="41831"/>
    <cellStyle name="Total 2 2 2 7 2 6" xfId="41832"/>
    <cellStyle name="Total 2 2 2 7 3" xfId="41833"/>
    <cellStyle name="Total 2 2 2 7 4" xfId="41834"/>
    <cellStyle name="Total 2 2 2 7 5" xfId="41835"/>
    <cellStyle name="Total 2 2 2 7 6" xfId="41836"/>
    <cellStyle name="Total 2 2 2 7 7" xfId="41837"/>
    <cellStyle name="Total 2 2 2 8" xfId="41838"/>
    <cellStyle name="Total 2 2 2 8 2" xfId="41839"/>
    <cellStyle name="Total 2 2 2 8 2 2" xfId="41840"/>
    <cellStyle name="Total 2 2 2 8 2 3" xfId="41841"/>
    <cellStyle name="Total 2 2 2 8 2 4" xfId="41842"/>
    <cellStyle name="Total 2 2 2 8 2 5" xfId="41843"/>
    <cellStyle name="Total 2 2 2 8 2 6" xfId="41844"/>
    <cellStyle name="Total 2 2 2 8 3" xfId="41845"/>
    <cellStyle name="Total 2 2 2 8 4" xfId="41846"/>
    <cellStyle name="Total 2 2 2 8 5" xfId="41847"/>
    <cellStyle name="Total 2 2 2 8 6" xfId="41848"/>
    <cellStyle name="Total 2 2 2 8 7" xfId="41849"/>
    <cellStyle name="Total 2 2 2 9" xfId="41850"/>
    <cellStyle name="Total 2 2 2 9 2" xfId="41851"/>
    <cellStyle name="Total 2 2 2 9 2 2" xfId="41852"/>
    <cellStyle name="Total 2 2 2 9 2 3" xfId="41853"/>
    <cellStyle name="Total 2 2 2 9 2 4" xfId="41854"/>
    <cellStyle name="Total 2 2 2 9 2 5" xfId="41855"/>
    <cellStyle name="Total 2 2 2 9 2 6" xfId="41856"/>
    <cellStyle name="Total 2 2 2 9 3" xfId="41857"/>
    <cellStyle name="Total 2 2 2 9 4" xfId="41858"/>
    <cellStyle name="Total 2 2 2 9 5" xfId="41859"/>
    <cellStyle name="Total 2 2 2 9 6" xfId="41860"/>
    <cellStyle name="Total 2 2 2 9 7" xfId="41861"/>
    <cellStyle name="Total 2 2 20" xfId="41862"/>
    <cellStyle name="Total 2 2 20 2" xfId="41863"/>
    <cellStyle name="Total 2 2 20 2 2" xfId="41864"/>
    <cellStyle name="Total 2 2 20 2 3" xfId="41865"/>
    <cellStyle name="Total 2 2 20 2 4" xfId="41866"/>
    <cellStyle name="Total 2 2 20 2 5" xfId="41867"/>
    <cellStyle name="Total 2 2 20 2 6" xfId="41868"/>
    <cellStyle name="Total 2 2 20 3" xfId="41869"/>
    <cellStyle name="Total 2 2 20 4" xfId="41870"/>
    <cellStyle name="Total 2 2 20 5" xfId="41871"/>
    <cellStyle name="Total 2 2 20 6" xfId="41872"/>
    <cellStyle name="Total 2 2 20 7" xfId="41873"/>
    <cellStyle name="Total 2 2 21" xfId="41874"/>
    <cellStyle name="Total 2 2 21 2" xfId="41875"/>
    <cellStyle name="Total 2 2 21 2 2" xfId="41876"/>
    <cellStyle name="Total 2 2 21 2 3" xfId="41877"/>
    <cellStyle name="Total 2 2 21 2 4" xfId="41878"/>
    <cellStyle name="Total 2 2 21 2 5" xfId="41879"/>
    <cellStyle name="Total 2 2 21 2 6" xfId="41880"/>
    <cellStyle name="Total 2 2 21 3" xfId="41881"/>
    <cellStyle name="Total 2 2 21 4" xfId="41882"/>
    <cellStyle name="Total 2 2 21 5" xfId="41883"/>
    <cellStyle name="Total 2 2 21 6" xfId="41884"/>
    <cellStyle name="Total 2 2 21 7" xfId="41885"/>
    <cellStyle name="Total 2 2 22" xfId="41886"/>
    <cellStyle name="Total 2 2 22 2" xfId="41887"/>
    <cellStyle name="Total 2 2 22 2 2" xfId="41888"/>
    <cellStyle name="Total 2 2 22 2 3" xfId="41889"/>
    <cellStyle name="Total 2 2 22 2 4" xfId="41890"/>
    <cellStyle name="Total 2 2 22 2 5" xfId="41891"/>
    <cellStyle name="Total 2 2 22 2 6" xfId="41892"/>
    <cellStyle name="Total 2 2 22 3" xfId="41893"/>
    <cellStyle name="Total 2 2 22 4" xfId="41894"/>
    <cellStyle name="Total 2 2 22 5" xfId="41895"/>
    <cellStyle name="Total 2 2 22 6" xfId="41896"/>
    <cellStyle name="Total 2 2 22 7" xfId="41897"/>
    <cellStyle name="Total 2 2 23" xfId="41898"/>
    <cellStyle name="Total 2 2 23 2" xfId="41899"/>
    <cellStyle name="Total 2 2 23 2 2" xfId="41900"/>
    <cellStyle name="Total 2 2 23 2 3" xfId="41901"/>
    <cellStyle name="Total 2 2 23 2 4" xfId="41902"/>
    <cellStyle name="Total 2 2 23 2 5" xfId="41903"/>
    <cellStyle name="Total 2 2 23 2 6" xfId="41904"/>
    <cellStyle name="Total 2 2 23 3" xfId="41905"/>
    <cellStyle name="Total 2 2 23 4" xfId="41906"/>
    <cellStyle name="Total 2 2 23 5" xfId="41907"/>
    <cellStyle name="Total 2 2 23 6" xfId="41908"/>
    <cellStyle name="Total 2 2 23 7" xfId="41909"/>
    <cellStyle name="Total 2 2 24" xfId="41910"/>
    <cellStyle name="Total 2 2 24 2" xfId="41911"/>
    <cellStyle name="Total 2 2 24 2 2" xfId="41912"/>
    <cellStyle name="Total 2 2 24 2 3" xfId="41913"/>
    <cellStyle name="Total 2 2 24 2 4" xfId="41914"/>
    <cellStyle name="Total 2 2 24 2 5" xfId="41915"/>
    <cellStyle name="Total 2 2 24 2 6" xfId="41916"/>
    <cellStyle name="Total 2 2 24 3" xfId="41917"/>
    <cellStyle name="Total 2 2 24 4" xfId="41918"/>
    <cellStyle name="Total 2 2 24 5" xfId="41919"/>
    <cellStyle name="Total 2 2 24 6" xfId="41920"/>
    <cellStyle name="Total 2 2 24 7" xfId="41921"/>
    <cellStyle name="Total 2 2 25" xfId="41922"/>
    <cellStyle name="Total 2 2 25 2" xfId="41923"/>
    <cellStyle name="Total 2 2 25 2 2" xfId="41924"/>
    <cellStyle name="Total 2 2 25 2 3" xfId="41925"/>
    <cellStyle name="Total 2 2 25 2 4" xfId="41926"/>
    <cellStyle name="Total 2 2 25 2 5" xfId="41927"/>
    <cellStyle name="Total 2 2 25 2 6" xfId="41928"/>
    <cellStyle name="Total 2 2 25 3" xfId="41929"/>
    <cellStyle name="Total 2 2 25 4" xfId="41930"/>
    <cellStyle name="Total 2 2 25 5" xfId="41931"/>
    <cellStyle name="Total 2 2 25 6" xfId="41932"/>
    <cellStyle name="Total 2 2 25 7" xfId="41933"/>
    <cellStyle name="Total 2 2 26" xfId="41934"/>
    <cellStyle name="Total 2 2 26 2" xfId="41935"/>
    <cellStyle name="Total 2 2 26 2 2" xfId="41936"/>
    <cellStyle name="Total 2 2 26 2 3" xfId="41937"/>
    <cellStyle name="Total 2 2 26 2 4" xfId="41938"/>
    <cellStyle name="Total 2 2 26 2 5" xfId="41939"/>
    <cellStyle name="Total 2 2 26 2 6" xfId="41940"/>
    <cellStyle name="Total 2 2 26 3" xfId="41941"/>
    <cellStyle name="Total 2 2 26 4" xfId="41942"/>
    <cellStyle name="Total 2 2 26 5" xfId="41943"/>
    <cellStyle name="Total 2 2 26 6" xfId="41944"/>
    <cellStyle name="Total 2 2 26 7" xfId="41945"/>
    <cellStyle name="Total 2 2 27" xfId="41946"/>
    <cellStyle name="Total 2 2 27 2" xfId="41947"/>
    <cellStyle name="Total 2 2 27 2 2" xfId="41948"/>
    <cellStyle name="Total 2 2 27 2 3" xfId="41949"/>
    <cellStyle name="Total 2 2 27 2 4" xfId="41950"/>
    <cellStyle name="Total 2 2 27 2 5" xfId="41951"/>
    <cellStyle name="Total 2 2 27 2 6" xfId="41952"/>
    <cellStyle name="Total 2 2 27 3" xfId="41953"/>
    <cellStyle name="Total 2 2 27 4" xfId="41954"/>
    <cellStyle name="Total 2 2 27 5" xfId="41955"/>
    <cellStyle name="Total 2 2 27 6" xfId="41956"/>
    <cellStyle name="Total 2 2 27 7" xfId="41957"/>
    <cellStyle name="Total 2 2 28" xfId="41958"/>
    <cellStyle name="Total 2 2 28 2" xfId="41959"/>
    <cellStyle name="Total 2 2 28 2 2" xfId="41960"/>
    <cellStyle name="Total 2 2 28 2 3" xfId="41961"/>
    <cellStyle name="Total 2 2 28 2 4" xfId="41962"/>
    <cellStyle name="Total 2 2 28 2 5" xfId="41963"/>
    <cellStyle name="Total 2 2 28 2 6" xfId="41964"/>
    <cellStyle name="Total 2 2 28 3" xfId="41965"/>
    <cellStyle name="Total 2 2 28 4" xfId="41966"/>
    <cellStyle name="Total 2 2 28 5" xfId="41967"/>
    <cellStyle name="Total 2 2 28 6" xfId="41968"/>
    <cellStyle name="Total 2 2 28 7" xfId="41969"/>
    <cellStyle name="Total 2 2 29" xfId="41970"/>
    <cellStyle name="Total 2 2 29 2" xfId="41971"/>
    <cellStyle name="Total 2 2 29 2 2" xfId="41972"/>
    <cellStyle name="Total 2 2 29 2 3" xfId="41973"/>
    <cellStyle name="Total 2 2 29 2 4" xfId="41974"/>
    <cellStyle name="Total 2 2 29 2 5" xfId="41975"/>
    <cellStyle name="Total 2 2 29 2 6" xfId="41976"/>
    <cellStyle name="Total 2 2 29 3" xfId="41977"/>
    <cellStyle name="Total 2 2 29 4" xfId="41978"/>
    <cellStyle name="Total 2 2 29 5" xfId="41979"/>
    <cellStyle name="Total 2 2 29 6" xfId="41980"/>
    <cellStyle name="Total 2 2 29 7" xfId="41981"/>
    <cellStyle name="Total 2 2 3" xfId="41982"/>
    <cellStyle name="Total 2 2 3 2" xfId="41983"/>
    <cellStyle name="Total 2 2 3 2 2" xfId="41984"/>
    <cellStyle name="Total 2 2 3 2 3" xfId="41985"/>
    <cellStyle name="Total 2 2 3 2 4" xfId="41986"/>
    <cellStyle name="Total 2 2 3 2 5" xfId="41987"/>
    <cellStyle name="Total 2 2 3 2 6" xfId="41988"/>
    <cellStyle name="Total 2 2 3 3" xfId="41989"/>
    <cellStyle name="Total 2 2 3 4" xfId="41990"/>
    <cellStyle name="Total 2 2 3 5" xfId="41991"/>
    <cellStyle name="Total 2 2 3 6" xfId="41992"/>
    <cellStyle name="Total 2 2 3 7" xfId="41993"/>
    <cellStyle name="Total 2 2 30" xfId="41994"/>
    <cellStyle name="Total 2 2 30 2" xfId="41995"/>
    <cellStyle name="Total 2 2 30 2 2" xfId="41996"/>
    <cellStyle name="Total 2 2 30 2 3" xfId="41997"/>
    <cellStyle name="Total 2 2 30 2 4" xfId="41998"/>
    <cellStyle name="Total 2 2 30 2 5" xfId="41999"/>
    <cellStyle name="Total 2 2 30 2 6" xfId="42000"/>
    <cellStyle name="Total 2 2 30 3" xfId="42001"/>
    <cellStyle name="Total 2 2 30 4" xfId="42002"/>
    <cellStyle name="Total 2 2 30 5" xfId="42003"/>
    <cellStyle name="Total 2 2 30 6" xfId="42004"/>
    <cellStyle name="Total 2 2 30 7" xfId="42005"/>
    <cellStyle name="Total 2 2 31" xfId="42006"/>
    <cellStyle name="Total 2 2 31 2" xfId="42007"/>
    <cellStyle name="Total 2 2 31 2 2" xfId="42008"/>
    <cellStyle name="Total 2 2 31 2 3" xfId="42009"/>
    <cellStyle name="Total 2 2 31 2 4" xfId="42010"/>
    <cellStyle name="Total 2 2 31 2 5" xfId="42011"/>
    <cellStyle name="Total 2 2 31 2 6" xfId="42012"/>
    <cellStyle name="Total 2 2 31 3" xfId="42013"/>
    <cellStyle name="Total 2 2 31 4" xfId="42014"/>
    <cellStyle name="Total 2 2 31 5" xfId="42015"/>
    <cellStyle name="Total 2 2 31 6" xfId="42016"/>
    <cellStyle name="Total 2 2 31 7" xfId="42017"/>
    <cellStyle name="Total 2 2 32" xfId="42018"/>
    <cellStyle name="Total 2 2 32 2" xfId="42019"/>
    <cellStyle name="Total 2 2 32 2 2" xfId="42020"/>
    <cellStyle name="Total 2 2 32 2 3" xfId="42021"/>
    <cellStyle name="Total 2 2 32 2 4" xfId="42022"/>
    <cellStyle name="Total 2 2 32 2 5" xfId="42023"/>
    <cellStyle name="Total 2 2 32 2 6" xfId="42024"/>
    <cellStyle name="Total 2 2 32 3" xfId="42025"/>
    <cellStyle name="Total 2 2 32 4" xfId="42026"/>
    <cellStyle name="Total 2 2 32 5" xfId="42027"/>
    <cellStyle name="Total 2 2 32 6" xfId="42028"/>
    <cellStyle name="Total 2 2 32 7" xfId="42029"/>
    <cellStyle name="Total 2 2 33" xfId="42030"/>
    <cellStyle name="Total 2 2 33 2" xfId="42031"/>
    <cellStyle name="Total 2 2 33 2 2" xfId="42032"/>
    <cellStyle name="Total 2 2 33 2 3" xfId="42033"/>
    <cellStyle name="Total 2 2 33 2 4" xfId="42034"/>
    <cellStyle name="Total 2 2 33 2 5" xfId="42035"/>
    <cellStyle name="Total 2 2 33 2 6" xfId="42036"/>
    <cellStyle name="Total 2 2 33 3" xfId="42037"/>
    <cellStyle name="Total 2 2 33 4" xfId="42038"/>
    <cellStyle name="Total 2 2 33 5" xfId="42039"/>
    <cellStyle name="Total 2 2 33 6" xfId="42040"/>
    <cellStyle name="Total 2 2 33 7" xfId="42041"/>
    <cellStyle name="Total 2 2 34" xfId="42042"/>
    <cellStyle name="Total 2 2 34 2" xfId="42043"/>
    <cellStyle name="Total 2 2 34 2 2" xfId="42044"/>
    <cellStyle name="Total 2 2 34 2 3" xfId="42045"/>
    <cellStyle name="Total 2 2 34 2 4" xfId="42046"/>
    <cellStyle name="Total 2 2 34 2 5" xfId="42047"/>
    <cellStyle name="Total 2 2 34 2 6" xfId="42048"/>
    <cellStyle name="Total 2 2 34 3" xfId="42049"/>
    <cellStyle name="Total 2 2 34 4" xfId="42050"/>
    <cellStyle name="Total 2 2 34 5" xfId="42051"/>
    <cellStyle name="Total 2 2 34 6" xfId="42052"/>
    <cellStyle name="Total 2 2 34 7" xfId="42053"/>
    <cellStyle name="Total 2 2 35" xfId="42054"/>
    <cellStyle name="Total 2 2 35 2" xfId="42055"/>
    <cellStyle name="Total 2 2 35 2 2" xfId="42056"/>
    <cellStyle name="Total 2 2 35 2 3" xfId="42057"/>
    <cellStyle name="Total 2 2 35 2 4" xfId="42058"/>
    <cellStyle name="Total 2 2 35 2 5" xfId="42059"/>
    <cellStyle name="Total 2 2 35 2 6" xfId="42060"/>
    <cellStyle name="Total 2 2 35 3" xfId="42061"/>
    <cellStyle name="Total 2 2 35 4" xfId="42062"/>
    <cellStyle name="Total 2 2 35 5" xfId="42063"/>
    <cellStyle name="Total 2 2 35 6" xfId="42064"/>
    <cellStyle name="Total 2 2 36" xfId="42065"/>
    <cellStyle name="Total 2 2 37" xfId="42066"/>
    <cellStyle name="Total 2 2 37 2" xfId="42067"/>
    <cellStyle name="Total 2 2 37 3" xfId="42068"/>
    <cellStyle name="Total 2 2 37 4" xfId="42069"/>
    <cellStyle name="Total 2 2 37 5" xfId="42070"/>
    <cellStyle name="Total 2 2 37 6" xfId="42071"/>
    <cellStyle name="Total 2 2 38" xfId="42072"/>
    <cellStyle name="Total 2 2 39" xfId="42073"/>
    <cellStyle name="Total 2 2 4" xfId="42074"/>
    <cellStyle name="Total 2 2 4 2" xfId="42075"/>
    <cellStyle name="Total 2 2 4 2 2" xfId="42076"/>
    <cellStyle name="Total 2 2 4 2 3" xfId="42077"/>
    <cellStyle name="Total 2 2 4 2 4" xfId="42078"/>
    <cellStyle name="Total 2 2 4 2 5" xfId="42079"/>
    <cellStyle name="Total 2 2 4 2 6" xfId="42080"/>
    <cellStyle name="Total 2 2 4 3" xfId="42081"/>
    <cellStyle name="Total 2 2 4 4" xfId="42082"/>
    <cellStyle name="Total 2 2 4 5" xfId="42083"/>
    <cellStyle name="Total 2 2 4 6" xfId="42084"/>
    <cellStyle name="Total 2 2 4 7" xfId="42085"/>
    <cellStyle name="Total 2 2 5" xfId="42086"/>
    <cellStyle name="Total 2 2 5 2" xfId="42087"/>
    <cellStyle name="Total 2 2 5 2 2" xfId="42088"/>
    <cellStyle name="Total 2 2 5 2 3" xfId="42089"/>
    <cellStyle name="Total 2 2 5 2 4" xfId="42090"/>
    <cellStyle name="Total 2 2 5 2 5" xfId="42091"/>
    <cellStyle name="Total 2 2 5 2 6" xfId="42092"/>
    <cellStyle name="Total 2 2 5 3" xfId="42093"/>
    <cellStyle name="Total 2 2 5 4" xfId="42094"/>
    <cellStyle name="Total 2 2 5 5" xfId="42095"/>
    <cellStyle name="Total 2 2 5 6" xfId="42096"/>
    <cellStyle name="Total 2 2 5 7" xfId="42097"/>
    <cellStyle name="Total 2 2 6" xfId="42098"/>
    <cellStyle name="Total 2 2 6 2" xfId="42099"/>
    <cellStyle name="Total 2 2 6 2 2" xfId="42100"/>
    <cellStyle name="Total 2 2 6 2 3" xfId="42101"/>
    <cellStyle name="Total 2 2 6 2 4" xfId="42102"/>
    <cellStyle name="Total 2 2 6 2 5" xfId="42103"/>
    <cellStyle name="Total 2 2 6 2 6" xfId="42104"/>
    <cellStyle name="Total 2 2 6 3" xfId="42105"/>
    <cellStyle name="Total 2 2 6 4" xfId="42106"/>
    <cellStyle name="Total 2 2 6 5" xfId="42107"/>
    <cellStyle name="Total 2 2 6 6" xfId="42108"/>
    <cellStyle name="Total 2 2 6 7" xfId="42109"/>
    <cellStyle name="Total 2 2 7" xfId="42110"/>
    <cellStyle name="Total 2 2 7 2" xfId="42111"/>
    <cellStyle name="Total 2 2 7 2 2" xfId="42112"/>
    <cellStyle name="Total 2 2 7 2 3" xfId="42113"/>
    <cellStyle name="Total 2 2 7 2 4" xfId="42114"/>
    <cellStyle name="Total 2 2 7 2 5" xfId="42115"/>
    <cellStyle name="Total 2 2 7 2 6" xfId="42116"/>
    <cellStyle name="Total 2 2 7 3" xfId="42117"/>
    <cellStyle name="Total 2 2 7 4" xfId="42118"/>
    <cellStyle name="Total 2 2 7 5" xfId="42119"/>
    <cellStyle name="Total 2 2 7 6" xfId="42120"/>
    <cellStyle name="Total 2 2 7 7" xfId="42121"/>
    <cellStyle name="Total 2 2 8" xfId="42122"/>
    <cellStyle name="Total 2 2 8 2" xfId="42123"/>
    <cellStyle name="Total 2 2 8 2 2" xfId="42124"/>
    <cellStyle name="Total 2 2 8 2 3" xfId="42125"/>
    <cellStyle name="Total 2 2 8 2 4" xfId="42126"/>
    <cellStyle name="Total 2 2 8 2 5" xfId="42127"/>
    <cellStyle name="Total 2 2 8 2 6" xfId="42128"/>
    <cellStyle name="Total 2 2 8 3" xfId="42129"/>
    <cellStyle name="Total 2 2 8 4" xfId="42130"/>
    <cellStyle name="Total 2 2 8 5" xfId="42131"/>
    <cellStyle name="Total 2 2 8 6" xfId="42132"/>
    <cellStyle name="Total 2 2 8 7" xfId="42133"/>
    <cellStyle name="Total 2 2 9" xfId="42134"/>
    <cellStyle name="Total 2 2 9 2" xfId="42135"/>
    <cellStyle name="Total 2 2 9 2 2" xfId="42136"/>
    <cellStyle name="Total 2 2 9 2 3" xfId="42137"/>
    <cellStyle name="Total 2 2 9 2 4" xfId="42138"/>
    <cellStyle name="Total 2 2 9 2 5" xfId="42139"/>
    <cellStyle name="Total 2 2 9 2 6" xfId="42140"/>
    <cellStyle name="Total 2 2 9 3" xfId="42141"/>
    <cellStyle name="Total 2 2 9 4" xfId="42142"/>
    <cellStyle name="Total 2 2 9 5" xfId="42143"/>
    <cellStyle name="Total 2 2 9 6" xfId="42144"/>
    <cellStyle name="Total 2 2 9 7" xfId="42145"/>
    <cellStyle name="Total 2 20" xfId="42146"/>
    <cellStyle name="Total 2 20 2" xfId="42147"/>
    <cellStyle name="Total 2 20 2 2" xfId="42148"/>
    <cellStyle name="Total 2 20 2 3" xfId="42149"/>
    <cellStyle name="Total 2 20 2 4" xfId="42150"/>
    <cellStyle name="Total 2 20 2 5" xfId="42151"/>
    <cellStyle name="Total 2 20 2 6" xfId="42152"/>
    <cellStyle name="Total 2 20 3" xfId="42153"/>
    <cellStyle name="Total 2 20 4" xfId="42154"/>
    <cellStyle name="Total 2 20 5" xfId="42155"/>
    <cellStyle name="Total 2 20 6" xfId="42156"/>
    <cellStyle name="Total 2 20 7" xfId="42157"/>
    <cellStyle name="Total 2 21" xfId="42158"/>
    <cellStyle name="Total 2 21 2" xfId="42159"/>
    <cellStyle name="Total 2 21 2 2" xfId="42160"/>
    <cellStyle name="Total 2 21 2 3" xfId="42161"/>
    <cellStyle name="Total 2 21 2 4" xfId="42162"/>
    <cellStyle name="Total 2 21 2 5" xfId="42163"/>
    <cellStyle name="Total 2 21 2 6" xfId="42164"/>
    <cellStyle name="Total 2 21 3" xfId="42165"/>
    <cellStyle name="Total 2 21 4" xfId="42166"/>
    <cellStyle name="Total 2 21 5" xfId="42167"/>
    <cellStyle name="Total 2 21 6" xfId="42168"/>
    <cellStyle name="Total 2 21 7" xfId="42169"/>
    <cellStyle name="Total 2 22" xfId="42170"/>
    <cellStyle name="Total 2 22 2" xfId="42171"/>
    <cellStyle name="Total 2 22 2 2" xfId="42172"/>
    <cellStyle name="Total 2 22 2 3" xfId="42173"/>
    <cellStyle name="Total 2 22 2 4" xfId="42174"/>
    <cellStyle name="Total 2 22 2 5" xfId="42175"/>
    <cellStyle name="Total 2 22 2 6" xfId="42176"/>
    <cellStyle name="Total 2 22 3" xfId="42177"/>
    <cellStyle name="Total 2 22 4" xfId="42178"/>
    <cellStyle name="Total 2 22 5" xfId="42179"/>
    <cellStyle name="Total 2 22 6" xfId="42180"/>
    <cellStyle name="Total 2 22 7" xfId="42181"/>
    <cellStyle name="Total 2 23" xfId="42182"/>
    <cellStyle name="Total 2 23 2" xfId="42183"/>
    <cellStyle name="Total 2 23 2 2" xfId="42184"/>
    <cellStyle name="Total 2 23 2 3" xfId="42185"/>
    <cellStyle name="Total 2 23 2 4" xfId="42186"/>
    <cellStyle name="Total 2 23 2 5" xfId="42187"/>
    <cellStyle name="Total 2 23 2 6" xfId="42188"/>
    <cellStyle name="Total 2 23 3" xfId="42189"/>
    <cellStyle name="Total 2 23 4" xfId="42190"/>
    <cellStyle name="Total 2 23 5" xfId="42191"/>
    <cellStyle name="Total 2 23 6" xfId="42192"/>
    <cellStyle name="Total 2 23 7" xfId="42193"/>
    <cellStyle name="Total 2 24" xfId="42194"/>
    <cellStyle name="Total 2 24 2" xfId="42195"/>
    <cellStyle name="Total 2 24 2 2" xfId="42196"/>
    <cellStyle name="Total 2 24 2 3" xfId="42197"/>
    <cellStyle name="Total 2 24 2 4" xfId="42198"/>
    <cellStyle name="Total 2 24 2 5" xfId="42199"/>
    <cellStyle name="Total 2 24 2 6" xfId="42200"/>
    <cellStyle name="Total 2 24 3" xfId="42201"/>
    <cellStyle name="Total 2 24 4" xfId="42202"/>
    <cellStyle name="Total 2 24 5" xfId="42203"/>
    <cellStyle name="Total 2 24 6" xfId="42204"/>
    <cellStyle name="Total 2 24 7" xfId="42205"/>
    <cellStyle name="Total 2 25" xfId="42206"/>
    <cellStyle name="Total 2 25 2" xfId="42207"/>
    <cellStyle name="Total 2 25 2 2" xfId="42208"/>
    <cellStyle name="Total 2 25 2 3" xfId="42209"/>
    <cellStyle name="Total 2 25 2 4" xfId="42210"/>
    <cellStyle name="Total 2 25 2 5" xfId="42211"/>
    <cellStyle name="Total 2 25 2 6" xfId="42212"/>
    <cellStyle name="Total 2 25 3" xfId="42213"/>
    <cellStyle name="Total 2 25 4" xfId="42214"/>
    <cellStyle name="Total 2 25 5" xfId="42215"/>
    <cellStyle name="Total 2 25 6" xfId="42216"/>
    <cellStyle name="Total 2 25 7" xfId="42217"/>
    <cellStyle name="Total 2 26" xfId="42218"/>
    <cellStyle name="Total 2 26 2" xfId="42219"/>
    <cellStyle name="Total 2 26 2 2" xfId="42220"/>
    <cellStyle name="Total 2 26 2 3" xfId="42221"/>
    <cellStyle name="Total 2 26 2 4" xfId="42222"/>
    <cellStyle name="Total 2 26 2 5" xfId="42223"/>
    <cellStyle name="Total 2 26 2 6" xfId="42224"/>
    <cellStyle name="Total 2 26 3" xfId="42225"/>
    <cellStyle name="Total 2 26 4" xfId="42226"/>
    <cellStyle name="Total 2 26 5" xfId="42227"/>
    <cellStyle name="Total 2 26 6" xfId="42228"/>
    <cellStyle name="Total 2 26 7" xfId="42229"/>
    <cellStyle name="Total 2 27" xfId="42230"/>
    <cellStyle name="Total 2 27 2" xfId="42231"/>
    <cellStyle name="Total 2 27 2 2" xfId="42232"/>
    <cellStyle name="Total 2 27 2 3" xfId="42233"/>
    <cellStyle name="Total 2 27 2 4" xfId="42234"/>
    <cellStyle name="Total 2 27 2 5" xfId="42235"/>
    <cellStyle name="Total 2 27 2 6" xfId="42236"/>
    <cellStyle name="Total 2 27 3" xfId="42237"/>
    <cellStyle name="Total 2 27 4" xfId="42238"/>
    <cellStyle name="Total 2 27 5" xfId="42239"/>
    <cellStyle name="Total 2 27 6" xfId="42240"/>
    <cellStyle name="Total 2 27 7" xfId="42241"/>
    <cellStyle name="Total 2 28" xfId="42242"/>
    <cellStyle name="Total 2 28 2" xfId="42243"/>
    <cellStyle name="Total 2 28 2 2" xfId="42244"/>
    <cellStyle name="Total 2 28 2 3" xfId="42245"/>
    <cellStyle name="Total 2 28 2 4" xfId="42246"/>
    <cellStyle name="Total 2 28 2 5" xfId="42247"/>
    <cellStyle name="Total 2 28 2 6" xfId="42248"/>
    <cellStyle name="Total 2 28 3" xfId="42249"/>
    <cellStyle name="Total 2 28 4" xfId="42250"/>
    <cellStyle name="Total 2 28 5" xfId="42251"/>
    <cellStyle name="Total 2 28 6" xfId="42252"/>
    <cellStyle name="Total 2 28 7" xfId="42253"/>
    <cellStyle name="Total 2 29" xfId="42254"/>
    <cellStyle name="Total 2 29 2" xfId="42255"/>
    <cellStyle name="Total 2 29 2 2" xfId="42256"/>
    <cellStyle name="Total 2 29 2 3" xfId="42257"/>
    <cellStyle name="Total 2 29 2 4" xfId="42258"/>
    <cellStyle name="Total 2 29 2 5" xfId="42259"/>
    <cellStyle name="Total 2 29 2 6" xfId="42260"/>
    <cellStyle name="Total 2 29 3" xfId="42261"/>
    <cellStyle name="Total 2 29 4" xfId="42262"/>
    <cellStyle name="Total 2 29 5" xfId="42263"/>
    <cellStyle name="Total 2 29 6" xfId="42264"/>
    <cellStyle name="Total 2 29 7" xfId="42265"/>
    <cellStyle name="Total 2 3" xfId="42266"/>
    <cellStyle name="Total 2 3 10" xfId="42267"/>
    <cellStyle name="Total 2 3 10 2" xfId="42268"/>
    <cellStyle name="Total 2 3 10 2 2" xfId="42269"/>
    <cellStyle name="Total 2 3 10 2 3" xfId="42270"/>
    <cellStyle name="Total 2 3 10 2 4" xfId="42271"/>
    <cellStyle name="Total 2 3 10 2 5" xfId="42272"/>
    <cellStyle name="Total 2 3 10 2 6" xfId="42273"/>
    <cellStyle name="Total 2 3 10 3" xfId="42274"/>
    <cellStyle name="Total 2 3 10 4" xfId="42275"/>
    <cellStyle name="Total 2 3 10 5" xfId="42276"/>
    <cellStyle name="Total 2 3 10 6" xfId="42277"/>
    <cellStyle name="Total 2 3 10 7" xfId="42278"/>
    <cellStyle name="Total 2 3 11" xfId="42279"/>
    <cellStyle name="Total 2 3 11 2" xfId="42280"/>
    <cellStyle name="Total 2 3 11 2 2" xfId="42281"/>
    <cellStyle name="Total 2 3 11 2 3" xfId="42282"/>
    <cellStyle name="Total 2 3 11 2 4" xfId="42283"/>
    <cellStyle name="Total 2 3 11 2 5" xfId="42284"/>
    <cellStyle name="Total 2 3 11 2 6" xfId="42285"/>
    <cellStyle name="Total 2 3 11 3" xfId="42286"/>
    <cellStyle name="Total 2 3 11 4" xfId="42287"/>
    <cellStyle name="Total 2 3 11 5" xfId="42288"/>
    <cellStyle name="Total 2 3 11 6" xfId="42289"/>
    <cellStyle name="Total 2 3 11 7" xfId="42290"/>
    <cellStyle name="Total 2 3 12" xfId="42291"/>
    <cellStyle name="Total 2 3 12 2" xfId="42292"/>
    <cellStyle name="Total 2 3 12 2 2" xfId="42293"/>
    <cellStyle name="Total 2 3 12 2 3" xfId="42294"/>
    <cellStyle name="Total 2 3 12 2 4" xfId="42295"/>
    <cellStyle name="Total 2 3 12 2 5" xfId="42296"/>
    <cellStyle name="Total 2 3 12 2 6" xfId="42297"/>
    <cellStyle name="Total 2 3 12 3" xfId="42298"/>
    <cellStyle name="Total 2 3 12 4" xfId="42299"/>
    <cellStyle name="Total 2 3 12 5" xfId="42300"/>
    <cellStyle name="Total 2 3 12 6" xfId="42301"/>
    <cellStyle name="Total 2 3 12 7" xfId="42302"/>
    <cellStyle name="Total 2 3 13" xfId="42303"/>
    <cellStyle name="Total 2 3 13 2" xfId="42304"/>
    <cellStyle name="Total 2 3 13 2 2" xfId="42305"/>
    <cellStyle name="Total 2 3 13 2 3" xfId="42306"/>
    <cellStyle name="Total 2 3 13 2 4" xfId="42307"/>
    <cellStyle name="Total 2 3 13 2 5" xfId="42308"/>
    <cellStyle name="Total 2 3 13 2 6" xfId="42309"/>
    <cellStyle name="Total 2 3 13 3" xfId="42310"/>
    <cellStyle name="Total 2 3 13 4" xfId="42311"/>
    <cellStyle name="Total 2 3 13 5" xfId="42312"/>
    <cellStyle name="Total 2 3 13 6" xfId="42313"/>
    <cellStyle name="Total 2 3 13 7" xfId="42314"/>
    <cellStyle name="Total 2 3 14" xfId="42315"/>
    <cellStyle name="Total 2 3 14 2" xfId="42316"/>
    <cellStyle name="Total 2 3 14 2 2" xfId="42317"/>
    <cellStyle name="Total 2 3 14 2 3" xfId="42318"/>
    <cellStyle name="Total 2 3 14 2 4" xfId="42319"/>
    <cellStyle name="Total 2 3 14 2 5" xfId="42320"/>
    <cellStyle name="Total 2 3 14 2 6" xfId="42321"/>
    <cellStyle name="Total 2 3 14 3" xfId="42322"/>
    <cellStyle name="Total 2 3 14 4" xfId="42323"/>
    <cellStyle name="Total 2 3 14 5" xfId="42324"/>
    <cellStyle name="Total 2 3 14 6" xfId="42325"/>
    <cellStyle name="Total 2 3 14 7" xfId="42326"/>
    <cellStyle name="Total 2 3 15" xfId="42327"/>
    <cellStyle name="Total 2 3 15 2" xfId="42328"/>
    <cellStyle name="Total 2 3 15 2 2" xfId="42329"/>
    <cellStyle name="Total 2 3 15 2 3" xfId="42330"/>
    <cellStyle name="Total 2 3 15 2 4" xfId="42331"/>
    <cellStyle name="Total 2 3 15 2 5" xfId="42332"/>
    <cellStyle name="Total 2 3 15 2 6" xfId="42333"/>
    <cellStyle name="Total 2 3 15 3" xfId="42334"/>
    <cellStyle name="Total 2 3 15 4" xfId="42335"/>
    <cellStyle name="Total 2 3 15 5" xfId="42336"/>
    <cellStyle name="Total 2 3 15 6" xfId="42337"/>
    <cellStyle name="Total 2 3 15 7" xfId="42338"/>
    <cellStyle name="Total 2 3 16" xfId="42339"/>
    <cellStyle name="Total 2 3 16 2" xfId="42340"/>
    <cellStyle name="Total 2 3 16 2 2" xfId="42341"/>
    <cellStyle name="Total 2 3 16 2 3" xfId="42342"/>
    <cellStyle name="Total 2 3 16 2 4" xfId="42343"/>
    <cellStyle name="Total 2 3 16 2 5" xfId="42344"/>
    <cellStyle name="Total 2 3 16 2 6" xfId="42345"/>
    <cellStyle name="Total 2 3 16 3" xfId="42346"/>
    <cellStyle name="Total 2 3 16 4" xfId="42347"/>
    <cellStyle name="Total 2 3 16 5" xfId="42348"/>
    <cellStyle name="Total 2 3 16 6" xfId="42349"/>
    <cellStyle name="Total 2 3 16 7" xfId="42350"/>
    <cellStyle name="Total 2 3 17" xfId="42351"/>
    <cellStyle name="Total 2 3 17 2" xfId="42352"/>
    <cellStyle name="Total 2 3 17 2 2" xfId="42353"/>
    <cellStyle name="Total 2 3 17 2 3" xfId="42354"/>
    <cellStyle name="Total 2 3 17 2 4" xfId="42355"/>
    <cellStyle name="Total 2 3 17 2 5" xfId="42356"/>
    <cellStyle name="Total 2 3 17 2 6" xfId="42357"/>
    <cellStyle name="Total 2 3 17 3" xfId="42358"/>
    <cellStyle name="Total 2 3 17 4" xfId="42359"/>
    <cellStyle name="Total 2 3 17 5" xfId="42360"/>
    <cellStyle name="Total 2 3 17 6" xfId="42361"/>
    <cellStyle name="Total 2 3 17 7" xfId="42362"/>
    <cellStyle name="Total 2 3 18" xfId="42363"/>
    <cellStyle name="Total 2 3 18 2" xfId="42364"/>
    <cellStyle name="Total 2 3 18 2 2" xfId="42365"/>
    <cellStyle name="Total 2 3 18 2 3" xfId="42366"/>
    <cellStyle name="Total 2 3 18 2 4" xfId="42367"/>
    <cellStyle name="Total 2 3 18 2 5" xfId="42368"/>
    <cellStyle name="Total 2 3 18 2 6" xfId="42369"/>
    <cellStyle name="Total 2 3 18 3" xfId="42370"/>
    <cellStyle name="Total 2 3 18 4" xfId="42371"/>
    <cellStyle name="Total 2 3 18 5" xfId="42372"/>
    <cellStyle name="Total 2 3 18 6" xfId="42373"/>
    <cellStyle name="Total 2 3 18 7" xfId="42374"/>
    <cellStyle name="Total 2 3 19" xfId="42375"/>
    <cellStyle name="Total 2 3 19 2" xfId="42376"/>
    <cellStyle name="Total 2 3 19 2 2" xfId="42377"/>
    <cellStyle name="Total 2 3 19 2 3" xfId="42378"/>
    <cellStyle name="Total 2 3 19 2 4" xfId="42379"/>
    <cellStyle name="Total 2 3 19 2 5" xfId="42380"/>
    <cellStyle name="Total 2 3 19 2 6" xfId="42381"/>
    <cellStyle name="Total 2 3 19 3" xfId="42382"/>
    <cellStyle name="Total 2 3 19 4" xfId="42383"/>
    <cellStyle name="Total 2 3 19 5" xfId="42384"/>
    <cellStyle name="Total 2 3 19 6" xfId="42385"/>
    <cellStyle name="Total 2 3 19 7" xfId="42386"/>
    <cellStyle name="Total 2 3 2" xfId="42387"/>
    <cellStyle name="Total 2 3 2 2" xfId="42388"/>
    <cellStyle name="Total 2 3 2 2 2" xfId="42389"/>
    <cellStyle name="Total 2 3 2 2 3" xfId="42390"/>
    <cellStyle name="Total 2 3 2 2 4" xfId="42391"/>
    <cellStyle name="Total 2 3 2 2 5" xfId="42392"/>
    <cellStyle name="Total 2 3 2 2 6" xfId="42393"/>
    <cellStyle name="Total 2 3 2 3" xfId="42394"/>
    <cellStyle name="Total 2 3 2 4" xfId="42395"/>
    <cellStyle name="Total 2 3 2 5" xfId="42396"/>
    <cellStyle name="Total 2 3 2 6" xfId="42397"/>
    <cellStyle name="Total 2 3 2 7" xfId="42398"/>
    <cellStyle name="Total 2 3 20" xfId="42399"/>
    <cellStyle name="Total 2 3 20 2" xfId="42400"/>
    <cellStyle name="Total 2 3 20 2 2" xfId="42401"/>
    <cellStyle name="Total 2 3 20 2 3" xfId="42402"/>
    <cellStyle name="Total 2 3 20 2 4" xfId="42403"/>
    <cellStyle name="Total 2 3 20 2 5" xfId="42404"/>
    <cellStyle name="Total 2 3 20 2 6" xfId="42405"/>
    <cellStyle name="Total 2 3 20 3" xfId="42406"/>
    <cellStyle name="Total 2 3 20 4" xfId="42407"/>
    <cellStyle name="Total 2 3 20 5" xfId="42408"/>
    <cellStyle name="Total 2 3 20 6" xfId="42409"/>
    <cellStyle name="Total 2 3 20 7" xfId="42410"/>
    <cellStyle name="Total 2 3 21" xfId="42411"/>
    <cellStyle name="Total 2 3 21 2" xfId="42412"/>
    <cellStyle name="Total 2 3 21 2 2" xfId="42413"/>
    <cellStyle name="Total 2 3 21 2 3" xfId="42414"/>
    <cellStyle name="Total 2 3 21 2 4" xfId="42415"/>
    <cellStyle name="Total 2 3 21 2 5" xfId="42416"/>
    <cellStyle name="Total 2 3 21 2 6" xfId="42417"/>
    <cellStyle name="Total 2 3 21 3" xfId="42418"/>
    <cellStyle name="Total 2 3 21 4" xfId="42419"/>
    <cellStyle name="Total 2 3 21 5" xfId="42420"/>
    <cellStyle name="Total 2 3 21 6" xfId="42421"/>
    <cellStyle name="Total 2 3 21 7" xfId="42422"/>
    <cellStyle name="Total 2 3 22" xfId="42423"/>
    <cellStyle name="Total 2 3 22 2" xfId="42424"/>
    <cellStyle name="Total 2 3 22 2 2" xfId="42425"/>
    <cellStyle name="Total 2 3 22 2 3" xfId="42426"/>
    <cellStyle name="Total 2 3 22 2 4" xfId="42427"/>
    <cellStyle name="Total 2 3 22 2 5" xfId="42428"/>
    <cellStyle name="Total 2 3 22 2 6" xfId="42429"/>
    <cellStyle name="Total 2 3 22 3" xfId="42430"/>
    <cellStyle name="Total 2 3 22 4" xfId="42431"/>
    <cellStyle name="Total 2 3 22 5" xfId="42432"/>
    <cellStyle name="Total 2 3 22 6" xfId="42433"/>
    <cellStyle name="Total 2 3 22 7" xfId="42434"/>
    <cellStyle name="Total 2 3 23" xfId="42435"/>
    <cellStyle name="Total 2 3 23 2" xfId="42436"/>
    <cellStyle name="Total 2 3 23 2 2" xfId="42437"/>
    <cellStyle name="Total 2 3 23 2 3" xfId="42438"/>
    <cellStyle name="Total 2 3 23 2 4" xfId="42439"/>
    <cellStyle name="Total 2 3 23 2 5" xfId="42440"/>
    <cellStyle name="Total 2 3 23 2 6" xfId="42441"/>
    <cellStyle name="Total 2 3 23 3" xfId="42442"/>
    <cellStyle name="Total 2 3 23 4" xfId="42443"/>
    <cellStyle name="Total 2 3 23 5" xfId="42444"/>
    <cellStyle name="Total 2 3 23 6" xfId="42445"/>
    <cellStyle name="Total 2 3 23 7" xfId="42446"/>
    <cellStyle name="Total 2 3 24" xfId="42447"/>
    <cellStyle name="Total 2 3 24 2" xfId="42448"/>
    <cellStyle name="Total 2 3 24 2 2" xfId="42449"/>
    <cellStyle name="Total 2 3 24 2 3" xfId="42450"/>
    <cellStyle name="Total 2 3 24 2 4" xfId="42451"/>
    <cellStyle name="Total 2 3 24 2 5" xfId="42452"/>
    <cellStyle name="Total 2 3 24 2 6" xfId="42453"/>
    <cellStyle name="Total 2 3 24 3" xfId="42454"/>
    <cellStyle name="Total 2 3 24 4" xfId="42455"/>
    <cellStyle name="Total 2 3 24 5" xfId="42456"/>
    <cellStyle name="Total 2 3 24 6" xfId="42457"/>
    <cellStyle name="Total 2 3 24 7" xfId="42458"/>
    <cellStyle name="Total 2 3 25" xfId="42459"/>
    <cellStyle name="Total 2 3 25 2" xfId="42460"/>
    <cellStyle name="Total 2 3 25 2 2" xfId="42461"/>
    <cellStyle name="Total 2 3 25 2 3" xfId="42462"/>
    <cellStyle name="Total 2 3 25 2 4" xfId="42463"/>
    <cellStyle name="Total 2 3 25 2 5" xfId="42464"/>
    <cellStyle name="Total 2 3 25 2 6" xfId="42465"/>
    <cellStyle name="Total 2 3 25 3" xfId="42466"/>
    <cellStyle name="Total 2 3 25 4" xfId="42467"/>
    <cellStyle name="Total 2 3 25 5" xfId="42468"/>
    <cellStyle name="Total 2 3 25 6" xfId="42469"/>
    <cellStyle name="Total 2 3 25 7" xfId="42470"/>
    <cellStyle name="Total 2 3 26" xfId="42471"/>
    <cellStyle name="Total 2 3 26 2" xfId="42472"/>
    <cellStyle name="Total 2 3 26 2 2" xfId="42473"/>
    <cellStyle name="Total 2 3 26 2 3" xfId="42474"/>
    <cellStyle name="Total 2 3 26 2 4" xfId="42475"/>
    <cellStyle name="Total 2 3 26 2 5" xfId="42476"/>
    <cellStyle name="Total 2 3 26 2 6" xfId="42477"/>
    <cellStyle name="Total 2 3 26 3" xfId="42478"/>
    <cellStyle name="Total 2 3 26 4" xfId="42479"/>
    <cellStyle name="Total 2 3 26 5" xfId="42480"/>
    <cellStyle name="Total 2 3 26 6" xfId="42481"/>
    <cellStyle name="Total 2 3 26 7" xfId="42482"/>
    <cellStyle name="Total 2 3 27" xfId="42483"/>
    <cellStyle name="Total 2 3 27 2" xfId="42484"/>
    <cellStyle name="Total 2 3 27 2 2" xfId="42485"/>
    <cellStyle name="Total 2 3 27 2 3" xfId="42486"/>
    <cellStyle name="Total 2 3 27 2 4" xfId="42487"/>
    <cellStyle name="Total 2 3 27 2 5" xfId="42488"/>
    <cellStyle name="Total 2 3 27 2 6" xfId="42489"/>
    <cellStyle name="Total 2 3 27 3" xfId="42490"/>
    <cellStyle name="Total 2 3 27 4" xfId="42491"/>
    <cellStyle name="Total 2 3 27 5" xfId="42492"/>
    <cellStyle name="Total 2 3 27 6" xfId="42493"/>
    <cellStyle name="Total 2 3 27 7" xfId="42494"/>
    <cellStyle name="Total 2 3 28" xfId="42495"/>
    <cellStyle name="Total 2 3 28 2" xfId="42496"/>
    <cellStyle name="Total 2 3 28 2 2" xfId="42497"/>
    <cellStyle name="Total 2 3 28 2 3" xfId="42498"/>
    <cellStyle name="Total 2 3 28 2 4" xfId="42499"/>
    <cellStyle name="Total 2 3 28 2 5" xfId="42500"/>
    <cellStyle name="Total 2 3 28 2 6" xfId="42501"/>
    <cellStyle name="Total 2 3 28 3" xfId="42502"/>
    <cellStyle name="Total 2 3 28 4" xfId="42503"/>
    <cellStyle name="Total 2 3 28 5" xfId="42504"/>
    <cellStyle name="Total 2 3 28 6" xfId="42505"/>
    <cellStyle name="Total 2 3 28 7" xfId="42506"/>
    <cellStyle name="Total 2 3 29" xfId="42507"/>
    <cellStyle name="Total 2 3 29 2" xfId="42508"/>
    <cellStyle name="Total 2 3 29 2 2" xfId="42509"/>
    <cellStyle name="Total 2 3 29 2 3" xfId="42510"/>
    <cellStyle name="Total 2 3 29 2 4" xfId="42511"/>
    <cellStyle name="Total 2 3 29 2 5" xfId="42512"/>
    <cellStyle name="Total 2 3 29 2 6" xfId="42513"/>
    <cellStyle name="Total 2 3 29 3" xfId="42514"/>
    <cellStyle name="Total 2 3 29 4" xfId="42515"/>
    <cellStyle name="Total 2 3 29 5" xfId="42516"/>
    <cellStyle name="Total 2 3 29 6" xfId="42517"/>
    <cellStyle name="Total 2 3 29 7" xfId="42518"/>
    <cellStyle name="Total 2 3 3" xfId="42519"/>
    <cellStyle name="Total 2 3 3 2" xfId="42520"/>
    <cellStyle name="Total 2 3 3 2 2" xfId="42521"/>
    <cellStyle name="Total 2 3 3 2 3" xfId="42522"/>
    <cellStyle name="Total 2 3 3 2 4" xfId="42523"/>
    <cellStyle name="Total 2 3 3 2 5" xfId="42524"/>
    <cellStyle name="Total 2 3 3 2 6" xfId="42525"/>
    <cellStyle name="Total 2 3 3 3" xfId="42526"/>
    <cellStyle name="Total 2 3 3 4" xfId="42527"/>
    <cellStyle name="Total 2 3 3 5" xfId="42528"/>
    <cellStyle name="Total 2 3 3 6" xfId="42529"/>
    <cellStyle name="Total 2 3 3 7" xfId="42530"/>
    <cellStyle name="Total 2 3 30" xfId="42531"/>
    <cellStyle name="Total 2 3 30 2" xfId="42532"/>
    <cellStyle name="Total 2 3 30 2 2" xfId="42533"/>
    <cellStyle name="Total 2 3 30 2 3" xfId="42534"/>
    <cellStyle name="Total 2 3 30 2 4" xfId="42535"/>
    <cellStyle name="Total 2 3 30 2 5" xfId="42536"/>
    <cellStyle name="Total 2 3 30 2 6" xfId="42537"/>
    <cellStyle name="Total 2 3 30 3" xfId="42538"/>
    <cellStyle name="Total 2 3 30 4" xfId="42539"/>
    <cellStyle name="Total 2 3 30 5" xfId="42540"/>
    <cellStyle name="Total 2 3 30 6" xfId="42541"/>
    <cellStyle name="Total 2 3 30 7" xfId="42542"/>
    <cellStyle name="Total 2 3 31" xfId="42543"/>
    <cellStyle name="Total 2 3 31 2" xfId="42544"/>
    <cellStyle name="Total 2 3 31 2 2" xfId="42545"/>
    <cellStyle name="Total 2 3 31 2 3" xfId="42546"/>
    <cellStyle name="Total 2 3 31 2 4" xfId="42547"/>
    <cellStyle name="Total 2 3 31 2 5" xfId="42548"/>
    <cellStyle name="Total 2 3 31 2 6" xfId="42549"/>
    <cellStyle name="Total 2 3 31 3" xfId="42550"/>
    <cellStyle name="Total 2 3 31 4" xfId="42551"/>
    <cellStyle name="Total 2 3 31 5" xfId="42552"/>
    <cellStyle name="Total 2 3 31 6" xfId="42553"/>
    <cellStyle name="Total 2 3 31 7" xfId="42554"/>
    <cellStyle name="Total 2 3 32" xfId="42555"/>
    <cellStyle name="Total 2 3 32 2" xfId="42556"/>
    <cellStyle name="Total 2 3 32 2 2" xfId="42557"/>
    <cellStyle name="Total 2 3 32 2 3" xfId="42558"/>
    <cellStyle name="Total 2 3 32 2 4" xfId="42559"/>
    <cellStyle name="Total 2 3 32 2 5" xfId="42560"/>
    <cellStyle name="Total 2 3 32 2 6" xfId="42561"/>
    <cellStyle name="Total 2 3 32 3" xfId="42562"/>
    <cellStyle name="Total 2 3 32 4" xfId="42563"/>
    <cellStyle name="Total 2 3 32 5" xfId="42564"/>
    <cellStyle name="Total 2 3 32 6" xfId="42565"/>
    <cellStyle name="Total 2 3 32 7" xfId="42566"/>
    <cellStyle name="Total 2 3 33" xfId="42567"/>
    <cellStyle name="Total 2 3 33 2" xfId="42568"/>
    <cellStyle name="Total 2 3 33 2 2" xfId="42569"/>
    <cellStyle name="Total 2 3 33 2 3" xfId="42570"/>
    <cellStyle name="Total 2 3 33 2 4" xfId="42571"/>
    <cellStyle name="Total 2 3 33 2 5" xfId="42572"/>
    <cellStyle name="Total 2 3 33 2 6" xfId="42573"/>
    <cellStyle name="Total 2 3 33 3" xfId="42574"/>
    <cellStyle name="Total 2 3 33 4" xfId="42575"/>
    <cellStyle name="Total 2 3 33 5" xfId="42576"/>
    <cellStyle name="Total 2 3 33 6" xfId="42577"/>
    <cellStyle name="Total 2 3 33 7" xfId="42578"/>
    <cellStyle name="Total 2 3 34" xfId="42579"/>
    <cellStyle name="Total 2 3 34 2" xfId="42580"/>
    <cellStyle name="Total 2 3 34 2 2" xfId="42581"/>
    <cellStyle name="Total 2 3 34 2 3" xfId="42582"/>
    <cellStyle name="Total 2 3 34 2 4" xfId="42583"/>
    <cellStyle name="Total 2 3 34 2 5" xfId="42584"/>
    <cellStyle name="Total 2 3 34 2 6" xfId="42585"/>
    <cellStyle name="Total 2 3 34 3" xfId="42586"/>
    <cellStyle name="Total 2 3 34 4" xfId="42587"/>
    <cellStyle name="Total 2 3 34 5" xfId="42588"/>
    <cellStyle name="Total 2 3 34 6" xfId="42589"/>
    <cellStyle name="Total 2 3 35" xfId="42590"/>
    <cellStyle name="Total 2 3 36" xfId="42591"/>
    <cellStyle name="Total 2 3 36 2" xfId="42592"/>
    <cellStyle name="Total 2 3 36 3" xfId="42593"/>
    <cellStyle name="Total 2 3 36 4" xfId="42594"/>
    <cellStyle name="Total 2 3 36 5" xfId="42595"/>
    <cellStyle name="Total 2 3 36 6" xfId="42596"/>
    <cellStyle name="Total 2 3 37" xfId="42597"/>
    <cellStyle name="Total 2 3 38" xfId="42598"/>
    <cellStyle name="Total 2 3 39" xfId="42599"/>
    <cellStyle name="Total 2 3 4" xfId="42600"/>
    <cellStyle name="Total 2 3 4 2" xfId="42601"/>
    <cellStyle name="Total 2 3 4 2 2" xfId="42602"/>
    <cellStyle name="Total 2 3 4 2 3" xfId="42603"/>
    <cellStyle name="Total 2 3 4 2 4" xfId="42604"/>
    <cellStyle name="Total 2 3 4 2 5" xfId="42605"/>
    <cellStyle name="Total 2 3 4 2 6" xfId="42606"/>
    <cellStyle name="Total 2 3 4 3" xfId="42607"/>
    <cellStyle name="Total 2 3 4 4" xfId="42608"/>
    <cellStyle name="Total 2 3 4 5" xfId="42609"/>
    <cellStyle name="Total 2 3 4 6" xfId="42610"/>
    <cellStyle name="Total 2 3 4 7" xfId="42611"/>
    <cellStyle name="Total 2 3 40" xfId="42612"/>
    <cellStyle name="Total 2 3 5" xfId="42613"/>
    <cellStyle name="Total 2 3 5 2" xfId="42614"/>
    <cellStyle name="Total 2 3 5 2 2" xfId="42615"/>
    <cellStyle name="Total 2 3 5 2 3" xfId="42616"/>
    <cellStyle name="Total 2 3 5 2 4" xfId="42617"/>
    <cellStyle name="Total 2 3 5 2 5" xfId="42618"/>
    <cellStyle name="Total 2 3 5 2 6" xfId="42619"/>
    <cellStyle name="Total 2 3 5 3" xfId="42620"/>
    <cellStyle name="Total 2 3 5 4" xfId="42621"/>
    <cellStyle name="Total 2 3 5 5" xfId="42622"/>
    <cellStyle name="Total 2 3 5 6" xfId="42623"/>
    <cellStyle name="Total 2 3 5 7" xfId="42624"/>
    <cellStyle name="Total 2 3 6" xfId="42625"/>
    <cellStyle name="Total 2 3 6 2" xfId="42626"/>
    <cellStyle name="Total 2 3 6 2 2" xfId="42627"/>
    <cellStyle name="Total 2 3 6 2 3" xfId="42628"/>
    <cellStyle name="Total 2 3 6 2 4" xfId="42629"/>
    <cellStyle name="Total 2 3 6 2 5" xfId="42630"/>
    <cellStyle name="Total 2 3 6 2 6" xfId="42631"/>
    <cellStyle name="Total 2 3 6 3" xfId="42632"/>
    <cellStyle name="Total 2 3 6 4" xfId="42633"/>
    <cellStyle name="Total 2 3 6 5" xfId="42634"/>
    <cellStyle name="Total 2 3 6 6" xfId="42635"/>
    <cellStyle name="Total 2 3 6 7" xfId="42636"/>
    <cellStyle name="Total 2 3 7" xfId="42637"/>
    <cellStyle name="Total 2 3 7 2" xfId="42638"/>
    <cellStyle name="Total 2 3 7 2 2" xfId="42639"/>
    <cellStyle name="Total 2 3 7 2 3" xfId="42640"/>
    <cellStyle name="Total 2 3 7 2 4" xfId="42641"/>
    <cellStyle name="Total 2 3 7 2 5" xfId="42642"/>
    <cellStyle name="Total 2 3 7 2 6" xfId="42643"/>
    <cellStyle name="Total 2 3 7 3" xfId="42644"/>
    <cellStyle name="Total 2 3 7 4" xfId="42645"/>
    <cellStyle name="Total 2 3 7 5" xfId="42646"/>
    <cellStyle name="Total 2 3 7 6" xfId="42647"/>
    <cellStyle name="Total 2 3 7 7" xfId="42648"/>
    <cellStyle name="Total 2 3 8" xfId="42649"/>
    <cellStyle name="Total 2 3 8 2" xfId="42650"/>
    <cellStyle name="Total 2 3 8 2 2" xfId="42651"/>
    <cellStyle name="Total 2 3 8 2 3" xfId="42652"/>
    <cellStyle name="Total 2 3 8 2 4" xfId="42653"/>
    <cellStyle name="Total 2 3 8 2 5" xfId="42654"/>
    <cellStyle name="Total 2 3 8 2 6" xfId="42655"/>
    <cellStyle name="Total 2 3 8 3" xfId="42656"/>
    <cellStyle name="Total 2 3 8 4" xfId="42657"/>
    <cellStyle name="Total 2 3 8 5" xfId="42658"/>
    <cellStyle name="Total 2 3 8 6" xfId="42659"/>
    <cellStyle name="Total 2 3 8 7" xfId="42660"/>
    <cellStyle name="Total 2 3 9" xfId="42661"/>
    <cellStyle name="Total 2 3 9 2" xfId="42662"/>
    <cellStyle name="Total 2 3 9 2 2" xfId="42663"/>
    <cellStyle name="Total 2 3 9 2 3" xfId="42664"/>
    <cellStyle name="Total 2 3 9 2 4" xfId="42665"/>
    <cellStyle name="Total 2 3 9 2 5" xfId="42666"/>
    <cellStyle name="Total 2 3 9 2 6" xfId="42667"/>
    <cellStyle name="Total 2 3 9 3" xfId="42668"/>
    <cellStyle name="Total 2 3 9 4" xfId="42669"/>
    <cellStyle name="Total 2 3 9 5" xfId="42670"/>
    <cellStyle name="Total 2 3 9 6" xfId="42671"/>
    <cellStyle name="Total 2 3 9 7" xfId="42672"/>
    <cellStyle name="Total 2 30" xfId="42673"/>
    <cellStyle name="Total 2 30 2" xfId="42674"/>
    <cellStyle name="Total 2 30 2 2" xfId="42675"/>
    <cellStyle name="Total 2 30 2 3" xfId="42676"/>
    <cellStyle name="Total 2 30 2 4" xfId="42677"/>
    <cellStyle name="Total 2 30 2 5" xfId="42678"/>
    <cellStyle name="Total 2 30 2 6" xfId="42679"/>
    <cellStyle name="Total 2 30 3" xfId="42680"/>
    <cellStyle name="Total 2 30 4" xfId="42681"/>
    <cellStyle name="Total 2 30 5" xfId="42682"/>
    <cellStyle name="Total 2 30 6" xfId="42683"/>
    <cellStyle name="Total 2 30 7" xfId="42684"/>
    <cellStyle name="Total 2 31" xfId="42685"/>
    <cellStyle name="Total 2 31 2" xfId="42686"/>
    <cellStyle name="Total 2 31 2 2" xfId="42687"/>
    <cellStyle name="Total 2 31 2 3" xfId="42688"/>
    <cellStyle name="Total 2 31 2 4" xfId="42689"/>
    <cellStyle name="Total 2 31 2 5" xfId="42690"/>
    <cellStyle name="Total 2 31 2 6" xfId="42691"/>
    <cellStyle name="Total 2 31 3" xfId="42692"/>
    <cellStyle name="Total 2 31 4" xfId="42693"/>
    <cellStyle name="Total 2 31 5" xfId="42694"/>
    <cellStyle name="Total 2 31 6" xfId="42695"/>
    <cellStyle name="Total 2 31 7" xfId="42696"/>
    <cellStyle name="Total 2 32" xfId="42697"/>
    <cellStyle name="Total 2 32 2" xfId="42698"/>
    <cellStyle name="Total 2 32 2 2" xfId="42699"/>
    <cellStyle name="Total 2 32 2 3" xfId="42700"/>
    <cellStyle name="Total 2 32 2 4" xfId="42701"/>
    <cellStyle name="Total 2 32 2 5" xfId="42702"/>
    <cellStyle name="Total 2 32 2 6" xfId="42703"/>
    <cellStyle name="Total 2 32 3" xfId="42704"/>
    <cellStyle name="Total 2 32 4" xfId="42705"/>
    <cellStyle name="Total 2 32 5" xfId="42706"/>
    <cellStyle name="Total 2 32 6" xfId="42707"/>
    <cellStyle name="Total 2 33" xfId="42708"/>
    <cellStyle name="Total 2 33 2" xfId="42709"/>
    <cellStyle name="Total 2 33 3" xfId="42710"/>
    <cellStyle name="Total 2 33 4" xfId="42711"/>
    <cellStyle name="Total 2 33 5" xfId="42712"/>
    <cellStyle name="Total 2 33 6" xfId="42713"/>
    <cellStyle name="Total 2 34" xfId="42714"/>
    <cellStyle name="Total 2 34 2" xfId="42715"/>
    <cellStyle name="Total 2 34 3" xfId="42716"/>
    <cellStyle name="Total 2 34 4" xfId="42717"/>
    <cellStyle name="Total 2 34 5" xfId="42718"/>
    <cellStyle name="Total 2 34 6" xfId="42719"/>
    <cellStyle name="Total 2 35" xfId="42720"/>
    <cellStyle name="Total 2 35 2" xfId="42721"/>
    <cellStyle name="Total 2 35 3" xfId="42722"/>
    <cellStyle name="Total 2 35 4" xfId="42723"/>
    <cellStyle name="Total 2 35 5" xfId="42724"/>
    <cellStyle name="Total 2 35 6" xfId="42725"/>
    <cellStyle name="Total 2 36" xfId="42726"/>
    <cellStyle name="Total 2 37" xfId="44647"/>
    <cellStyle name="Total 2 4" xfId="42727"/>
    <cellStyle name="Total 2 4 2" xfId="42728"/>
    <cellStyle name="Total 2 4 3" xfId="42729"/>
    <cellStyle name="Total 2 4 3 2" xfId="42730"/>
    <cellStyle name="Total 2 4 3 3" xfId="42731"/>
    <cellStyle name="Total 2 4 3 4" xfId="42732"/>
    <cellStyle name="Total 2 4 3 5" xfId="42733"/>
    <cellStyle name="Total 2 4 3 6" xfId="42734"/>
    <cellStyle name="Total 2 4 4" xfId="42735"/>
    <cellStyle name="Total 2 4 5" xfId="42736"/>
    <cellStyle name="Total 2 4 6" xfId="42737"/>
    <cellStyle name="Total 2 4 7" xfId="42738"/>
    <cellStyle name="Total 2 4 8" xfId="42739"/>
    <cellStyle name="Total 2 5" xfId="42740"/>
    <cellStyle name="Total 2 5 2" xfId="42741"/>
    <cellStyle name="Total 2 5 3" xfId="42742"/>
    <cellStyle name="Total 2 5 3 2" xfId="42743"/>
    <cellStyle name="Total 2 5 3 3" xfId="42744"/>
    <cellStyle name="Total 2 5 3 4" xfId="42745"/>
    <cellStyle name="Total 2 5 3 5" xfId="42746"/>
    <cellStyle name="Total 2 5 3 6" xfId="42747"/>
    <cellStyle name="Total 2 5 4" xfId="42748"/>
    <cellStyle name="Total 2 5 5" xfId="42749"/>
    <cellStyle name="Total 2 5 6" xfId="42750"/>
    <cellStyle name="Total 2 5 7" xfId="42751"/>
    <cellStyle name="Total 2 5 8" xfId="42752"/>
    <cellStyle name="Total 2 6" xfId="42753"/>
    <cellStyle name="Total 2 6 2" xfId="42754"/>
    <cellStyle name="Total 2 6 2 2" xfId="42755"/>
    <cellStyle name="Total 2 6 2 3" xfId="42756"/>
    <cellStyle name="Total 2 6 2 4" xfId="42757"/>
    <cellStyle name="Total 2 6 2 5" xfId="42758"/>
    <cellStyle name="Total 2 6 2 6" xfId="42759"/>
    <cellStyle name="Total 2 6 3" xfId="42760"/>
    <cellStyle name="Total 2 6 4" xfId="42761"/>
    <cellStyle name="Total 2 6 5" xfId="42762"/>
    <cellStyle name="Total 2 6 6" xfId="42763"/>
    <cellStyle name="Total 2 6 7" xfId="42764"/>
    <cellStyle name="Total 2 7" xfId="42765"/>
    <cellStyle name="Total 2 7 2" xfId="42766"/>
    <cellStyle name="Total 2 7 2 2" xfId="42767"/>
    <cellStyle name="Total 2 7 2 3" xfId="42768"/>
    <cellStyle name="Total 2 7 2 4" xfId="42769"/>
    <cellStyle name="Total 2 7 2 5" xfId="42770"/>
    <cellStyle name="Total 2 7 2 6" xfId="42771"/>
    <cellStyle name="Total 2 7 3" xfId="42772"/>
    <cellStyle name="Total 2 7 4" xfId="42773"/>
    <cellStyle name="Total 2 7 5" xfId="42774"/>
    <cellStyle name="Total 2 7 6" xfId="42775"/>
    <cellStyle name="Total 2 7 7" xfId="42776"/>
    <cellStyle name="Total 2 8" xfId="42777"/>
    <cellStyle name="Total 2 8 2" xfId="42778"/>
    <cellStyle name="Total 2 8 2 2" xfId="42779"/>
    <cellStyle name="Total 2 8 2 3" xfId="42780"/>
    <cellStyle name="Total 2 8 2 4" xfId="42781"/>
    <cellStyle name="Total 2 8 2 5" xfId="42782"/>
    <cellStyle name="Total 2 8 2 6" xfId="42783"/>
    <cellStyle name="Total 2 8 3" xfId="42784"/>
    <cellStyle name="Total 2 8 4" xfId="42785"/>
    <cellStyle name="Total 2 8 5" xfId="42786"/>
    <cellStyle name="Total 2 8 6" xfId="42787"/>
    <cellStyle name="Total 2 8 7" xfId="42788"/>
    <cellStyle name="Total 2 9" xfId="42789"/>
    <cellStyle name="Total 2 9 2" xfId="42790"/>
    <cellStyle name="Total 2 9 2 2" xfId="42791"/>
    <cellStyle name="Total 2 9 2 3" xfId="42792"/>
    <cellStyle name="Total 2 9 2 4" xfId="42793"/>
    <cellStyle name="Total 2 9 2 5" xfId="42794"/>
    <cellStyle name="Total 2 9 2 6" xfId="42795"/>
    <cellStyle name="Total 2 9 3" xfId="42796"/>
    <cellStyle name="Total 2 9 4" xfId="42797"/>
    <cellStyle name="Total 2 9 5" xfId="42798"/>
    <cellStyle name="Total 2 9 6" xfId="42799"/>
    <cellStyle name="Total 2 9 7" xfId="42800"/>
    <cellStyle name="Total 3" xfId="42801"/>
    <cellStyle name="Total 3 10" xfId="42802"/>
    <cellStyle name="Total 3 10 2" xfId="42803"/>
    <cellStyle name="Total 3 10 2 2" xfId="42804"/>
    <cellStyle name="Total 3 10 2 3" xfId="42805"/>
    <cellStyle name="Total 3 10 2 4" xfId="42806"/>
    <cellStyle name="Total 3 10 2 5" xfId="42807"/>
    <cellStyle name="Total 3 10 2 6" xfId="42808"/>
    <cellStyle name="Total 3 10 3" xfId="42809"/>
    <cellStyle name="Total 3 10 4" xfId="42810"/>
    <cellStyle name="Total 3 10 5" xfId="42811"/>
    <cellStyle name="Total 3 10 6" xfId="42812"/>
    <cellStyle name="Total 3 10 7" xfId="42813"/>
    <cellStyle name="Total 3 11" xfId="42814"/>
    <cellStyle name="Total 3 11 2" xfId="42815"/>
    <cellStyle name="Total 3 11 2 2" xfId="42816"/>
    <cellStyle name="Total 3 11 2 3" xfId="42817"/>
    <cellStyle name="Total 3 11 2 4" xfId="42818"/>
    <cellStyle name="Total 3 11 2 5" xfId="42819"/>
    <cellStyle name="Total 3 11 2 6" xfId="42820"/>
    <cellStyle name="Total 3 11 3" xfId="42821"/>
    <cellStyle name="Total 3 11 4" xfId="42822"/>
    <cellStyle name="Total 3 11 5" xfId="42823"/>
    <cellStyle name="Total 3 11 6" xfId="42824"/>
    <cellStyle name="Total 3 11 7" xfId="42825"/>
    <cellStyle name="Total 3 12" xfId="42826"/>
    <cellStyle name="Total 3 12 2" xfId="42827"/>
    <cellStyle name="Total 3 12 2 2" xfId="42828"/>
    <cellStyle name="Total 3 12 2 3" xfId="42829"/>
    <cellStyle name="Total 3 12 2 4" xfId="42830"/>
    <cellStyle name="Total 3 12 2 5" xfId="42831"/>
    <cellStyle name="Total 3 12 2 6" xfId="42832"/>
    <cellStyle name="Total 3 12 3" xfId="42833"/>
    <cellStyle name="Total 3 12 4" xfId="42834"/>
    <cellStyle name="Total 3 12 5" xfId="42835"/>
    <cellStyle name="Total 3 12 6" xfId="42836"/>
    <cellStyle name="Total 3 12 7" xfId="42837"/>
    <cellStyle name="Total 3 13" xfId="42838"/>
    <cellStyle name="Total 3 13 2" xfId="42839"/>
    <cellStyle name="Total 3 13 2 2" xfId="42840"/>
    <cellStyle name="Total 3 13 2 3" xfId="42841"/>
    <cellStyle name="Total 3 13 2 4" xfId="42842"/>
    <cellStyle name="Total 3 13 2 5" xfId="42843"/>
    <cellStyle name="Total 3 13 2 6" xfId="42844"/>
    <cellStyle name="Total 3 13 3" xfId="42845"/>
    <cellStyle name="Total 3 13 4" xfId="42846"/>
    <cellStyle name="Total 3 13 5" xfId="42847"/>
    <cellStyle name="Total 3 13 6" xfId="42848"/>
    <cellStyle name="Total 3 13 7" xfId="42849"/>
    <cellStyle name="Total 3 14" xfId="42850"/>
    <cellStyle name="Total 3 14 2" xfId="42851"/>
    <cellStyle name="Total 3 14 2 2" xfId="42852"/>
    <cellStyle name="Total 3 14 2 3" xfId="42853"/>
    <cellStyle name="Total 3 14 2 4" xfId="42854"/>
    <cellStyle name="Total 3 14 2 5" xfId="42855"/>
    <cellStyle name="Total 3 14 2 6" xfId="42856"/>
    <cellStyle name="Total 3 14 3" xfId="42857"/>
    <cellStyle name="Total 3 14 4" xfId="42858"/>
    <cellStyle name="Total 3 14 5" xfId="42859"/>
    <cellStyle name="Total 3 14 6" xfId="42860"/>
    <cellStyle name="Total 3 14 7" xfId="42861"/>
    <cellStyle name="Total 3 15" xfId="42862"/>
    <cellStyle name="Total 3 15 2" xfId="42863"/>
    <cellStyle name="Total 3 15 2 2" xfId="42864"/>
    <cellStyle name="Total 3 15 2 3" xfId="42865"/>
    <cellStyle name="Total 3 15 2 4" xfId="42866"/>
    <cellStyle name="Total 3 15 2 5" xfId="42867"/>
    <cellStyle name="Total 3 15 2 6" xfId="42868"/>
    <cellStyle name="Total 3 15 3" xfId="42869"/>
    <cellStyle name="Total 3 15 4" xfId="42870"/>
    <cellStyle name="Total 3 15 5" xfId="42871"/>
    <cellStyle name="Total 3 15 6" xfId="42872"/>
    <cellStyle name="Total 3 15 7" xfId="42873"/>
    <cellStyle name="Total 3 16" xfId="42874"/>
    <cellStyle name="Total 3 16 2" xfId="42875"/>
    <cellStyle name="Total 3 16 2 2" xfId="42876"/>
    <cellStyle name="Total 3 16 2 3" xfId="42877"/>
    <cellStyle name="Total 3 16 2 4" xfId="42878"/>
    <cellStyle name="Total 3 16 2 5" xfId="42879"/>
    <cellStyle name="Total 3 16 2 6" xfId="42880"/>
    <cellStyle name="Total 3 16 3" xfId="42881"/>
    <cellStyle name="Total 3 16 4" xfId="42882"/>
    <cellStyle name="Total 3 16 5" xfId="42883"/>
    <cellStyle name="Total 3 16 6" xfId="42884"/>
    <cellStyle name="Total 3 16 7" xfId="42885"/>
    <cellStyle name="Total 3 17" xfId="42886"/>
    <cellStyle name="Total 3 17 2" xfId="42887"/>
    <cellStyle name="Total 3 17 2 2" xfId="42888"/>
    <cellStyle name="Total 3 17 2 3" xfId="42889"/>
    <cellStyle name="Total 3 17 2 4" xfId="42890"/>
    <cellStyle name="Total 3 17 2 5" xfId="42891"/>
    <cellStyle name="Total 3 17 2 6" xfId="42892"/>
    <cellStyle name="Total 3 17 3" xfId="42893"/>
    <cellStyle name="Total 3 17 4" xfId="42894"/>
    <cellStyle name="Total 3 17 5" xfId="42895"/>
    <cellStyle name="Total 3 17 6" xfId="42896"/>
    <cellStyle name="Total 3 17 7" xfId="42897"/>
    <cellStyle name="Total 3 18" xfId="42898"/>
    <cellStyle name="Total 3 18 2" xfId="42899"/>
    <cellStyle name="Total 3 18 2 2" xfId="42900"/>
    <cellStyle name="Total 3 18 2 3" xfId="42901"/>
    <cellStyle name="Total 3 18 2 4" xfId="42902"/>
    <cellStyle name="Total 3 18 2 5" xfId="42903"/>
    <cellStyle name="Total 3 18 2 6" xfId="42904"/>
    <cellStyle name="Total 3 18 3" xfId="42905"/>
    <cellStyle name="Total 3 18 4" xfId="42906"/>
    <cellStyle name="Total 3 18 5" xfId="42907"/>
    <cellStyle name="Total 3 18 6" xfId="42908"/>
    <cellStyle name="Total 3 18 7" xfId="42909"/>
    <cellStyle name="Total 3 19" xfId="42910"/>
    <cellStyle name="Total 3 19 2" xfId="42911"/>
    <cellStyle name="Total 3 19 2 2" xfId="42912"/>
    <cellStyle name="Total 3 19 2 3" xfId="42913"/>
    <cellStyle name="Total 3 19 2 4" xfId="42914"/>
    <cellStyle name="Total 3 19 2 5" xfId="42915"/>
    <cellStyle name="Total 3 19 2 6" xfId="42916"/>
    <cellStyle name="Total 3 19 3" xfId="42917"/>
    <cellStyle name="Total 3 19 4" xfId="42918"/>
    <cellStyle name="Total 3 19 5" xfId="42919"/>
    <cellStyle name="Total 3 19 6" xfId="42920"/>
    <cellStyle name="Total 3 19 7" xfId="42921"/>
    <cellStyle name="Total 3 2" xfId="42922"/>
    <cellStyle name="Total 3 2 10" xfId="42923"/>
    <cellStyle name="Total 3 2 10 2" xfId="42924"/>
    <cellStyle name="Total 3 2 10 2 2" xfId="42925"/>
    <cellStyle name="Total 3 2 10 2 3" xfId="42926"/>
    <cellStyle name="Total 3 2 10 2 4" xfId="42927"/>
    <cellStyle name="Total 3 2 10 2 5" xfId="42928"/>
    <cellStyle name="Total 3 2 10 2 6" xfId="42929"/>
    <cellStyle name="Total 3 2 10 3" xfId="42930"/>
    <cellStyle name="Total 3 2 10 4" xfId="42931"/>
    <cellStyle name="Total 3 2 10 5" xfId="42932"/>
    <cellStyle name="Total 3 2 10 6" xfId="42933"/>
    <cellStyle name="Total 3 2 10 7" xfId="42934"/>
    <cellStyle name="Total 3 2 11" xfId="42935"/>
    <cellStyle name="Total 3 2 11 2" xfId="42936"/>
    <cellStyle name="Total 3 2 11 2 2" xfId="42937"/>
    <cellStyle name="Total 3 2 11 2 3" xfId="42938"/>
    <cellStyle name="Total 3 2 11 2 4" xfId="42939"/>
    <cellStyle name="Total 3 2 11 2 5" xfId="42940"/>
    <cellStyle name="Total 3 2 11 2 6" xfId="42941"/>
    <cellStyle name="Total 3 2 11 3" xfId="42942"/>
    <cellStyle name="Total 3 2 11 4" xfId="42943"/>
    <cellStyle name="Total 3 2 11 5" xfId="42944"/>
    <cellStyle name="Total 3 2 11 6" xfId="42945"/>
    <cellStyle name="Total 3 2 11 7" xfId="42946"/>
    <cellStyle name="Total 3 2 12" xfId="42947"/>
    <cellStyle name="Total 3 2 12 2" xfId="42948"/>
    <cellStyle name="Total 3 2 12 2 2" xfId="42949"/>
    <cellStyle name="Total 3 2 12 2 3" xfId="42950"/>
    <cellStyle name="Total 3 2 12 2 4" xfId="42951"/>
    <cellStyle name="Total 3 2 12 2 5" xfId="42952"/>
    <cellStyle name="Total 3 2 12 2 6" xfId="42953"/>
    <cellStyle name="Total 3 2 12 3" xfId="42954"/>
    <cellStyle name="Total 3 2 12 4" xfId="42955"/>
    <cellStyle name="Total 3 2 12 5" xfId="42956"/>
    <cellStyle name="Total 3 2 12 6" xfId="42957"/>
    <cellStyle name="Total 3 2 12 7" xfId="42958"/>
    <cellStyle name="Total 3 2 13" xfId="42959"/>
    <cellStyle name="Total 3 2 13 2" xfId="42960"/>
    <cellStyle name="Total 3 2 13 2 2" xfId="42961"/>
    <cellStyle name="Total 3 2 13 2 3" xfId="42962"/>
    <cellStyle name="Total 3 2 13 2 4" xfId="42963"/>
    <cellStyle name="Total 3 2 13 2 5" xfId="42964"/>
    <cellStyle name="Total 3 2 13 2 6" xfId="42965"/>
    <cellStyle name="Total 3 2 13 3" xfId="42966"/>
    <cellStyle name="Total 3 2 13 4" xfId="42967"/>
    <cellStyle name="Total 3 2 13 5" xfId="42968"/>
    <cellStyle name="Total 3 2 13 6" xfId="42969"/>
    <cellStyle name="Total 3 2 13 7" xfId="42970"/>
    <cellStyle name="Total 3 2 14" xfId="42971"/>
    <cellStyle name="Total 3 2 14 2" xfId="42972"/>
    <cellStyle name="Total 3 2 14 2 2" xfId="42973"/>
    <cellStyle name="Total 3 2 14 2 3" xfId="42974"/>
    <cellStyle name="Total 3 2 14 2 4" xfId="42975"/>
    <cellStyle name="Total 3 2 14 2 5" xfId="42976"/>
    <cellStyle name="Total 3 2 14 2 6" xfId="42977"/>
    <cellStyle name="Total 3 2 14 3" xfId="42978"/>
    <cellStyle name="Total 3 2 14 4" xfId="42979"/>
    <cellStyle name="Total 3 2 14 5" xfId="42980"/>
    <cellStyle name="Total 3 2 14 6" xfId="42981"/>
    <cellStyle name="Total 3 2 14 7" xfId="42982"/>
    <cellStyle name="Total 3 2 15" xfId="42983"/>
    <cellStyle name="Total 3 2 15 2" xfId="42984"/>
    <cellStyle name="Total 3 2 15 2 2" xfId="42985"/>
    <cellStyle name="Total 3 2 15 2 3" xfId="42986"/>
    <cellStyle name="Total 3 2 15 2 4" xfId="42987"/>
    <cellStyle name="Total 3 2 15 2 5" xfId="42988"/>
    <cellStyle name="Total 3 2 15 2 6" xfId="42989"/>
    <cellStyle name="Total 3 2 15 3" xfId="42990"/>
    <cellStyle name="Total 3 2 15 4" xfId="42991"/>
    <cellStyle name="Total 3 2 15 5" xfId="42992"/>
    <cellStyle name="Total 3 2 15 6" xfId="42993"/>
    <cellStyle name="Total 3 2 15 7" xfId="42994"/>
    <cellStyle name="Total 3 2 16" xfId="42995"/>
    <cellStyle name="Total 3 2 16 2" xfId="42996"/>
    <cellStyle name="Total 3 2 16 2 2" xfId="42997"/>
    <cellStyle name="Total 3 2 16 2 3" xfId="42998"/>
    <cellStyle name="Total 3 2 16 2 4" xfId="42999"/>
    <cellStyle name="Total 3 2 16 2 5" xfId="43000"/>
    <cellStyle name="Total 3 2 16 2 6" xfId="43001"/>
    <cellStyle name="Total 3 2 16 3" xfId="43002"/>
    <cellStyle name="Total 3 2 16 4" xfId="43003"/>
    <cellStyle name="Total 3 2 16 5" xfId="43004"/>
    <cellStyle name="Total 3 2 16 6" xfId="43005"/>
    <cellStyle name="Total 3 2 16 7" xfId="43006"/>
    <cellStyle name="Total 3 2 17" xfId="43007"/>
    <cellStyle name="Total 3 2 17 2" xfId="43008"/>
    <cellStyle name="Total 3 2 17 2 2" xfId="43009"/>
    <cellStyle name="Total 3 2 17 2 3" xfId="43010"/>
    <cellStyle name="Total 3 2 17 2 4" xfId="43011"/>
    <cellStyle name="Total 3 2 17 2 5" xfId="43012"/>
    <cellStyle name="Total 3 2 17 2 6" xfId="43013"/>
    <cellStyle name="Total 3 2 17 3" xfId="43014"/>
    <cellStyle name="Total 3 2 17 4" xfId="43015"/>
    <cellStyle name="Total 3 2 17 5" xfId="43016"/>
    <cellStyle name="Total 3 2 17 6" xfId="43017"/>
    <cellStyle name="Total 3 2 17 7" xfId="43018"/>
    <cellStyle name="Total 3 2 18" xfId="43019"/>
    <cellStyle name="Total 3 2 18 2" xfId="43020"/>
    <cellStyle name="Total 3 2 18 2 2" xfId="43021"/>
    <cellStyle name="Total 3 2 18 2 3" xfId="43022"/>
    <cellStyle name="Total 3 2 18 2 4" xfId="43023"/>
    <cellStyle name="Total 3 2 18 2 5" xfId="43024"/>
    <cellStyle name="Total 3 2 18 2 6" xfId="43025"/>
    <cellStyle name="Total 3 2 18 3" xfId="43026"/>
    <cellStyle name="Total 3 2 18 4" xfId="43027"/>
    <cellStyle name="Total 3 2 18 5" xfId="43028"/>
    <cellStyle name="Total 3 2 18 6" xfId="43029"/>
    <cellStyle name="Total 3 2 18 7" xfId="43030"/>
    <cellStyle name="Total 3 2 19" xfId="43031"/>
    <cellStyle name="Total 3 2 19 2" xfId="43032"/>
    <cellStyle name="Total 3 2 19 2 2" xfId="43033"/>
    <cellStyle name="Total 3 2 19 2 3" xfId="43034"/>
    <cellStyle name="Total 3 2 19 2 4" xfId="43035"/>
    <cellStyle name="Total 3 2 19 2 5" xfId="43036"/>
    <cellStyle name="Total 3 2 19 2 6" xfId="43037"/>
    <cellStyle name="Total 3 2 19 3" xfId="43038"/>
    <cellStyle name="Total 3 2 19 4" xfId="43039"/>
    <cellStyle name="Total 3 2 19 5" xfId="43040"/>
    <cellStyle name="Total 3 2 19 6" xfId="43041"/>
    <cellStyle name="Total 3 2 19 7" xfId="43042"/>
    <cellStyle name="Total 3 2 2" xfId="43043"/>
    <cellStyle name="Total 3 2 2 10" xfId="43044"/>
    <cellStyle name="Total 3 2 2 10 2" xfId="43045"/>
    <cellStyle name="Total 3 2 2 10 2 2" xfId="43046"/>
    <cellStyle name="Total 3 2 2 10 2 3" xfId="43047"/>
    <cellStyle name="Total 3 2 2 10 2 4" xfId="43048"/>
    <cellStyle name="Total 3 2 2 10 2 5" xfId="43049"/>
    <cellStyle name="Total 3 2 2 10 2 6" xfId="43050"/>
    <cellStyle name="Total 3 2 2 10 3" xfId="43051"/>
    <cellStyle name="Total 3 2 2 10 4" xfId="43052"/>
    <cellStyle name="Total 3 2 2 10 5" xfId="43053"/>
    <cellStyle name="Total 3 2 2 10 6" xfId="43054"/>
    <cellStyle name="Total 3 2 2 10 7" xfId="43055"/>
    <cellStyle name="Total 3 2 2 11" xfId="43056"/>
    <cellStyle name="Total 3 2 2 11 2" xfId="43057"/>
    <cellStyle name="Total 3 2 2 11 2 2" xfId="43058"/>
    <cellStyle name="Total 3 2 2 11 2 3" xfId="43059"/>
    <cellStyle name="Total 3 2 2 11 2 4" xfId="43060"/>
    <cellStyle name="Total 3 2 2 11 2 5" xfId="43061"/>
    <cellStyle name="Total 3 2 2 11 2 6" xfId="43062"/>
    <cellStyle name="Total 3 2 2 11 3" xfId="43063"/>
    <cellStyle name="Total 3 2 2 11 4" xfId="43064"/>
    <cellStyle name="Total 3 2 2 11 5" xfId="43065"/>
    <cellStyle name="Total 3 2 2 11 6" xfId="43066"/>
    <cellStyle name="Total 3 2 2 11 7" xfId="43067"/>
    <cellStyle name="Total 3 2 2 12" xfId="43068"/>
    <cellStyle name="Total 3 2 2 12 2" xfId="43069"/>
    <cellStyle name="Total 3 2 2 12 2 2" xfId="43070"/>
    <cellStyle name="Total 3 2 2 12 2 3" xfId="43071"/>
    <cellStyle name="Total 3 2 2 12 2 4" xfId="43072"/>
    <cellStyle name="Total 3 2 2 12 2 5" xfId="43073"/>
    <cellStyle name="Total 3 2 2 12 2 6" xfId="43074"/>
    <cellStyle name="Total 3 2 2 12 3" xfId="43075"/>
    <cellStyle name="Total 3 2 2 12 4" xfId="43076"/>
    <cellStyle name="Total 3 2 2 12 5" xfId="43077"/>
    <cellStyle name="Total 3 2 2 12 6" xfId="43078"/>
    <cellStyle name="Total 3 2 2 12 7" xfId="43079"/>
    <cellStyle name="Total 3 2 2 13" xfId="43080"/>
    <cellStyle name="Total 3 2 2 13 2" xfId="43081"/>
    <cellStyle name="Total 3 2 2 13 2 2" xfId="43082"/>
    <cellStyle name="Total 3 2 2 13 2 3" xfId="43083"/>
    <cellStyle name="Total 3 2 2 13 2 4" xfId="43084"/>
    <cellStyle name="Total 3 2 2 13 2 5" xfId="43085"/>
    <cellStyle name="Total 3 2 2 13 2 6" xfId="43086"/>
    <cellStyle name="Total 3 2 2 13 3" xfId="43087"/>
    <cellStyle name="Total 3 2 2 13 4" xfId="43088"/>
    <cellStyle name="Total 3 2 2 13 5" xfId="43089"/>
    <cellStyle name="Total 3 2 2 13 6" xfId="43090"/>
    <cellStyle name="Total 3 2 2 13 7" xfId="43091"/>
    <cellStyle name="Total 3 2 2 14" xfId="43092"/>
    <cellStyle name="Total 3 2 2 14 2" xfId="43093"/>
    <cellStyle name="Total 3 2 2 14 2 2" xfId="43094"/>
    <cellStyle name="Total 3 2 2 14 2 3" xfId="43095"/>
    <cellStyle name="Total 3 2 2 14 2 4" xfId="43096"/>
    <cellStyle name="Total 3 2 2 14 2 5" xfId="43097"/>
    <cellStyle name="Total 3 2 2 14 2 6" xfId="43098"/>
    <cellStyle name="Total 3 2 2 14 3" xfId="43099"/>
    <cellStyle name="Total 3 2 2 14 4" xfId="43100"/>
    <cellStyle name="Total 3 2 2 14 5" xfId="43101"/>
    <cellStyle name="Total 3 2 2 14 6" xfId="43102"/>
    <cellStyle name="Total 3 2 2 14 7" xfId="43103"/>
    <cellStyle name="Total 3 2 2 15" xfId="43104"/>
    <cellStyle name="Total 3 2 2 15 2" xfId="43105"/>
    <cellStyle name="Total 3 2 2 15 2 2" xfId="43106"/>
    <cellStyle name="Total 3 2 2 15 2 3" xfId="43107"/>
    <cellStyle name="Total 3 2 2 15 2 4" xfId="43108"/>
    <cellStyle name="Total 3 2 2 15 2 5" xfId="43109"/>
    <cellStyle name="Total 3 2 2 15 2 6" xfId="43110"/>
    <cellStyle name="Total 3 2 2 15 3" xfId="43111"/>
    <cellStyle name="Total 3 2 2 15 4" xfId="43112"/>
    <cellStyle name="Total 3 2 2 15 5" xfId="43113"/>
    <cellStyle name="Total 3 2 2 15 6" xfId="43114"/>
    <cellStyle name="Total 3 2 2 15 7" xfId="43115"/>
    <cellStyle name="Total 3 2 2 16" xfId="43116"/>
    <cellStyle name="Total 3 2 2 16 2" xfId="43117"/>
    <cellStyle name="Total 3 2 2 16 2 2" xfId="43118"/>
    <cellStyle name="Total 3 2 2 16 2 3" xfId="43119"/>
    <cellStyle name="Total 3 2 2 16 2 4" xfId="43120"/>
    <cellStyle name="Total 3 2 2 16 2 5" xfId="43121"/>
    <cellStyle name="Total 3 2 2 16 2 6" xfId="43122"/>
    <cellStyle name="Total 3 2 2 16 3" xfId="43123"/>
    <cellStyle name="Total 3 2 2 16 4" xfId="43124"/>
    <cellStyle name="Total 3 2 2 16 5" xfId="43125"/>
    <cellStyle name="Total 3 2 2 16 6" xfId="43126"/>
    <cellStyle name="Total 3 2 2 16 7" xfId="43127"/>
    <cellStyle name="Total 3 2 2 17" xfId="43128"/>
    <cellStyle name="Total 3 2 2 17 2" xfId="43129"/>
    <cellStyle name="Total 3 2 2 17 2 2" xfId="43130"/>
    <cellStyle name="Total 3 2 2 17 2 3" xfId="43131"/>
    <cellStyle name="Total 3 2 2 17 2 4" xfId="43132"/>
    <cellStyle name="Total 3 2 2 17 2 5" xfId="43133"/>
    <cellStyle name="Total 3 2 2 17 2 6" xfId="43134"/>
    <cellStyle name="Total 3 2 2 17 3" xfId="43135"/>
    <cellStyle name="Total 3 2 2 17 4" xfId="43136"/>
    <cellStyle name="Total 3 2 2 17 5" xfId="43137"/>
    <cellStyle name="Total 3 2 2 17 6" xfId="43138"/>
    <cellStyle name="Total 3 2 2 17 7" xfId="43139"/>
    <cellStyle name="Total 3 2 2 18" xfId="43140"/>
    <cellStyle name="Total 3 2 2 18 2" xfId="43141"/>
    <cellStyle name="Total 3 2 2 18 2 2" xfId="43142"/>
    <cellStyle name="Total 3 2 2 18 2 3" xfId="43143"/>
    <cellStyle name="Total 3 2 2 18 2 4" xfId="43144"/>
    <cellStyle name="Total 3 2 2 18 2 5" xfId="43145"/>
    <cellStyle name="Total 3 2 2 18 2 6" xfId="43146"/>
    <cellStyle name="Total 3 2 2 18 3" xfId="43147"/>
    <cellStyle name="Total 3 2 2 18 4" xfId="43148"/>
    <cellStyle name="Total 3 2 2 18 5" xfId="43149"/>
    <cellStyle name="Total 3 2 2 18 6" xfId="43150"/>
    <cellStyle name="Total 3 2 2 18 7" xfId="43151"/>
    <cellStyle name="Total 3 2 2 19" xfId="43152"/>
    <cellStyle name="Total 3 2 2 19 2" xfId="43153"/>
    <cellStyle name="Total 3 2 2 19 2 2" xfId="43154"/>
    <cellStyle name="Total 3 2 2 19 2 3" xfId="43155"/>
    <cellStyle name="Total 3 2 2 19 2 4" xfId="43156"/>
    <cellStyle name="Total 3 2 2 19 2 5" xfId="43157"/>
    <cellStyle name="Total 3 2 2 19 2 6" xfId="43158"/>
    <cellStyle name="Total 3 2 2 19 3" xfId="43159"/>
    <cellStyle name="Total 3 2 2 19 4" xfId="43160"/>
    <cellStyle name="Total 3 2 2 19 5" xfId="43161"/>
    <cellStyle name="Total 3 2 2 19 6" xfId="43162"/>
    <cellStyle name="Total 3 2 2 19 7" xfId="43163"/>
    <cellStyle name="Total 3 2 2 2" xfId="43164"/>
    <cellStyle name="Total 3 2 2 2 2" xfId="43165"/>
    <cellStyle name="Total 3 2 2 2 2 2" xfId="43166"/>
    <cellStyle name="Total 3 2 2 2 2 3" xfId="43167"/>
    <cellStyle name="Total 3 2 2 2 2 4" xfId="43168"/>
    <cellStyle name="Total 3 2 2 2 2 5" xfId="43169"/>
    <cellStyle name="Total 3 2 2 2 2 6" xfId="43170"/>
    <cellStyle name="Total 3 2 2 2 3" xfId="43171"/>
    <cellStyle name="Total 3 2 2 2 4" xfId="43172"/>
    <cellStyle name="Total 3 2 2 2 5" xfId="43173"/>
    <cellStyle name="Total 3 2 2 2 6" xfId="43174"/>
    <cellStyle name="Total 3 2 2 2 7" xfId="43175"/>
    <cellStyle name="Total 3 2 2 20" xfId="43176"/>
    <cellStyle name="Total 3 2 2 20 2" xfId="43177"/>
    <cellStyle name="Total 3 2 2 20 2 2" xfId="43178"/>
    <cellStyle name="Total 3 2 2 20 2 3" xfId="43179"/>
    <cellStyle name="Total 3 2 2 20 2 4" xfId="43180"/>
    <cellStyle name="Total 3 2 2 20 2 5" xfId="43181"/>
    <cellStyle name="Total 3 2 2 20 2 6" xfId="43182"/>
    <cellStyle name="Total 3 2 2 20 3" xfId="43183"/>
    <cellStyle name="Total 3 2 2 20 4" xfId="43184"/>
    <cellStyle name="Total 3 2 2 20 5" xfId="43185"/>
    <cellStyle name="Total 3 2 2 20 6" xfId="43186"/>
    <cellStyle name="Total 3 2 2 20 7" xfId="43187"/>
    <cellStyle name="Total 3 2 2 21" xfId="43188"/>
    <cellStyle name="Total 3 2 2 21 2" xfId="43189"/>
    <cellStyle name="Total 3 2 2 21 2 2" xfId="43190"/>
    <cellStyle name="Total 3 2 2 21 2 3" xfId="43191"/>
    <cellStyle name="Total 3 2 2 21 2 4" xfId="43192"/>
    <cellStyle name="Total 3 2 2 21 2 5" xfId="43193"/>
    <cellStyle name="Total 3 2 2 21 2 6" xfId="43194"/>
    <cellStyle name="Total 3 2 2 21 3" xfId="43195"/>
    <cellStyle name="Total 3 2 2 21 4" xfId="43196"/>
    <cellStyle name="Total 3 2 2 21 5" xfId="43197"/>
    <cellStyle name="Total 3 2 2 21 6" xfId="43198"/>
    <cellStyle name="Total 3 2 2 21 7" xfId="43199"/>
    <cellStyle name="Total 3 2 2 22" xfId="43200"/>
    <cellStyle name="Total 3 2 2 22 2" xfId="43201"/>
    <cellStyle name="Total 3 2 2 22 2 2" xfId="43202"/>
    <cellStyle name="Total 3 2 2 22 2 3" xfId="43203"/>
    <cellStyle name="Total 3 2 2 22 2 4" xfId="43204"/>
    <cellStyle name="Total 3 2 2 22 2 5" xfId="43205"/>
    <cellStyle name="Total 3 2 2 22 2 6" xfId="43206"/>
    <cellStyle name="Total 3 2 2 22 3" xfId="43207"/>
    <cellStyle name="Total 3 2 2 22 4" xfId="43208"/>
    <cellStyle name="Total 3 2 2 22 5" xfId="43209"/>
    <cellStyle name="Total 3 2 2 22 6" xfId="43210"/>
    <cellStyle name="Total 3 2 2 22 7" xfId="43211"/>
    <cellStyle name="Total 3 2 2 23" xfId="43212"/>
    <cellStyle name="Total 3 2 2 23 2" xfId="43213"/>
    <cellStyle name="Total 3 2 2 23 2 2" xfId="43214"/>
    <cellStyle name="Total 3 2 2 23 2 3" xfId="43215"/>
    <cellStyle name="Total 3 2 2 23 2 4" xfId="43216"/>
    <cellStyle name="Total 3 2 2 23 2 5" xfId="43217"/>
    <cellStyle name="Total 3 2 2 23 2 6" xfId="43218"/>
    <cellStyle name="Total 3 2 2 23 3" xfId="43219"/>
    <cellStyle name="Total 3 2 2 23 4" xfId="43220"/>
    <cellStyle name="Total 3 2 2 23 5" xfId="43221"/>
    <cellStyle name="Total 3 2 2 23 6" xfId="43222"/>
    <cellStyle name="Total 3 2 2 23 7" xfId="43223"/>
    <cellStyle name="Total 3 2 2 24" xfId="43224"/>
    <cellStyle name="Total 3 2 2 24 2" xfId="43225"/>
    <cellStyle name="Total 3 2 2 24 2 2" xfId="43226"/>
    <cellStyle name="Total 3 2 2 24 2 3" xfId="43227"/>
    <cellStyle name="Total 3 2 2 24 2 4" xfId="43228"/>
    <cellStyle name="Total 3 2 2 24 2 5" xfId="43229"/>
    <cellStyle name="Total 3 2 2 24 2 6" xfId="43230"/>
    <cellStyle name="Total 3 2 2 24 3" xfId="43231"/>
    <cellStyle name="Total 3 2 2 24 4" xfId="43232"/>
    <cellStyle name="Total 3 2 2 24 5" xfId="43233"/>
    <cellStyle name="Total 3 2 2 24 6" xfId="43234"/>
    <cellStyle name="Total 3 2 2 24 7" xfId="43235"/>
    <cellStyle name="Total 3 2 2 25" xfId="43236"/>
    <cellStyle name="Total 3 2 2 25 2" xfId="43237"/>
    <cellStyle name="Total 3 2 2 25 2 2" xfId="43238"/>
    <cellStyle name="Total 3 2 2 25 2 3" xfId="43239"/>
    <cellStyle name="Total 3 2 2 25 2 4" xfId="43240"/>
    <cellStyle name="Total 3 2 2 25 2 5" xfId="43241"/>
    <cellStyle name="Total 3 2 2 25 2 6" xfId="43242"/>
    <cellStyle name="Total 3 2 2 25 3" xfId="43243"/>
    <cellStyle name="Total 3 2 2 25 4" xfId="43244"/>
    <cellStyle name="Total 3 2 2 25 5" xfId="43245"/>
    <cellStyle name="Total 3 2 2 25 6" xfId="43246"/>
    <cellStyle name="Total 3 2 2 25 7" xfId="43247"/>
    <cellStyle name="Total 3 2 2 26" xfId="43248"/>
    <cellStyle name="Total 3 2 2 26 2" xfId="43249"/>
    <cellStyle name="Total 3 2 2 26 2 2" xfId="43250"/>
    <cellStyle name="Total 3 2 2 26 2 3" xfId="43251"/>
    <cellStyle name="Total 3 2 2 26 2 4" xfId="43252"/>
    <cellStyle name="Total 3 2 2 26 2 5" xfId="43253"/>
    <cellStyle name="Total 3 2 2 26 2 6" xfId="43254"/>
    <cellStyle name="Total 3 2 2 26 3" xfId="43255"/>
    <cellStyle name="Total 3 2 2 26 4" xfId="43256"/>
    <cellStyle name="Total 3 2 2 26 5" xfId="43257"/>
    <cellStyle name="Total 3 2 2 26 6" xfId="43258"/>
    <cellStyle name="Total 3 2 2 26 7" xfId="43259"/>
    <cellStyle name="Total 3 2 2 27" xfId="43260"/>
    <cellStyle name="Total 3 2 2 27 2" xfId="43261"/>
    <cellStyle name="Total 3 2 2 27 2 2" xfId="43262"/>
    <cellStyle name="Total 3 2 2 27 2 3" xfId="43263"/>
    <cellStyle name="Total 3 2 2 27 2 4" xfId="43264"/>
    <cellStyle name="Total 3 2 2 27 2 5" xfId="43265"/>
    <cellStyle name="Total 3 2 2 27 2 6" xfId="43266"/>
    <cellStyle name="Total 3 2 2 27 3" xfId="43267"/>
    <cellStyle name="Total 3 2 2 27 4" xfId="43268"/>
    <cellStyle name="Total 3 2 2 27 5" xfId="43269"/>
    <cellStyle name="Total 3 2 2 27 6" xfId="43270"/>
    <cellStyle name="Total 3 2 2 27 7" xfId="43271"/>
    <cellStyle name="Total 3 2 2 28" xfId="43272"/>
    <cellStyle name="Total 3 2 2 28 2" xfId="43273"/>
    <cellStyle name="Total 3 2 2 28 2 2" xfId="43274"/>
    <cellStyle name="Total 3 2 2 28 2 3" xfId="43275"/>
    <cellStyle name="Total 3 2 2 28 2 4" xfId="43276"/>
    <cellStyle name="Total 3 2 2 28 2 5" xfId="43277"/>
    <cellStyle name="Total 3 2 2 28 2 6" xfId="43278"/>
    <cellStyle name="Total 3 2 2 28 3" xfId="43279"/>
    <cellStyle name="Total 3 2 2 28 4" xfId="43280"/>
    <cellStyle name="Total 3 2 2 28 5" xfId="43281"/>
    <cellStyle name="Total 3 2 2 28 6" xfId="43282"/>
    <cellStyle name="Total 3 2 2 28 7" xfId="43283"/>
    <cellStyle name="Total 3 2 2 29" xfId="43284"/>
    <cellStyle name="Total 3 2 2 29 2" xfId="43285"/>
    <cellStyle name="Total 3 2 2 29 2 2" xfId="43286"/>
    <cellStyle name="Total 3 2 2 29 2 3" xfId="43287"/>
    <cellStyle name="Total 3 2 2 29 2 4" xfId="43288"/>
    <cellStyle name="Total 3 2 2 29 2 5" xfId="43289"/>
    <cellStyle name="Total 3 2 2 29 2 6" xfId="43290"/>
    <cellStyle name="Total 3 2 2 29 3" xfId="43291"/>
    <cellStyle name="Total 3 2 2 29 4" xfId="43292"/>
    <cellStyle name="Total 3 2 2 29 5" xfId="43293"/>
    <cellStyle name="Total 3 2 2 29 6" xfId="43294"/>
    <cellStyle name="Total 3 2 2 29 7" xfId="43295"/>
    <cellStyle name="Total 3 2 2 3" xfId="43296"/>
    <cellStyle name="Total 3 2 2 3 2" xfId="43297"/>
    <cellStyle name="Total 3 2 2 3 2 2" xfId="43298"/>
    <cellStyle name="Total 3 2 2 3 2 3" xfId="43299"/>
    <cellStyle name="Total 3 2 2 3 2 4" xfId="43300"/>
    <cellStyle name="Total 3 2 2 3 2 5" xfId="43301"/>
    <cellStyle name="Total 3 2 2 3 2 6" xfId="43302"/>
    <cellStyle name="Total 3 2 2 3 3" xfId="43303"/>
    <cellStyle name="Total 3 2 2 3 4" xfId="43304"/>
    <cellStyle name="Total 3 2 2 3 5" xfId="43305"/>
    <cellStyle name="Total 3 2 2 3 6" xfId="43306"/>
    <cellStyle name="Total 3 2 2 3 7" xfId="43307"/>
    <cellStyle name="Total 3 2 2 30" xfId="43308"/>
    <cellStyle name="Total 3 2 2 30 2" xfId="43309"/>
    <cellStyle name="Total 3 2 2 30 2 2" xfId="43310"/>
    <cellStyle name="Total 3 2 2 30 2 3" xfId="43311"/>
    <cellStyle name="Total 3 2 2 30 2 4" xfId="43312"/>
    <cellStyle name="Total 3 2 2 30 2 5" xfId="43313"/>
    <cellStyle name="Total 3 2 2 30 2 6" xfId="43314"/>
    <cellStyle name="Total 3 2 2 30 3" xfId="43315"/>
    <cellStyle name="Total 3 2 2 30 4" xfId="43316"/>
    <cellStyle name="Total 3 2 2 30 5" xfId="43317"/>
    <cellStyle name="Total 3 2 2 30 6" xfId="43318"/>
    <cellStyle name="Total 3 2 2 30 7" xfId="43319"/>
    <cellStyle name="Total 3 2 2 31" xfId="43320"/>
    <cellStyle name="Total 3 2 2 31 2" xfId="43321"/>
    <cellStyle name="Total 3 2 2 31 2 2" xfId="43322"/>
    <cellStyle name="Total 3 2 2 31 2 3" xfId="43323"/>
    <cellStyle name="Total 3 2 2 31 2 4" xfId="43324"/>
    <cellStyle name="Total 3 2 2 31 2 5" xfId="43325"/>
    <cellStyle name="Total 3 2 2 31 2 6" xfId="43326"/>
    <cellStyle name="Total 3 2 2 31 3" xfId="43327"/>
    <cellStyle name="Total 3 2 2 31 4" xfId="43328"/>
    <cellStyle name="Total 3 2 2 31 5" xfId="43329"/>
    <cellStyle name="Total 3 2 2 31 6" xfId="43330"/>
    <cellStyle name="Total 3 2 2 31 7" xfId="43331"/>
    <cellStyle name="Total 3 2 2 32" xfId="43332"/>
    <cellStyle name="Total 3 2 2 32 2" xfId="43333"/>
    <cellStyle name="Total 3 2 2 32 2 2" xfId="43334"/>
    <cellStyle name="Total 3 2 2 32 2 3" xfId="43335"/>
    <cellStyle name="Total 3 2 2 32 2 4" xfId="43336"/>
    <cellStyle name="Total 3 2 2 32 2 5" xfId="43337"/>
    <cellStyle name="Total 3 2 2 32 2 6" xfId="43338"/>
    <cellStyle name="Total 3 2 2 32 3" xfId="43339"/>
    <cellStyle name="Total 3 2 2 32 4" xfId="43340"/>
    <cellStyle name="Total 3 2 2 32 5" xfId="43341"/>
    <cellStyle name="Total 3 2 2 32 6" xfId="43342"/>
    <cellStyle name="Total 3 2 2 32 7" xfId="43343"/>
    <cellStyle name="Total 3 2 2 33" xfId="43344"/>
    <cellStyle name="Total 3 2 2 33 2" xfId="43345"/>
    <cellStyle name="Total 3 2 2 33 2 2" xfId="43346"/>
    <cellStyle name="Total 3 2 2 33 2 3" xfId="43347"/>
    <cellStyle name="Total 3 2 2 33 2 4" xfId="43348"/>
    <cellStyle name="Total 3 2 2 33 2 5" xfId="43349"/>
    <cellStyle name="Total 3 2 2 33 2 6" xfId="43350"/>
    <cellStyle name="Total 3 2 2 33 3" xfId="43351"/>
    <cellStyle name="Total 3 2 2 33 4" xfId="43352"/>
    <cellStyle name="Total 3 2 2 33 5" xfId="43353"/>
    <cellStyle name="Total 3 2 2 33 6" xfId="43354"/>
    <cellStyle name="Total 3 2 2 33 7" xfId="43355"/>
    <cellStyle name="Total 3 2 2 34" xfId="43356"/>
    <cellStyle name="Total 3 2 2 34 2" xfId="43357"/>
    <cellStyle name="Total 3 2 2 34 2 2" xfId="43358"/>
    <cellStyle name="Total 3 2 2 34 2 3" xfId="43359"/>
    <cellStyle name="Total 3 2 2 34 2 4" xfId="43360"/>
    <cellStyle name="Total 3 2 2 34 2 5" xfId="43361"/>
    <cellStyle name="Total 3 2 2 34 2 6" xfId="43362"/>
    <cellStyle name="Total 3 2 2 34 3" xfId="43363"/>
    <cellStyle name="Total 3 2 2 34 4" xfId="43364"/>
    <cellStyle name="Total 3 2 2 34 5" xfId="43365"/>
    <cellStyle name="Total 3 2 2 35" xfId="43366"/>
    <cellStyle name="Total 3 2 2 36" xfId="43367"/>
    <cellStyle name="Total 3 2 2 36 2" xfId="43368"/>
    <cellStyle name="Total 3 2 2 36 3" xfId="43369"/>
    <cellStyle name="Total 3 2 2 36 4" xfId="43370"/>
    <cellStyle name="Total 3 2 2 36 5" xfId="43371"/>
    <cellStyle name="Total 3 2 2 36 6" xfId="43372"/>
    <cellStyle name="Total 3 2 2 37" xfId="43373"/>
    <cellStyle name="Total 3 2 2 38" xfId="43374"/>
    <cellStyle name="Total 3 2 2 39" xfId="43375"/>
    <cellStyle name="Total 3 2 2 4" xfId="43376"/>
    <cellStyle name="Total 3 2 2 4 2" xfId="43377"/>
    <cellStyle name="Total 3 2 2 4 2 2" xfId="43378"/>
    <cellStyle name="Total 3 2 2 4 2 3" xfId="43379"/>
    <cellStyle name="Total 3 2 2 4 2 4" xfId="43380"/>
    <cellStyle name="Total 3 2 2 4 2 5" xfId="43381"/>
    <cellStyle name="Total 3 2 2 4 2 6" xfId="43382"/>
    <cellStyle name="Total 3 2 2 4 3" xfId="43383"/>
    <cellStyle name="Total 3 2 2 4 4" xfId="43384"/>
    <cellStyle name="Total 3 2 2 4 5" xfId="43385"/>
    <cellStyle name="Total 3 2 2 4 6" xfId="43386"/>
    <cellStyle name="Total 3 2 2 4 7" xfId="43387"/>
    <cellStyle name="Total 3 2 2 5" xfId="43388"/>
    <cellStyle name="Total 3 2 2 5 2" xfId="43389"/>
    <cellStyle name="Total 3 2 2 5 2 2" xfId="43390"/>
    <cellStyle name="Total 3 2 2 5 2 3" xfId="43391"/>
    <cellStyle name="Total 3 2 2 5 2 4" xfId="43392"/>
    <cellStyle name="Total 3 2 2 5 2 5" xfId="43393"/>
    <cellStyle name="Total 3 2 2 5 2 6" xfId="43394"/>
    <cellStyle name="Total 3 2 2 5 3" xfId="43395"/>
    <cellStyle name="Total 3 2 2 5 4" xfId="43396"/>
    <cellStyle name="Total 3 2 2 5 5" xfId="43397"/>
    <cellStyle name="Total 3 2 2 5 6" xfId="43398"/>
    <cellStyle name="Total 3 2 2 5 7" xfId="43399"/>
    <cellStyle name="Total 3 2 2 6" xfId="43400"/>
    <cellStyle name="Total 3 2 2 6 2" xfId="43401"/>
    <cellStyle name="Total 3 2 2 6 2 2" xfId="43402"/>
    <cellStyle name="Total 3 2 2 6 2 3" xfId="43403"/>
    <cellStyle name="Total 3 2 2 6 2 4" xfId="43404"/>
    <cellStyle name="Total 3 2 2 6 2 5" xfId="43405"/>
    <cellStyle name="Total 3 2 2 6 2 6" xfId="43406"/>
    <cellStyle name="Total 3 2 2 6 3" xfId="43407"/>
    <cellStyle name="Total 3 2 2 6 4" xfId="43408"/>
    <cellStyle name="Total 3 2 2 6 5" xfId="43409"/>
    <cellStyle name="Total 3 2 2 6 6" xfId="43410"/>
    <cellStyle name="Total 3 2 2 6 7" xfId="43411"/>
    <cellStyle name="Total 3 2 2 7" xfId="43412"/>
    <cellStyle name="Total 3 2 2 7 2" xfId="43413"/>
    <cellStyle name="Total 3 2 2 7 2 2" xfId="43414"/>
    <cellStyle name="Total 3 2 2 7 2 3" xfId="43415"/>
    <cellStyle name="Total 3 2 2 7 2 4" xfId="43416"/>
    <cellStyle name="Total 3 2 2 7 2 5" xfId="43417"/>
    <cellStyle name="Total 3 2 2 7 2 6" xfId="43418"/>
    <cellStyle name="Total 3 2 2 7 3" xfId="43419"/>
    <cellStyle name="Total 3 2 2 7 4" xfId="43420"/>
    <cellStyle name="Total 3 2 2 7 5" xfId="43421"/>
    <cellStyle name="Total 3 2 2 7 6" xfId="43422"/>
    <cellStyle name="Total 3 2 2 7 7" xfId="43423"/>
    <cellStyle name="Total 3 2 2 8" xfId="43424"/>
    <cellStyle name="Total 3 2 2 8 2" xfId="43425"/>
    <cellStyle name="Total 3 2 2 8 2 2" xfId="43426"/>
    <cellStyle name="Total 3 2 2 8 2 3" xfId="43427"/>
    <cellStyle name="Total 3 2 2 8 2 4" xfId="43428"/>
    <cellStyle name="Total 3 2 2 8 2 5" xfId="43429"/>
    <cellStyle name="Total 3 2 2 8 2 6" xfId="43430"/>
    <cellStyle name="Total 3 2 2 8 3" xfId="43431"/>
    <cellStyle name="Total 3 2 2 8 4" xfId="43432"/>
    <cellStyle name="Total 3 2 2 8 5" xfId="43433"/>
    <cellStyle name="Total 3 2 2 8 6" xfId="43434"/>
    <cellStyle name="Total 3 2 2 8 7" xfId="43435"/>
    <cellStyle name="Total 3 2 2 9" xfId="43436"/>
    <cellStyle name="Total 3 2 2 9 2" xfId="43437"/>
    <cellStyle name="Total 3 2 2 9 2 2" xfId="43438"/>
    <cellStyle name="Total 3 2 2 9 2 3" xfId="43439"/>
    <cellStyle name="Total 3 2 2 9 2 4" xfId="43440"/>
    <cellStyle name="Total 3 2 2 9 2 5" xfId="43441"/>
    <cellStyle name="Total 3 2 2 9 2 6" xfId="43442"/>
    <cellStyle name="Total 3 2 2 9 3" xfId="43443"/>
    <cellStyle name="Total 3 2 2 9 4" xfId="43444"/>
    <cellStyle name="Total 3 2 2 9 5" xfId="43445"/>
    <cellStyle name="Total 3 2 2 9 6" xfId="43446"/>
    <cellStyle name="Total 3 2 2 9 7" xfId="43447"/>
    <cellStyle name="Total 3 2 20" xfId="43448"/>
    <cellStyle name="Total 3 2 20 2" xfId="43449"/>
    <cellStyle name="Total 3 2 20 2 2" xfId="43450"/>
    <cellStyle name="Total 3 2 20 2 3" xfId="43451"/>
    <cellStyle name="Total 3 2 20 2 4" xfId="43452"/>
    <cellStyle name="Total 3 2 20 2 5" xfId="43453"/>
    <cellStyle name="Total 3 2 20 2 6" xfId="43454"/>
    <cellStyle name="Total 3 2 20 3" xfId="43455"/>
    <cellStyle name="Total 3 2 20 4" xfId="43456"/>
    <cellStyle name="Total 3 2 20 5" xfId="43457"/>
    <cellStyle name="Total 3 2 20 6" xfId="43458"/>
    <cellStyle name="Total 3 2 20 7" xfId="43459"/>
    <cellStyle name="Total 3 2 21" xfId="43460"/>
    <cellStyle name="Total 3 2 21 2" xfId="43461"/>
    <cellStyle name="Total 3 2 21 2 2" xfId="43462"/>
    <cellStyle name="Total 3 2 21 2 3" xfId="43463"/>
    <cellStyle name="Total 3 2 21 2 4" xfId="43464"/>
    <cellStyle name="Total 3 2 21 2 5" xfId="43465"/>
    <cellStyle name="Total 3 2 21 2 6" xfId="43466"/>
    <cellStyle name="Total 3 2 21 3" xfId="43467"/>
    <cellStyle name="Total 3 2 21 4" xfId="43468"/>
    <cellStyle name="Total 3 2 21 5" xfId="43469"/>
    <cellStyle name="Total 3 2 21 6" xfId="43470"/>
    <cellStyle name="Total 3 2 21 7" xfId="43471"/>
    <cellStyle name="Total 3 2 22" xfId="43472"/>
    <cellStyle name="Total 3 2 22 2" xfId="43473"/>
    <cellStyle name="Total 3 2 22 2 2" xfId="43474"/>
    <cellStyle name="Total 3 2 22 2 3" xfId="43475"/>
    <cellStyle name="Total 3 2 22 2 4" xfId="43476"/>
    <cellStyle name="Total 3 2 22 2 5" xfId="43477"/>
    <cellStyle name="Total 3 2 22 2 6" xfId="43478"/>
    <cellStyle name="Total 3 2 22 3" xfId="43479"/>
    <cellStyle name="Total 3 2 22 4" xfId="43480"/>
    <cellStyle name="Total 3 2 22 5" xfId="43481"/>
    <cellStyle name="Total 3 2 22 6" xfId="43482"/>
    <cellStyle name="Total 3 2 22 7" xfId="43483"/>
    <cellStyle name="Total 3 2 23" xfId="43484"/>
    <cellStyle name="Total 3 2 23 2" xfId="43485"/>
    <cellStyle name="Total 3 2 23 2 2" xfId="43486"/>
    <cellStyle name="Total 3 2 23 2 3" xfId="43487"/>
    <cellStyle name="Total 3 2 23 2 4" xfId="43488"/>
    <cellStyle name="Total 3 2 23 2 5" xfId="43489"/>
    <cellStyle name="Total 3 2 23 2 6" xfId="43490"/>
    <cellStyle name="Total 3 2 23 3" xfId="43491"/>
    <cellStyle name="Total 3 2 23 4" xfId="43492"/>
    <cellStyle name="Total 3 2 23 5" xfId="43493"/>
    <cellStyle name="Total 3 2 23 6" xfId="43494"/>
    <cellStyle name="Total 3 2 23 7" xfId="43495"/>
    <cellStyle name="Total 3 2 24" xfId="43496"/>
    <cellStyle name="Total 3 2 24 2" xfId="43497"/>
    <cellStyle name="Total 3 2 24 2 2" xfId="43498"/>
    <cellStyle name="Total 3 2 24 2 3" xfId="43499"/>
    <cellStyle name="Total 3 2 24 2 4" xfId="43500"/>
    <cellStyle name="Total 3 2 24 2 5" xfId="43501"/>
    <cellStyle name="Total 3 2 24 2 6" xfId="43502"/>
    <cellStyle name="Total 3 2 24 3" xfId="43503"/>
    <cellStyle name="Total 3 2 24 4" xfId="43504"/>
    <cellStyle name="Total 3 2 24 5" xfId="43505"/>
    <cellStyle name="Total 3 2 24 6" xfId="43506"/>
    <cellStyle name="Total 3 2 24 7" xfId="43507"/>
    <cellStyle name="Total 3 2 25" xfId="43508"/>
    <cellStyle name="Total 3 2 25 2" xfId="43509"/>
    <cellStyle name="Total 3 2 25 2 2" xfId="43510"/>
    <cellStyle name="Total 3 2 25 2 3" xfId="43511"/>
    <cellStyle name="Total 3 2 25 2 4" xfId="43512"/>
    <cellStyle name="Total 3 2 25 2 5" xfId="43513"/>
    <cellStyle name="Total 3 2 25 2 6" xfId="43514"/>
    <cellStyle name="Total 3 2 25 3" xfId="43515"/>
    <cellStyle name="Total 3 2 25 4" xfId="43516"/>
    <cellStyle name="Total 3 2 25 5" xfId="43517"/>
    <cellStyle name="Total 3 2 25 6" xfId="43518"/>
    <cellStyle name="Total 3 2 25 7" xfId="43519"/>
    <cellStyle name="Total 3 2 26" xfId="43520"/>
    <cellStyle name="Total 3 2 26 2" xfId="43521"/>
    <cellStyle name="Total 3 2 26 2 2" xfId="43522"/>
    <cellStyle name="Total 3 2 26 2 3" xfId="43523"/>
    <cellStyle name="Total 3 2 26 2 4" xfId="43524"/>
    <cellStyle name="Total 3 2 26 2 5" xfId="43525"/>
    <cellStyle name="Total 3 2 26 2 6" xfId="43526"/>
    <cellStyle name="Total 3 2 26 3" xfId="43527"/>
    <cellStyle name="Total 3 2 26 4" xfId="43528"/>
    <cellStyle name="Total 3 2 26 5" xfId="43529"/>
    <cellStyle name="Total 3 2 26 6" xfId="43530"/>
    <cellStyle name="Total 3 2 26 7" xfId="43531"/>
    <cellStyle name="Total 3 2 27" xfId="43532"/>
    <cellStyle name="Total 3 2 27 2" xfId="43533"/>
    <cellStyle name="Total 3 2 27 2 2" xfId="43534"/>
    <cellStyle name="Total 3 2 27 2 3" xfId="43535"/>
    <cellStyle name="Total 3 2 27 2 4" xfId="43536"/>
    <cellStyle name="Total 3 2 27 2 5" xfId="43537"/>
    <cellStyle name="Total 3 2 27 2 6" xfId="43538"/>
    <cellStyle name="Total 3 2 27 3" xfId="43539"/>
    <cellStyle name="Total 3 2 27 4" xfId="43540"/>
    <cellStyle name="Total 3 2 27 5" xfId="43541"/>
    <cellStyle name="Total 3 2 27 6" xfId="43542"/>
    <cellStyle name="Total 3 2 27 7" xfId="43543"/>
    <cellStyle name="Total 3 2 28" xfId="43544"/>
    <cellStyle name="Total 3 2 28 2" xfId="43545"/>
    <cellStyle name="Total 3 2 28 2 2" xfId="43546"/>
    <cellStyle name="Total 3 2 28 2 3" xfId="43547"/>
    <cellStyle name="Total 3 2 28 2 4" xfId="43548"/>
    <cellStyle name="Total 3 2 28 2 5" xfId="43549"/>
    <cellStyle name="Total 3 2 28 2 6" xfId="43550"/>
    <cellStyle name="Total 3 2 28 3" xfId="43551"/>
    <cellStyle name="Total 3 2 28 4" xfId="43552"/>
    <cellStyle name="Total 3 2 28 5" xfId="43553"/>
    <cellStyle name="Total 3 2 28 6" xfId="43554"/>
    <cellStyle name="Total 3 2 28 7" xfId="43555"/>
    <cellStyle name="Total 3 2 29" xfId="43556"/>
    <cellStyle name="Total 3 2 29 2" xfId="43557"/>
    <cellStyle name="Total 3 2 29 2 2" xfId="43558"/>
    <cellStyle name="Total 3 2 29 2 3" xfId="43559"/>
    <cellStyle name="Total 3 2 29 2 4" xfId="43560"/>
    <cellStyle name="Total 3 2 29 2 5" xfId="43561"/>
    <cellStyle name="Total 3 2 29 2 6" xfId="43562"/>
    <cellStyle name="Total 3 2 29 3" xfId="43563"/>
    <cellStyle name="Total 3 2 29 4" xfId="43564"/>
    <cellStyle name="Total 3 2 29 5" xfId="43565"/>
    <cellStyle name="Total 3 2 29 6" xfId="43566"/>
    <cellStyle name="Total 3 2 29 7" xfId="43567"/>
    <cellStyle name="Total 3 2 3" xfId="43568"/>
    <cellStyle name="Total 3 2 3 2" xfId="43569"/>
    <cellStyle name="Total 3 2 3 2 2" xfId="43570"/>
    <cellStyle name="Total 3 2 3 2 3" xfId="43571"/>
    <cellStyle name="Total 3 2 3 2 4" xfId="43572"/>
    <cellStyle name="Total 3 2 3 2 5" xfId="43573"/>
    <cellStyle name="Total 3 2 3 2 6" xfId="43574"/>
    <cellStyle name="Total 3 2 3 3" xfId="43575"/>
    <cellStyle name="Total 3 2 3 4" xfId="43576"/>
    <cellStyle name="Total 3 2 3 5" xfId="43577"/>
    <cellStyle name="Total 3 2 3 6" xfId="43578"/>
    <cellStyle name="Total 3 2 3 7" xfId="43579"/>
    <cellStyle name="Total 3 2 30" xfId="43580"/>
    <cellStyle name="Total 3 2 30 2" xfId="43581"/>
    <cellStyle name="Total 3 2 30 2 2" xfId="43582"/>
    <cellStyle name="Total 3 2 30 2 3" xfId="43583"/>
    <cellStyle name="Total 3 2 30 2 4" xfId="43584"/>
    <cellStyle name="Total 3 2 30 2 5" xfId="43585"/>
    <cellStyle name="Total 3 2 30 2 6" xfId="43586"/>
    <cellStyle name="Total 3 2 30 3" xfId="43587"/>
    <cellStyle name="Total 3 2 30 4" xfId="43588"/>
    <cellStyle name="Total 3 2 30 5" xfId="43589"/>
    <cellStyle name="Total 3 2 30 6" xfId="43590"/>
    <cellStyle name="Total 3 2 30 7" xfId="43591"/>
    <cellStyle name="Total 3 2 31" xfId="43592"/>
    <cellStyle name="Total 3 2 31 2" xfId="43593"/>
    <cellStyle name="Total 3 2 31 2 2" xfId="43594"/>
    <cellStyle name="Total 3 2 31 2 3" xfId="43595"/>
    <cellStyle name="Total 3 2 31 2 4" xfId="43596"/>
    <cellStyle name="Total 3 2 31 2 5" xfId="43597"/>
    <cellStyle name="Total 3 2 31 2 6" xfId="43598"/>
    <cellStyle name="Total 3 2 31 3" xfId="43599"/>
    <cellStyle name="Total 3 2 31 4" xfId="43600"/>
    <cellStyle name="Total 3 2 31 5" xfId="43601"/>
    <cellStyle name="Total 3 2 31 6" xfId="43602"/>
    <cellStyle name="Total 3 2 31 7" xfId="43603"/>
    <cellStyle name="Total 3 2 32" xfId="43604"/>
    <cellStyle name="Total 3 2 32 2" xfId="43605"/>
    <cellStyle name="Total 3 2 32 2 2" xfId="43606"/>
    <cellStyle name="Total 3 2 32 2 3" xfId="43607"/>
    <cellStyle name="Total 3 2 32 2 4" xfId="43608"/>
    <cellStyle name="Total 3 2 32 2 5" xfId="43609"/>
    <cellStyle name="Total 3 2 32 2 6" xfId="43610"/>
    <cellStyle name="Total 3 2 32 3" xfId="43611"/>
    <cellStyle name="Total 3 2 32 4" xfId="43612"/>
    <cellStyle name="Total 3 2 32 5" xfId="43613"/>
    <cellStyle name="Total 3 2 32 6" xfId="43614"/>
    <cellStyle name="Total 3 2 32 7" xfId="43615"/>
    <cellStyle name="Total 3 2 33" xfId="43616"/>
    <cellStyle name="Total 3 2 33 2" xfId="43617"/>
    <cellStyle name="Total 3 2 33 2 2" xfId="43618"/>
    <cellStyle name="Total 3 2 33 2 3" xfId="43619"/>
    <cellStyle name="Total 3 2 33 2 4" xfId="43620"/>
    <cellStyle name="Total 3 2 33 2 5" xfId="43621"/>
    <cellStyle name="Total 3 2 33 2 6" xfId="43622"/>
    <cellStyle name="Total 3 2 33 3" xfId="43623"/>
    <cellStyle name="Total 3 2 33 4" xfId="43624"/>
    <cellStyle name="Total 3 2 33 5" xfId="43625"/>
    <cellStyle name="Total 3 2 33 6" xfId="43626"/>
    <cellStyle name="Total 3 2 33 7" xfId="43627"/>
    <cellStyle name="Total 3 2 34" xfId="43628"/>
    <cellStyle name="Total 3 2 34 2" xfId="43629"/>
    <cellStyle name="Total 3 2 34 2 2" xfId="43630"/>
    <cellStyle name="Total 3 2 34 2 3" xfId="43631"/>
    <cellStyle name="Total 3 2 34 2 4" xfId="43632"/>
    <cellStyle name="Total 3 2 34 2 5" xfId="43633"/>
    <cellStyle name="Total 3 2 34 2 6" xfId="43634"/>
    <cellStyle name="Total 3 2 34 3" xfId="43635"/>
    <cellStyle name="Total 3 2 34 4" xfId="43636"/>
    <cellStyle name="Total 3 2 34 5" xfId="43637"/>
    <cellStyle name="Total 3 2 34 6" xfId="43638"/>
    <cellStyle name="Total 3 2 34 7" xfId="43639"/>
    <cellStyle name="Total 3 2 35" xfId="43640"/>
    <cellStyle name="Total 3 2 35 2" xfId="43641"/>
    <cellStyle name="Total 3 2 35 2 2" xfId="43642"/>
    <cellStyle name="Total 3 2 35 2 3" xfId="43643"/>
    <cellStyle name="Total 3 2 35 2 4" xfId="43644"/>
    <cellStyle name="Total 3 2 35 2 5" xfId="43645"/>
    <cellStyle name="Total 3 2 35 2 6" xfId="43646"/>
    <cellStyle name="Total 3 2 35 3" xfId="43647"/>
    <cellStyle name="Total 3 2 35 4" xfId="43648"/>
    <cellStyle name="Total 3 2 35 5" xfId="43649"/>
    <cellStyle name="Total 3 2 35 6" xfId="43650"/>
    <cellStyle name="Total 3 2 36" xfId="43651"/>
    <cellStyle name="Total 3 2 37" xfId="43652"/>
    <cellStyle name="Total 3 2 37 2" xfId="43653"/>
    <cellStyle name="Total 3 2 37 3" xfId="43654"/>
    <cellStyle name="Total 3 2 37 4" xfId="43655"/>
    <cellStyle name="Total 3 2 37 5" xfId="43656"/>
    <cellStyle name="Total 3 2 37 6" xfId="43657"/>
    <cellStyle name="Total 3 2 38" xfId="43658"/>
    <cellStyle name="Total 3 2 39" xfId="43659"/>
    <cellStyle name="Total 3 2 4" xfId="43660"/>
    <cellStyle name="Total 3 2 4 2" xfId="43661"/>
    <cellStyle name="Total 3 2 4 2 2" xfId="43662"/>
    <cellStyle name="Total 3 2 4 2 3" xfId="43663"/>
    <cellStyle name="Total 3 2 4 2 4" xfId="43664"/>
    <cellStyle name="Total 3 2 4 2 5" xfId="43665"/>
    <cellStyle name="Total 3 2 4 2 6" xfId="43666"/>
    <cellStyle name="Total 3 2 4 3" xfId="43667"/>
    <cellStyle name="Total 3 2 4 4" xfId="43668"/>
    <cellStyle name="Total 3 2 4 5" xfId="43669"/>
    <cellStyle name="Total 3 2 4 6" xfId="43670"/>
    <cellStyle name="Total 3 2 4 7" xfId="43671"/>
    <cellStyle name="Total 3 2 5" xfId="43672"/>
    <cellStyle name="Total 3 2 5 2" xfId="43673"/>
    <cellStyle name="Total 3 2 5 2 2" xfId="43674"/>
    <cellStyle name="Total 3 2 5 2 3" xfId="43675"/>
    <cellStyle name="Total 3 2 5 2 4" xfId="43676"/>
    <cellStyle name="Total 3 2 5 2 5" xfId="43677"/>
    <cellStyle name="Total 3 2 5 2 6" xfId="43678"/>
    <cellStyle name="Total 3 2 5 3" xfId="43679"/>
    <cellStyle name="Total 3 2 5 4" xfId="43680"/>
    <cellStyle name="Total 3 2 5 5" xfId="43681"/>
    <cellStyle name="Total 3 2 5 6" xfId="43682"/>
    <cellStyle name="Total 3 2 5 7" xfId="43683"/>
    <cellStyle name="Total 3 2 6" xfId="43684"/>
    <cellStyle name="Total 3 2 6 2" xfId="43685"/>
    <cellStyle name="Total 3 2 6 2 2" xfId="43686"/>
    <cellStyle name="Total 3 2 6 2 3" xfId="43687"/>
    <cellStyle name="Total 3 2 6 2 4" xfId="43688"/>
    <cellStyle name="Total 3 2 6 2 5" xfId="43689"/>
    <cellStyle name="Total 3 2 6 2 6" xfId="43690"/>
    <cellStyle name="Total 3 2 6 3" xfId="43691"/>
    <cellStyle name="Total 3 2 6 4" xfId="43692"/>
    <cellStyle name="Total 3 2 6 5" xfId="43693"/>
    <cellStyle name="Total 3 2 6 6" xfId="43694"/>
    <cellStyle name="Total 3 2 6 7" xfId="43695"/>
    <cellStyle name="Total 3 2 7" xfId="43696"/>
    <cellStyle name="Total 3 2 7 2" xfId="43697"/>
    <cellStyle name="Total 3 2 7 2 2" xfId="43698"/>
    <cellStyle name="Total 3 2 7 2 3" xfId="43699"/>
    <cellStyle name="Total 3 2 7 2 4" xfId="43700"/>
    <cellStyle name="Total 3 2 7 2 5" xfId="43701"/>
    <cellStyle name="Total 3 2 7 2 6" xfId="43702"/>
    <cellStyle name="Total 3 2 7 3" xfId="43703"/>
    <cellStyle name="Total 3 2 7 4" xfId="43704"/>
    <cellStyle name="Total 3 2 7 5" xfId="43705"/>
    <cellStyle name="Total 3 2 7 6" xfId="43706"/>
    <cellStyle name="Total 3 2 7 7" xfId="43707"/>
    <cellStyle name="Total 3 2 8" xfId="43708"/>
    <cellStyle name="Total 3 2 8 2" xfId="43709"/>
    <cellStyle name="Total 3 2 8 2 2" xfId="43710"/>
    <cellStyle name="Total 3 2 8 2 3" xfId="43711"/>
    <cellStyle name="Total 3 2 8 2 4" xfId="43712"/>
    <cellStyle name="Total 3 2 8 2 5" xfId="43713"/>
    <cellStyle name="Total 3 2 8 2 6" xfId="43714"/>
    <cellStyle name="Total 3 2 8 3" xfId="43715"/>
    <cellStyle name="Total 3 2 8 4" xfId="43716"/>
    <cellStyle name="Total 3 2 8 5" xfId="43717"/>
    <cellStyle name="Total 3 2 8 6" xfId="43718"/>
    <cellStyle name="Total 3 2 8 7" xfId="43719"/>
    <cellStyle name="Total 3 2 9" xfId="43720"/>
    <cellStyle name="Total 3 2 9 2" xfId="43721"/>
    <cellStyle name="Total 3 2 9 2 2" xfId="43722"/>
    <cellStyle name="Total 3 2 9 2 3" xfId="43723"/>
    <cellStyle name="Total 3 2 9 2 4" xfId="43724"/>
    <cellStyle name="Total 3 2 9 2 5" xfId="43725"/>
    <cellStyle name="Total 3 2 9 2 6" xfId="43726"/>
    <cellStyle name="Total 3 2 9 3" xfId="43727"/>
    <cellStyle name="Total 3 2 9 4" xfId="43728"/>
    <cellStyle name="Total 3 2 9 5" xfId="43729"/>
    <cellStyle name="Total 3 2 9 6" xfId="43730"/>
    <cellStyle name="Total 3 2 9 7" xfId="43731"/>
    <cellStyle name="Total 3 20" xfId="43732"/>
    <cellStyle name="Total 3 20 2" xfId="43733"/>
    <cellStyle name="Total 3 20 2 2" xfId="43734"/>
    <cellStyle name="Total 3 20 2 3" xfId="43735"/>
    <cellStyle name="Total 3 20 2 4" xfId="43736"/>
    <cellStyle name="Total 3 20 2 5" xfId="43737"/>
    <cellStyle name="Total 3 20 2 6" xfId="43738"/>
    <cellStyle name="Total 3 20 3" xfId="43739"/>
    <cellStyle name="Total 3 20 4" xfId="43740"/>
    <cellStyle name="Total 3 20 5" xfId="43741"/>
    <cellStyle name="Total 3 20 6" xfId="43742"/>
    <cellStyle name="Total 3 20 7" xfId="43743"/>
    <cellStyle name="Total 3 21" xfId="43744"/>
    <cellStyle name="Total 3 21 2" xfId="43745"/>
    <cellStyle name="Total 3 21 2 2" xfId="43746"/>
    <cellStyle name="Total 3 21 2 3" xfId="43747"/>
    <cellStyle name="Total 3 21 2 4" xfId="43748"/>
    <cellStyle name="Total 3 21 2 5" xfId="43749"/>
    <cellStyle name="Total 3 21 2 6" xfId="43750"/>
    <cellStyle name="Total 3 21 3" xfId="43751"/>
    <cellStyle name="Total 3 21 4" xfId="43752"/>
    <cellStyle name="Total 3 21 5" xfId="43753"/>
    <cellStyle name="Total 3 21 6" xfId="43754"/>
    <cellStyle name="Total 3 21 7" xfId="43755"/>
    <cellStyle name="Total 3 22" xfId="43756"/>
    <cellStyle name="Total 3 22 2" xfId="43757"/>
    <cellStyle name="Total 3 22 2 2" xfId="43758"/>
    <cellStyle name="Total 3 22 2 3" xfId="43759"/>
    <cellStyle name="Total 3 22 2 4" xfId="43760"/>
    <cellStyle name="Total 3 22 2 5" xfId="43761"/>
    <cellStyle name="Total 3 22 2 6" xfId="43762"/>
    <cellStyle name="Total 3 22 3" xfId="43763"/>
    <cellStyle name="Total 3 22 4" xfId="43764"/>
    <cellStyle name="Total 3 22 5" xfId="43765"/>
    <cellStyle name="Total 3 22 6" xfId="43766"/>
    <cellStyle name="Total 3 22 7" xfId="43767"/>
    <cellStyle name="Total 3 23" xfId="43768"/>
    <cellStyle name="Total 3 23 2" xfId="43769"/>
    <cellStyle name="Total 3 23 2 2" xfId="43770"/>
    <cellStyle name="Total 3 23 2 3" xfId="43771"/>
    <cellStyle name="Total 3 23 2 4" xfId="43772"/>
    <cellStyle name="Total 3 23 2 5" xfId="43773"/>
    <cellStyle name="Total 3 23 2 6" xfId="43774"/>
    <cellStyle name="Total 3 23 3" xfId="43775"/>
    <cellStyle name="Total 3 23 4" xfId="43776"/>
    <cellStyle name="Total 3 23 5" xfId="43777"/>
    <cellStyle name="Total 3 23 6" xfId="43778"/>
    <cellStyle name="Total 3 23 7" xfId="43779"/>
    <cellStyle name="Total 3 24" xfId="43780"/>
    <cellStyle name="Total 3 24 2" xfId="43781"/>
    <cellStyle name="Total 3 24 2 2" xfId="43782"/>
    <cellStyle name="Total 3 24 2 3" xfId="43783"/>
    <cellStyle name="Total 3 24 2 4" xfId="43784"/>
    <cellStyle name="Total 3 24 2 5" xfId="43785"/>
    <cellStyle name="Total 3 24 2 6" xfId="43786"/>
    <cellStyle name="Total 3 24 3" xfId="43787"/>
    <cellStyle name="Total 3 24 4" xfId="43788"/>
    <cellStyle name="Total 3 24 5" xfId="43789"/>
    <cellStyle name="Total 3 24 6" xfId="43790"/>
    <cellStyle name="Total 3 24 7" xfId="43791"/>
    <cellStyle name="Total 3 25" xfId="43792"/>
    <cellStyle name="Total 3 25 2" xfId="43793"/>
    <cellStyle name="Total 3 25 2 2" xfId="43794"/>
    <cellStyle name="Total 3 25 2 3" xfId="43795"/>
    <cellStyle name="Total 3 25 2 4" xfId="43796"/>
    <cellStyle name="Total 3 25 2 5" xfId="43797"/>
    <cellStyle name="Total 3 25 2 6" xfId="43798"/>
    <cellStyle name="Total 3 25 3" xfId="43799"/>
    <cellStyle name="Total 3 25 4" xfId="43800"/>
    <cellStyle name="Total 3 25 5" xfId="43801"/>
    <cellStyle name="Total 3 25 6" xfId="43802"/>
    <cellStyle name="Total 3 25 7" xfId="43803"/>
    <cellStyle name="Total 3 26" xfId="43804"/>
    <cellStyle name="Total 3 26 2" xfId="43805"/>
    <cellStyle name="Total 3 26 2 2" xfId="43806"/>
    <cellStyle name="Total 3 26 2 3" xfId="43807"/>
    <cellStyle name="Total 3 26 2 4" xfId="43808"/>
    <cellStyle name="Total 3 26 2 5" xfId="43809"/>
    <cellStyle name="Total 3 26 2 6" xfId="43810"/>
    <cellStyle name="Total 3 26 3" xfId="43811"/>
    <cellStyle name="Total 3 26 4" xfId="43812"/>
    <cellStyle name="Total 3 26 5" xfId="43813"/>
    <cellStyle name="Total 3 26 6" xfId="43814"/>
    <cellStyle name="Total 3 26 7" xfId="43815"/>
    <cellStyle name="Total 3 27" xfId="43816"/>
    <cellStyle name="Total 3 27 2" xfId="43817"/>
    <cellStyle name="Total 3 27 2 2" xfId="43818"/>
    <cellStyle name="Total 3 27 2 3" xfId="43819"/>
    <cellStyle name="Total 3 27 2 4" xfId="43820"/>
    <cellStyle name="Total 3 27 2 5" xfId="43821"/>
    <cellStyle name="Total 3 27 2 6" xfId="43822"/>
    <cellStyle name="Total 3 27 3" xfId="43823"/>
    <cellStyle name="Total 3 27 4" xfId="43824"/>
    <cellStyle name="Total 3 27 5" xfId="43825"/>
    <cellStyle name="Total 3 27 6" xfId="43826"/>
    <cellStyle name="Total 3 27 7" xfId="43827"/>
    <cellStyle name="Total 3 28" xfId="43828"/>
    <cellStyle name="Total 3 28 2" xfId="43829"/>
    <cellStyle name="Total 3 28 2 2" xfId="43830"/>
    <cellStyle name="Total 3 28 2 3" xfId="43831"/>
    <cellStyle name="Total 3 28 2 4" xfId="43832"/>
    <cellStyle name="Total 3 28 2 5" xfId="43833"/>
    <cellStyle name="Total 3 28 2 6" xfId="43834"/>
    <cellStyle name="Total 3 28 3" xfId="43835"/>
    <cellStyle name="Total 3 28 4" xfId="43836"/>
    <cellStyle name="Total 3 28 5" xfId="43837"/>
    <cellStyle name="Total 3 28 6" xfId="43838"/>
    <cellStyle name="Total 3 28 7" xfId="43839"/>
    <cellStyle name="Total 3 29" xfId="43840"/>
    <cellStyle name="Total 3 29 2" xfId="43841"/>
    <cellStyle name="Total 3 29 2 2" xfId="43842"/>
    <cellStyle name="Total 3 29 2 3" xfId="43843"/>
    <cellStyle name="Total 3 29 2 4" xfId="43844"/>
    <cellStyle name="Total 3 29 2 5" xfId="43845"/>
    <cellStyle name="Total 3 29 2 6" xfId="43846"/>
    <cellStyle name="Total 3 29 3" xfId="43847"/>
    <cellStyle name="Total 3 29 4" xfId="43848"/>
    <cellStyle name="Total 3 29 5" xfId="43849"/>
    <cellStyle name="Total 3 29 6" xfId="43850"/>
    <cellStyle name="Total 3 29 7" xfId="43851"/>
    <cellStyle name="Total 3 3" xfId="43852"/>
    <cellStyle name="Total 3 3 10" xfId="43853"/>
    <cellStyle name="Total 3 3 10 2" xfId="43854"/>
    <cellStyle name="Total 3 3 10 2 2" xfId="43855"/>
    <cellStyle name="Total 3 3 10 2 3" xfId="43856"/>
    <cellStyle name="Total 3 3 10 2 4" xfId="43857"/>
    <cellStyle name="Total 3 3 10 2 5" xfId="43858"/>
    <cellStyle name="Total 3 3 10 2 6" xfId="43859"/>
    <cellStyle name="Total 3 3 10 3" xfId="43860"/>
    <cellStyle name="Total 3 3 10 4" xfId="43861"/>
    <cellStyle name="Total 3 3 10 5" xfId="43862"/>
    <cellStyle name="Total 3 3 10 6" xfId="43863"/>
    <cellStyle name="Total 3 3 10 7" xfId="43864"/>
    <cellStyle name="Total 3 3 11" xfId="43865"/>
    <cellStyle name="Total 3 3 11 2" xfId="43866"/>
    <cellStyle name="Total 3 3 11 2 2" xfId="43867"/>
    <cellStyle name="Total 3 3 11 2 3" xfId="43868"/>
    <cellStyle name="Total 3 3 11 2 4" xfId="43869"/>
    <cellStyle name="Total 3 3 11 2 5" xfId="43870"/>
    <cellStyle name="Total 3 3 11 2 6" xfId="43871"/>
    <cellStyle name="Total 3 3 11 3" xfId="43872"/>
    <cellStyle name="Total 3 3 11 4" xfId="43873"/>
    <cellStyle name="Total 3 3 11 5" xfId="43874"/>
    <cellStyle name="Total 3 3 11 6" xfId="43875"/>
    <cellStyle name="Total 3 3 11 7" xfId="43876"/>
    <cellStyle name="Total 3 3 12" xfId="43877"/>
    <cellStyle name="Total 3 3 12 2" xfId="43878"/>
    <cellStyle name="Total 3 3 12 2 2" xfId="43879"/>
    <cellStyle name="Total 3 3 12 2 3" xfId="43880"/>
    <cellStyle name="Total 3 3 12 2 4" xfId="43881"/>
    <cellStyle name="Total 3 3 12 2 5" xfId="43882"/>
    <cellStyle name="Total 3 3 12 2 6" xfId="43883"/>
    <cellStyle name="Total 3 3 12 3" xfId="43884"/>
    <cellStyle name="Total 3 3 12 4" xfId="43885"/>
    <cellStyle name="Total 3 3 12 5" xfId="43886"/>
    <cellStyle name="Total 3 3 12 6" xfId="43887"/>
    <cellStyle name="Total 3 3 12 7" xfId="43888"/>
    <cellStyle name="Total 3 3 13" xfId="43889"/>
    <cellStyle name="Total 3 3 13 2" xfId="43890"/>
    <cellStyle name="Total 3 3 13 2 2" xfId="43891"/>
    <cellStyle name="Total 3 3 13 2 3" xfId="43892"/>
    <cellStyle name="Total 3 3 13 2 4" xfId="43893"/>
    <cellStyle name="Total 3 3 13 2 5" xfId="43894"/>
    <cellStyle name="Total 3 3 13 2 6" xfId="43895"/>
    <cellStyle name="Total 3 3 13 3" xfId="43896"/>
    <cellStyle name="Total 3 3 13 4" xfId="43897"/>
    <cellStyle name="Total 3 3 13 5" xfId="43898"/>
    <cellStyle name="Total 3 3 13 6" xfId="43899"/>
    <cellStyle name="Total 3 3 13 7" xfId="43900"/>
    <cellStyle name="Total 3 3 14" xfId="43901"/>
    <cellStyle name="Total 3 3 14 2" xfId="43902"/>
    <cellStyle name="Total 3 3 14 2 2" xfId="43903"/>
    <cellStyle name="Total 3 3 14 2 3" xfId="43904"/>
    <cellStyle name="Total 3 3 14 2 4" xfId="43905"/>
    <cellStyle name="Total 3 3 14 2 5" xfId="43906"/>
    <cellStyle name="Total 3 3 14 2 6" xfId="43907"/>
    <cellStyle name="Total 3 3 14 3" xfId="43908"/>
    <cellStyle name="Total 3 3 14 4" xfId="43909"/>
    <cellStyle name="Total 3 3 14 5" xfId="43910"/>
    <cellStyle name="Total 3 3 14 6" xfId="43911"/>
    <cellStyle name="Total 3 3 14 7" xfId="43912"/>
    <cellStyle name="Total 3 3 15" xfId="43913"/>
    <cellStyle name="Total 3 3 15 2" xfId="43914"/>
    <cellStyle name="Total 3 3 15 2 2" xfId="43915"/>
    <cellStyle name="Total 3 3 15 2 3" xfId="43916"/>
    <cellStyle name="Total 3 3 15 2 4" xfId="43917"/>
    <cellStyle name="Total 3 3 15 2 5" xfId="43918"/>
    <cellStyle name="Total 3 3 15 2 6" xfId="43919"/>
    <cellStyle name="Total 3 3 15 3" xfId="43920"/>
    <cellStyle name="Total 3 3 15 4" xfId="43921"/>
    <cellStyle name="Total 3 3 15 5" xfId="43922"/>
    <cellStyle name="Total 3 3 15 6" xfId="43923"/>
    <cellStyle name="Total 3 3 15 7" xfId="43924"/>
    <cellStyle name="Total 3 3 16" xfId="43925"/>
    <cellStyle name="Total 3 3 16 2" xfId="43926"/>
    <cellStyle name="Total 3 3 16 2 2" xfId="43927"/>
    <cellStyle name="Total 3 3 16 2 3" xfId="43928"/>
    <cellStyle name="Total 3 3 16 2 4" xfId="43929"/>
    <cellStyle name="Total 3 3 16 2 5" xfId="43930"/>
    <cellStyle name="Total 3 3 16 2 6" xfId="43931"/>
    <cellStyle name="Total 3 3 16 3" xfId="43932"/>
    <cellStyle name="Total 3 3 16 4" xfId="43933"/>
    <cellStyle name="Total 3 3 16 5" xfId="43934"/>
    <cellStyle name="Total 3 3 16 6" xfId="43935"/>
    <cellStyle name="Total 3 3 16 7" xfId="43936"/>
    <cellStyle name="Total 3 3 17" xfId="43937"/>
    <cellStyle name="Total 3 3 17 2" xfId="43938"/>
    <cellStyle name="Total 3 3 17 2 2" xfId="43939"/>
    <cellStyle name="Total 3 3 17 2 3" xfId="43940"/>
    <cellStyle name="Total 3 3 17 2 4" xfId="43941"/>
    <cellStyle name="Total 3 3 17 2 5" xfId="43942"/>
    <cellStyle name="Total 3 3 17 2 6" xfId="43943"/>
    <cellStyle name="Total 3 3 17 3" xfId="43944"/>
    <cellStyle name="Total 3 3 17 4" xfId="43945"/>
    <cellStyle name="Total 3 3 17 5" xfId="43946"/>
    <cellStyle name="Total 3 3 17 6" xfId="43947"/>
    <cellStyle name="Total 3 3 17 7" xfId="43948"/>
    <cellStyle name="Total 3 3 18" xfId="43949"/>
    <cellStyle name="Total 3 3 18 2" xfId="43950"/>
    <cellStyle name="Total 3 3 18 2 2" xfId="43951"/>
    <cellStyle name="Total 3 3 18 2 3" xfId="43952"/>
    <cellStyle name="Total 3 3 18 2 4" xfId="43953"/>
    <cellStyle name="Total 3 3 18 2 5" xfId="43954"/>
    <cellStyle name="Total 3 3 18 2 6" xfId="43955"/>
    <cellStyle name="Total 3 3 18 3" xfId="43956"/>
    <cellStyle name="Total 3 3 18 4" xfId="43957"/>
    <cellStyle name="Total 3 3 18 5" xfId="43958"/>
    <cellStyle name="Total 3 3 18 6" xfId="43959"/>
    <cellStyle name="Total 3 3 18 7" xfId="43960"/>
    <cellStyle name="Total 3 3 19" xfId="43961"/>
    <cellStyle name="Total 3 3 19 2" xfId="43962"/>
    <cellStyle name="Total 3 3 19 2 2" xfId="43963"/>
    <cellStyle name="Total 3 3 19 2 3" xfId="43964"/>
    <cellStyle name="Total 3 3 19 2 4" xfId="43965"/>
    <cellStyle name="Total 3 3 19 2 5" xfId="43966"/>
    <cellStyle name="Total 3 3 19 2 6" xfId="43967"/>
    <cellStyle name="Total 3 3 19 3" xfId="43968"/>
    <cellStyle name="Total 3 3 19 4" xfId="43969"/>
    <cellStyle name="Total 3 3 19 5" xfId="43970"/>
    <cellStyle name="Total 3 3 19 6" xfId="43971"/>
    <cellStyle name="Total 3 3 19 7" xfId="43972"/>
    <cellStyle name="Total 3 3 2" xfId="43973"/>
    <cellStyle name="Total 3 3 2 2" xfId="43974"/>
    <cellStyle name="Total 3 3 2 2 2" xfId="43975"/>
    <cellStyle name="Total 3 3 2 2 3" xfId="43976"/>
    <cellStyle name="Total 3 3 2 2 4" xfId="43977"/>
    <cellStyle name="Total 3 3 2 2 5" xfId="43978"/>
    <cellStyle name="Total 3 3 2 2 6" xfId="43979"/>
    <cellStyle name="Total 3 3 2 3" xfId="43980"/>
    <cellStyle name="Total 3 3 2 4" xfId="43981"/>
    <cellStyle name="Total 3 3 2 5" xfId="43982"/>
    <cellStyle name="Total 3 3 2 6" xfId="43983"/>
    <cellStyle name="Total 3 3 2 7" xfId="43984"/>
    <cellStyle name="Total 3 3 20" xfId="43985"/>
    <cellStyle name="Total 3 3 20 2" xfId="43986"/>
    <cellStyle name="Total 3 3 20 2 2" xfId="43987"/>
    <cellStyle name="Total 3 3 20 2 3" xfId="43988"/>
    <cellStyle name="Total 3 3 20 2 4" xfId="43989"/>
    <cellStyle name="Total 3 3 20 2 5" xfId="43990"/>
    <cellStyle name="Total 3 3 20 2 6" xfId="43991"/>
    <cellStyle name="Total 3 3 20 3" xfId="43992"/>
    <cellStyle name="Total 3 3 20 4" xfId="43993"/>
    <cellStyle name="Total 3 3 20 5" xfId="43994"/>
    <cellStyle name="Total 3 3 20 6" xfId="43995"/>
    <cellStyle name="Total 3 3 20 7" xfId="43996"/>
    <cellStyle name="Total 3 3 21" xfId="43997"/>
    <cellStyle name="Total 3 3 21 2" xfId="43998"/>
    <cellStyle name="Total 3 3 21 2 2" xfId="43999"/>
    <cellStyle name="Total 3 3 21 2 3" xfId="44000"/>
    <cellStyle name="Total 3 3 21 2 4" xfId="44001"/>
    <cellStyle name="Total 3 3 21 2 5" xfId="44002"/>
    <cellStyle name="Total 3 3 21 2 6" xfId="44003"/>
    <cellStyle name="Total 3 3 21 3" xfId="44004"/>
    <cellStyle name="Total 3 3 21 4" xfId="44005"/>
    <cellStyle name="Total 3 3 21 5" xfId="44006"/>
    <cellStyle name="Total 3 3 21 6" xfId="44007"/>
    <cellStyle name="Total 3 3 21 7" xfId="44008"/>
    <cellStyle name="Total 3 3 22" xfId="44009"/>
    <cellStyle name="Total 3 3 22 2" xfId="44010"/>
    <cellStyle name="Total 3 3 22 2 2" xfId="44011"/>
    <cellStyle name="Total 3 3 22 2 3" xfId="44012"/>
    <cellStyle name="Total 3 3 22 2 4" xfId="44013"/>
    <cellStyle name="Total 3 3 22 2 5" xfId="44014"/>
    <cellStyle name="Total 3 3 22 2 6" xfId="44015"/>
    <cellStyle name="Total 3 3 22 3" xfId="44016"/>
    <cellStyle name="Total 3 3 22 4" xfId="44017"/>
    <cellStyle name="Total 3 3 22 5" xfId="44018"/>
    <cellStyle name="Total 3 3 22 6" xfId="44019"/>
    <cellStyle name="Total 3 3 22 7" xfId="44020"/>
    <cellStyle name="Total 3 3 23" xfId="44021"/>
    <cellStyle name="Total 3 3 23 2" xfId="44022"/>
    <cellStyle name="Total 3 3 23 2 2" xfId="44023"/>
    <cellStyle name="Total 3 3 23 2 3" xfId="44024"/>
    <cellStyle name="Total 3 3 23 2 4" xfId="44025"/>
    <cellStyle name="Total 3 3 23 2 5" xfId="44026"/>
    <cellStyle name="Total 3 3 23 2 6" xfId="44027"/>
    <cellStyle name="Total 3 3 23 3" xfId="44028"/>
    <cellStyle name="Total 3 3 23 4" xfId="44029"/>
    <cellStyle name="Total 3 3 23 5" xfId="44030"/>
    <cellStyle name="Total 3 3 23 6" xfId="44031"/>
    <cellStyle name="Total 3 3 23 7" xfId="44032"/>
    <cellStyle name="Total 3 3 24" xfId="44033"/>
    <cellStyle name="Total 3 3 24 2" xfId="44034"/>
    <cellStyle name="Total 3 3 24 2 2" xfId="44035"/>
    <cellStyle name="Total 3 3 24 2 3" xfId="44036"/>
    <cellStyle name="Total 3 3 24 2 4" xfId="44037"/>
    <cellStyle name="Total 3 3 24 2 5" xfId="44038"/>
    <cellStyle name="Total 3 3 24 2 6" xfId="44039"/>
    <cellStyle name="Total 3 3 24 3" xfId="44040"/>
    <cellStyle name="Total 3 3 24 4" xfId="44041"/>
    <cellStyle name="Total 3 3 24 5" xfId="44042"/>
    <cellStyle name="Total 3 3 24 6" xfId="44043"/>
    <cellStyle name="Total 3 3 24 7" xfId="44044"/>
    <cellStyle name="Total 3 3 25" xfId="44045"/>
    <cellStyle name="Total 3 3 25 2" xfId="44046"/>
    <cellStyle name="Total 3 3 25 2 2" xfId="44047"/>
    <cellStyle name="Total 3 3 25 2 3" xfId="44048"/>
    <cellStyle name="Total 3 3 25 2 4" xfId="44049"/>
    <cellStyle name="Total 3 3 25 2 5" xfId="44050"/>
    <cellStyle name="Total 3 3 25 2 6" xfId="44051"/>
    <cellStyle name="Total 3 3 25 3" xfId="44052"/>
    <cellStyle name="Total 3 3 25 4" xfId="44053"/>
    <cellStyle name="Total 3 3 25 5" xfId="44054"/>
    <cellStyle name="Total 3 3 25 6" xfId="44055"/>
    <cellStyle name="Total 3 3 25 7" xfId="44056"/>
    <cellStyle name="Total 3 3 26" xfId="44057"/>
    <cellStyle name="Total 3 3 26 2" xfId="44058"/>
    <cellStyle name="Total 3 3 26 2 2" xfId="44059"/>
    <cellStyle name="Total 3 3 26 2 3" xfId="44060"/>
    <cellStyle name="Total 3 3 26 2 4" xfId="44061"/>
    <cellStyle name="Total 3 3 26 2 5" xfId="44062"/>
    <cellStyle name="Total 3 3 26 2 6" xfId="44063"/>
    <cellStyle name="Total 3 3 26 3" xfId="44064"/>
    <cellStyle name="Total 3 3 26 4" xfId="44065"/>
    <cellStyle name="Total 3 3 26 5" xfId="44066"/>
    <cellStyle name="Total 3 3 26 6" xfId="44067"/>
    <cellStyle name="Total 3 3 26 7" xfId="44068"/>
    <cellStyle name="Total 3 3 27" xfId="44069"/>
    <cellStyle name="Total 3 3 27 2" xfId="44070"/>
    <cellStyle name="Total 3 3 27 2 2" xfId="44071"/>
    <cellStyle name="Total 3 3 27 2 3" xfId="44072"/>
    <cellStyle name="Total 3 3 27 2 4" xfId="44073"/>
    <cellStyle name="Total 3 3 27 2 5" xfId="44074"/>
    <cellStyle name="Total 3 3 27 2 6" xfId="44075"/>
    <cellStyle name="Total 3 3 27 3" xfId="44076"/>
    <cellStyle name="Total 3 3 27 4" xfId="44077"/>
    <cellStyle name="Total 3 3 27 5" xfId="44078"/>
    <cellStyle name="Total 3 3 27 6" xfId="44079"/>
    <cellStyle name="Total 3 3 27 7" xfId="44080"/>
    <cellStyle name="Total 3 3 28" xfId="44081"/>
    <cellStyle name="Total 3 3 28 2" xfId="44082"/>
    <cellStyle name="Total 3 3 28 2 2" xfId="44083"/>
    <cellStyle name="Total 3 3 28 2 3" xfId="44084"/>
    <cellStyle name="Total 3 3 28 2 4" xfId="44085"/>
    <cellStyle name="Total 3 3 28 2 5" xfId="44086"/>
    <cellStyle name="Total 3 3 28 2 6" xfId="44087"/>
    <cellStyle name="Total 3 3 28 3" xfId="44088"/>
    <cellStyle name="Total 3 3 28 4" xfId="44089"/>
    <cellStyle name="Total 3 3 28 5" xfId="44090"/>
    <cellStyle name="Total 3 3 28 6" xfId="44091"/>
    <cellStyle name="Total 3 3 28 7" xfId="44092"/>
    <cellStyle name="Total 3 3 29" xfId="44093"/>
    <cellStyle name="Total 3 3 29 2" xfId="44094"/>
    <cellStyle name="Total 3 3 29 2 2" xfId="44095"/>
    <cellStyle name="Total 3 3 29 2 3" xfId="44096"/>
    <cellStyle name="Total 3 3 29 2 4" xfId="44097"/>
    <cellStyle name="Total 3 3 29 2 5" xfId="44098"/>
    <cellStyle name="Total 3 3 29 2 6" xfId="44099"/>
    <cellStyle name="Total 3 3 29 3" xfId="44100"/>
    <cellStyle name="Total 3 3 29 4" xfId="44101"/>
    <cellStyle name="Total 3 3 29 5" xfId="44102"/>
    <cellStyle name="Total 3 3 29 6" xfId="44103"/>
    <cellStyle name="Total 3 3 29 7" xfId="44104"/>
    <cellStyle name="Total 3 3 3" xfId="44105"/>
    <cellStyle name="Total 3 3 3 2" xfId="44106"/>
    <cellStyle name="Total 3 3 3 2 2" xfId="44107"/>
    <cellStyle name="Total 3 3 3 2 3" xfId="44108"/>
    <cellStyle name="Total 3 3 3 2 4" xfId="44109"/>
    <cellStyle name="Total 3 3 3 2 5" xfId="44110"/>
    <cellStyle name="Total 3 3 3 2 6" xfId="44111"/>
    <cellStyle name="Total 3 3 3 3" xfId="44112"/>
    <cellStyle name="Total 3 3 3 4" xfId="44113"/>
    <cellStyle name="Total 3 3 3 5" xfId="44114"/>
    <cellStyle name="Total 3 3 3 6" xfId="44115"/>
    <cellStyle name="Total 3 3 3 7" xfId="44116"/>
    <cellStyle name="Total 3 3 30" xfId="44117"/>
    <cellStyle name="Total 3 3 30 2" xfId="44118"/>
    <cellStyle name="Total 3 3 30 2 2" xfId="44119"/>
    <cellStyle name="Total 3 3 30 2 3" xfId="44120"/>
    <cellStyle name="Total 3 3 30 2 4" xfId="44121"/>
    <cellStyle name="Total 3 3 30 2 5" xfId="44122"/>
    <cellStyle name="Total 3 3 30 2 6" xfId="44123"/>
    <cellStyle name="Total 3 3 30 3" xfId="44124"/>
    <cellStyle name="Total 3 3 30 4" xfId="44125"/>
    <cellStyle name="Total 3 3 30 5" xfId="44126"/>
    <cellStyle name="Total 3 3 30 6" xfId="44127"/>
    <cellStyle name="Total 3 3 30 7" xfId="44128"/>
    <cellStyle name="Total 3 3 31" xfId="44129"/>
    <cellStyle name="Total 3 3 31 2" xfId="44130"/>
    <cellStyle name="Total 3 3 31 2 2" xfId="44131"/>
    <cellStyle name="Total 3 3 31 2 3" xfId="44132"/>
    <cellStyle name="Total 3 3 31 2 4" xfId="44133"/>
    <cellStyle name="Total 3 3 31 2 5" xfId="44134"/>
    <cellStyle name="Total 3 3 31 2 6" xfId="44135"/>
    <cellStyle name="Total 3 3 31 3" xfId="44136"/>
    <cellStyle name="Total 3 3 31 4" xfId="44137"/>
    <cellStyle name="Total 3 3 31 5" xfId="44138"/>
    <cellStyle name="Total 3 3 31 6" xfId="44139"/>
    <cellStyle name="Total 3 3 31 7" xfId="44140"/>
    <cellStyle name="Total 3 3 32" xfId="44141"/>
    <cellStyle name="Total 3 3 32 2" xfId="44142"/>
    <cellStyle name="Total 3 3 32 2 2" xfId="44143"/>
    <cellStyle name="Total 3 3 32 2 3" xfId="44144"/>
    <cellStyle name="Total 3 3 32 2 4" xfId="44145"/>
    <cellStyle name="Total 3 3 32 2 5" xfId="44146"/>
    <cellStyle name="Total 3 3 32 2 6" xfId="44147"/>
    <cellStyle name="Total 3 3 32 3" xfId="44148"/>
    <cellStyle name="Total 3 3 32 4" xfId="44149"/>
    <cellStyle name="Total 3 3 32 5" xfId="44150"/>
    <cellStyle name="Total 3 3 32 6" xfId="44151"/>
    <cellStyle name="Total 3 3 32 7" xfId="44152"/>
    <cellStyle name="Total 3 3 33" xfId="44153"/>
    <cellStyle name="Total 3 3 33 2" xfId="44154"/>
    <cellStyle name="Total 3 3 33 2 2" xfId="44155"/>
    <cellStyle name="Total 3 3 33 2 3" xfId="44156"/>
    <cellStyle name="Total 3 3 33 2 4" xfId="44157"/>
    <cellStyle name="Total 3 3 33 2 5" xfId="44158"/>
    <cellStyle name="Total 3 3 33 2 6" xfId="44159"/>
    <cellStyle name="Total 3 3 33 3" xfId="44160"/>
    <cellStyle name="Total 3 3 33 4" xfId="44161"/>
    <cellStyle name="Total 3 3 33 5" xfId="44162"/>
    <cellStyle name="Total 3 3 33 6" xfId="44163"/>
    <cellStyle name="Total 3 3 33 7" xfId="44164"/>
    <cellStyle name="Total 3 3 34" xfId="44165"/>
    <cellStyle name="Total 3 3 34 2" xfId="44166"/>
    <cellStyle name="Total 3 3 34 2 2" xfId="44167"/>
    <cellStyle name="Total 3 3 34 2 3" xfId="44168"/>
    <cellStyle name="Total 3 3 34 2 4" xfId="44169"/>
    <cellStyle name="Total 3 3 34 2 5" xfId="44170"/>
    <cellStyle name="Total 3 3 34 2 6" xfId="44171"/>
    <cellStyle name="Total 3 3 34 3" xfId="44172"/>
    <cellStyle name="Total 3 3 34 4" xfId="44173"/>
    <cellStyle name="Total 3 3 34 5" xfId="44174"/>
    <cellStyle name="Total 3 3 34 6" xfId="44175"/>
    <cellStyle name="Total 3 3 35" xfId="44176"/>
    <cellStyle name="Total 3 3 36" xfId="44177"/>
    <cellStyle name="Total 3 3 36 2" xfId="44178"/>
    <cellStyle name="Total 3 3 36 3" xfId="44179"/>
    <cellStyle name="Total 3 3 36 4" xfId="44180"/>
    <cellStyle name="Total 3 3 36 5" xfId="44181"/>
    <cellStyle name="Total 3 3 36 6" xfId="44182"/>
    <cellStyle name="Total 3 3 37" xfId="44183"/>
    <cellStyle name="Total 3 3 38" xfId="44184"/>
    <cellStyle name="Total 3 3 39" xfId="44185"/>
    <cellStyle name="Total 3 3 4" xfId="44186"/>
    <cellStyle name="Total 3 3 4 2" xfId="44187"/>
    <cellStyle name="Total 3 3 4 2 2" xfId="44188"/>
    <cellStyle name="Total 3 3 4 2 3" xfId="44189"/>
    <cellStyle name="Total 3 3 4 2 4" xfId="44190"/>
    <cellStyle name="Total 3 3 4 2 5" xfId="44191"/>
    <cellStyle name="Total 3 3 4 2 6" xfId="44192"/>
    <cellStyle name="Total 3 3 4 3" xfId="44193"/>
    <cellStyle name="Total 3 3 4 4" xfId="44194"/>
    <cellStyle name="Total 3 3 4 5" xfId="44195"/>
    <cellStyle name="Total 3 3 4 6" xfId="44196"/>
    <cellStyle name="Total 3 3 4 7" xfId="44197"/>
    <cellStyle name="Total 3 3 40" xfId="44198"/>
    <cellStyle name="Total 3 3 5" xfId="44199"/>
    <cellStyle name="Total 3 3 5 2" xfId="44200"/>
    <cellStyle name="Total 3 3 5 2 2" xfId="44201"/>
    <cellStyle name="Total 3 3 5 2 3" xfId="44202"/>
    <cellStyle name="Total 3 3 5 2 4" xfId="44203"/>
    <cellStyle name="Total 3 3 5 2 5" xfId="44204"/>
    <cellStyle name="Total 3 3 5 2 6" xfId="44205"/>
    <cellStyle name="Total 3 3 5 3" xfId="44206"/>
    <cellStyle name="Total 3 3 5 4" xfId="44207"/>
    <cellStyle name="Total 3 3 5 5" xfId="44208"/>
    <cellStyle name="Total 3 3 5 6" xfId="44209"/>
    <cellStyle name="Total 3 3 5 7" xfId="44210"/>
    <cellStyle name="Total 3 3 6" xfId="44211"/>
    <cellStyle name="Total 3 3 6 2" xfId="44212"/>
    <cellStyle name="Total 3 3 6 2 2" xfId="44213"/>
    <cellStyle name="Total 3 3 6 2 3" xfId="44214"/>
    <cellStyle name="Total 3 3 6 2 4" xfId="44215"/>
    <cellStyle name="Total 3 3 6 2 5" xfId="44216"/>
    <cellStyle name="Total 3 3 6 2 6" xfId="44217"/>
    <cellStyle name="Total 3 3 6 3" xfId="44218"/>
    <cellStyle name="Total 3 3 6 4" xfId="44219"/>
    <cellStyle name="Total 3 3 6 5" xfId="44220"/>
    <cellStyle name="Total 3 3 6 6" xfId="44221"/>
    <cellStyle name="Total 3 3 6 7" xfId="44222"/>
    <cellStyle name="Total 3 3 7" xfId="44223"/>
    <cellStyle name="Total 3 3 7 2" xfId="44224"/>
    <cellStyle name="Total 3 3 7 2 2" xfId="44225"/>
    <cellStyle name="Total 3 3 7 2 3" xfId="44226"/>
    <cellStyle name="Total 3 3 7 2 4" xfId="44227"/>
    <cellStyle name="Total 3 3 7 2 5" xfId="44228"/>
    <cellStyle name="Total 3 3 7 2 6" xfId="44229"/>
    <cellStyle name="Total 3 3 7 3" xfId="44230"/>
    <cellStyle name="Total 3 3 7 4" xfId="44231"/>
    <cellStyle name="Total 3 3 7 5" xfId="44232"/>
    <cellStyle name="Total 3 3 7 6" xfId="44233"/>
    <cellStyle name="Total 3 3 7 7" xfId="44234"/>
    <cellStyle name="Total 3 3 8" xfId="44235"/>
    <cellStyle name="Total 3 3 8 2" xfId="44236"/>
    <cellStyle name="Total 3 3 8 2 2" xfId="44237"/>
    <cellStyle name="Total 3 3 8 2 3" xfId="44238"/>
    <cellStyle name="Total 3 3 8 2 4" xfId="44239"/>
    <cellStyle name="Total 3 3 8 2 5" xfId="44240"/>
    <cellStyle name="Total 3 3 8 2 6" xfId="44241"/>
    <cellStyle name="Total 3 3 8 3" xfId="44242"/>
    <cellStyle name="Total 3 3 8 4" xfId="44243"/>
    <cellStyle name="Total 3 3 8 5" xfId="44244"/>
    <cellStyle name="Total 3 3 8 6" xfId="44245"/>
    <cellStyle name="Total 3 3 8 7" xfId="44246"/>
    <cellStyle name="Total 3 3 9" xfId="44247"/>
    <cellStyle name="Total 3 3 9 2" xfId="44248"/>
    <cellStyle name="Total 3 3 9 2 2" xfId="44249"/>
    <cellStyle name="Total 3 3 9 2 3" xfId="44250"/>
    <cellStyle name="Total 3 3 9 2 4" xfId="44251"/>
    <cellStyle name="Total 3 3 9 2 5" xfId="44252"/>
    <cellStyle name="Total 3 3 9 2 6" xfId="44253"/>
    <cellStyle name="Total 3 3 9 3" xfId="44254"/>
    <cellStyle name="Total 3 3 9 4" xfId="44255"/>
    <cellStyle name="Total 3 3 9 5" xfId="44256"/>
    <cellStyle name="Total 3 3 9 6" xfId="44257"/>
    <cellStyle name="Total 3 3 9 7" xfId="44258"/>
    <cellStyle name="Total 3 30" xfId="44259"/>
    <cellStyle name="Total 3 30 2" xfId="44260"/>
    <cellStyle name="Total 3 30 2 2" xfId="44261"/>
    <cellStyle name="Total 3 30 2 3" xfId="44262"/>
    <cellStyle name="Total 3 30 2 4" xfId="44263"/>
    <cellStyle name="Total 3 30 2 5" xfId="44264"/>
    <cellStyle name="Total 3 30 2 6" xfId="44265"/>
    <cellStyle name="Total 3 30 3" xfId="44266"/>
    <cellStyle name="Total 3 30 4" xfId="44267"/>
    <cellStyle name="Total 3 30 5" xfId="44268"/>
    <cellStyle name="Total 3 30 6" xfId="44269"/>
    <cellStyle name="Total 3 30 7" xfId="44270"/>
    <cellStyle name="Total 3 31" xfId="44271"/>
    <cellStyle name="Total 3 31 2" xfId="44272"/>
    <cellStyle name="Total 3 31 2 2" xfId="44273"/>
    <cellStyle name="Total 3 31 2 3" xfId="44274"/>
    <cellStyle name="Total 3 31 2 4" xfId="44275"/>
    <cellStyle name="Total 3 31 2 5" xfId="44276"/>
    <cellStyle name="Total 3 31 2 6" xfId="44277"/>
    <cellStyle name="Total 3 31 3" xfId="44278"/>
    <cellStyle name="Total 3 31 4" xfId="44279"/>
    <cellStyle name="Total 3 31 5" xfId="44280"/>
    <cellStyle name="Total 3 31 6" xfId="44281"/>
    <cellStyle name="Total 3 31 7" xfId="44282"/>
    <cellStyle name="Total 3 32" xfId="44283"/>
    <cellStyle name="Total 3 32 2" xfId="44284"/>
    <cellStyle name="Total 3 32 2 2" xfId="44285"/>
    <cellStyle name="Total 3 32 2 3" xfId="44286"/>
    <cellStyle name="Total 3 32 2 4" xfId="44287"/>
    <cellStyle name="Total 3 32 2 5" xfId="44288"/>
    <cellStyle name="Total 3 32 2 6" xfId="44289"/>
    <cellStyle name="Total 3 32 3" xfId="44290"/>
    <cellStyle name="Total 3 32 4" xfId="44291"/>
    <cellStyle name="Total 3 32 5" xfId="44292"/>
    <cellStyle name="Total 3 32 6" xfId="44293"/>
    <cellStyle name="Total 3 33" xfId="44294"/>
    <cellStyle name="Total 3 33 2" xfId="44295"/>
    <cellStyle name="Total 3 33 3" xfId="44296"/>
    <cellStyle name="Total 3 33 4" xfId="44297"/>
    <cellStyle name="Total 3 33 5" xfId="44298"/>
    <cellStyle name="Total 3 33 6" xfId="44299"/>
    <cellStyle name="Total 3 34" xfId="44300"/>
    <cellStyle name="Total 3 35" xfId="44301"/>
    <cellStyle name="Total 3 35 2" xfId="44302"/>
    <cellStyle name="Total 3 35 3" xfId="44303"/>
    <cellStyle name="Total 3 35 4" xfId="44304"/>
    <cellStyle name="Total 3 35 5" xfId="44305"/>
    <cellStyle name="Total 3 35 6" xfId="44306"/>
    <cellStyle name="Total 3 36" xfId="44307"/>
    <cellStyle name="Total 3 4" xfId="44308"/>
    <cellStyle name="Total 3 4 2" xfId="44309"/>
    <cellStyle name="Total 3 4 3" xfId="44310"/>
    <cellStyle name="Total 3 4 3 2" xfId="44311"/>
    <cellStyle name="Total 3 4 3 3" xfId="44312"/>
    <cellStyle name="Total 3 4 3 4" xfId="44313"/>
    <cellStyle name="Total 3 4 3 5" xfId="44314"/>
    <cellStyle name="Total 3 4 3 6" xfId="44315"/>
    <cellStyle name="Total 3 4 4" xfId="44316"/>
    <cellStyle name="Total 3 4 5" xfId="44317"/>
    <cellStyle name="Total 3 4 6" xfId="44318"/>
    <cellStyle name="Total 3 4 7" xfId="44319"/>
    <cellStyle name="Total 3 4 8" xfId="44320"/>
    <cellStyle name="Total 3 5" xfId="44321"/>
    <cellStyle name="Total 3 5 2" xfId="44322"/>
    <cellStyle name="Total 3 5 3" xfId="44323"/>
    <cellStyle name="Total 3 5 3 2" xfId="44324"/>
    <cellStyle name="Total 3 5 3 3" xfId="44325"/>
    <cellStyle name="Total 3 5 3 4" xfId="44326"/>
    <cellStyle name="Total 3 5 3 5" xfId="44327"/>
    <cellStyle name="Total 3 5 3 6" xfId="44328"/>
    <cellStyle name="Total 3 5 4" xfId="44329"/>
    <cellStyle name="Total 3 5 5" xfId="44330"/>
    <cellStyle name="Total 3 5 6" xfId="44331"/>
    <cellStyle name="Total 3 5 7" xfId="44332"/>
    <cellStyle name="Total 3 5 8" xfId="44333"/>
    <cellStyle name="Total 3 6" xfId="44334"/>
    <cellStyle name="Total 3 6 2" xfId="44335"/>
    <cellStyle name="Total 3 6 3" xfId="44336"/>
    <cellStyle name="Total 3 6 3 2" xfId="44337"/>
    <cellStyle name="Total 3 6 3 3" xfId="44338"/>
    <cellStyle name="Total 3 6 3 4" xfId="44339"/>
    <cellStyle name="Total 3 6 3 5" xfId="44340"/>
    <cellStyle name="Total 3 6 3 6" xfId="44341"/>
    <cellStyle name="Total 3 6 4" xfId="44342"/>
    <cellStyle name="Total 3 6 5" xfId="44343"/>
    <cellStyle name="Total 3 6 6" xfId="44344"/>
    <cellStyle name="Total 3 6 7" xfId="44345"/>
    <cellStyle name="Total 3 6 8" xfId="44346"/>
    <cellStyle name="Total 3 7" xfId="44347"/>
    <cellStyle name="Total 3 7 2" xfId="44348"/>
    <cellStyle name="Total 3 7 2 2" xfId="44349"/>
    <cellStyle name="Total 3 7 2 3" xfId="44350"/>
    <cellStyle name="Total 3 7 2 4" xfId="44351"/>
    <cellStyle name="Total 3 7 2 5" xfId="44352"/>
    <cellStyle name="Total 3 7 2 6" xfId="44353"/>
    <cellStyle name="Total 3 7 3" xfId="44354"/>
    <cellStyle name="Total 3 7 4" xfId="44355"/>
    <cellStyle name="Total 3 7 5" xfId="44356"/>
    <cellStyle name="Total 3 7 6" xfId="44357"/>
    <cellStyle name="Total 3 7 7" xfId="44358"/>
    <cellStyle name="Total 3 8" xfId="44359"/>
    <cellStyle name="Total 3 8 2" xfId="44360"/>
    <cellStyle name="Total 3 8 2 2" xfId="44361"/>
    <cellStyle name="Total 3 8 2 3" xfId="44362"/>
    <cellStyle name="Total 3 8 2 4" xfId="44363"/>
    <cellStyle name="Total 3 8 2 5" xfId="44364"/>
    <cellStyle name="Total 3 8 2 6" xfId="44365"/>
    <cellStyle name="Total 3 8 3" xfId="44366"/>
    <cellStyle name="Total 3 8 4" xfId="44367"/>
    <cellStyle name="Total 3 8 5" xfId="44368"/>
    <cellStyle name="Total 3 8 6" xfId="44369"/>
    <cellStyle name="Total 3 8 7" xfId="44370"/>
    <cellStyle name="Total 3 9" xfId="44371"/>
    <cellStyle name="Total 3 9 2" xfId="44372"/>
    <cellStyle name="Total 3 9 2 2" xfId="44373"/>
    <cellStyle name="Total 3 9 2 3" xfId="44374"/>
    <cellStyle name="Total 3 9 2 4" xfId="44375"/>
    <cellStyle name="Total 3 9 2 5" xfId="44376"/>
    <cellStyle name="Total 3 9 2 6" xfId="44377"/>
    <cellStyle name="Total 3 9 3" xfId="44378"/>
    <cellStyle name="Total 3 9 4" xfId="44379"/>
    <cellStyle name="Total 3 9 5" xfId="44380"/>
    <cellStyle name="Total 3 9 6" xfId="44381"/>
    <cellStyle name="Total 3 9 7" xfId="44382"/>
    <cellStyle name="Total 4" xfId="44383"/>
    <cellStyle name="Warning Text 2" xfId="44384"/>
    <cellStyle name="Warning Text 2 2" xfId="44385"/>
    <cellStyle name="Warning Text 2 3" xfId="44386"/>
    <cellStyle name="Warning Text 2 4" xfId="44387"/>
    <cellStyle name="Warning Text 3" xfId="44388"/>
    <cellStyle name="Warning Text 3 2" xfId="44389"/>
    <cellStyle name="Warning Text 3 3" xfId="44390"/>
    <cellStyle name="Warning Text 3 4" xfId="4439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nalysis/AC%20&amp;%20Hosp/2014-2017%20DSH-UC%20Holdback%20Payments/DSH_UC%20No%20OI%20Governor%20Analysis/2015/DY%204%20UC%20NO%20OI%20(With%20Recoupment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Anthony01\HH0084001424\UC%20Debt%20Status%20Revised%200823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CE\2015%20DSH%20Payment%20Calculation\Pass%203%20Final%20File\Pass%203%20Calculation%20-%202015%20DSH%20Model%20Scenario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UC Assumptions"/>
      <sheetName val="2. UC Pool Allocations by Type"/>
      <sheetName val="3.  UC Calculations by Hospital"/>
      <sheetName val="YTD State Payments"/>
      <sheetName val="IGT Commitments By TPI"/>
      <sheetName val="IGT Commitment by Affiliation"/>
      <sheetName val="Recoupments"/>
      <sheetName val="Removed from UC-Negative Costs"/>
      <sheetName val="Removed from UC-Missing Docs"/>
      <sheetName val="Removed at provider's request"/>
      <sheetName val="2015 DSH Assumptions"/>
      <sheetName val="Total DSH IGT Paid"/>
    </sheetNames>
    <sheetDataSet>
      <sheetData sheetId="0" refreshError="1"/>
      <sheetData sheetId="1" refreshError="1"/>
      <sheetData sheetId="2">
        <row r="341">
          <cell r="AK341">
            <v>3339798034.3299999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v_Dec 2011 exp"/>
      <sheetName val="UPL ARs"/>
      <sheetName val="DY1"/>
      <sheetName val="DY2"/>
      <sheetName val="Sheet3"/>
      <sheetName val="Sheet4"/>
      <sheetName val="DY3"/>
      <sheetName val="Sheet2"/>
      <sheetName val="DY4"/>
      <sheetName val="DY5"/>
      <sheetName val="DY6"/>
      <sheetName val="DY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Row Labels</v>
          </cell>
          <cell r="B3" t="str">
            <v xml:space="preserve">Sum of Total </v>
          </cell>
        </row>
        <row r="4">
          <cell r="A4" t="str">
            <v>017624011</v>
          </cell>
          <cell r="B4">
            <v>2177207.77</v>
          </cell>
        </row>
        <row r="5">
          <cell r="A5" t="str">
            <v>020811801</v>
          </cell>
          <cell r="B5">
            <v>4131068.35</v>
          </cell>
        </row>
        <row r="6">
          <cell r="A6" t="str">
            <v>020812601</v>
          </cell>
          <cell r="B6">
            <v>15425856.09</v>
          </cell>
        </row>
        <row r="7">
          <cell r="A7" t="str">
            <v>020817501</v>
          </cell>
          <cell r="B7">
            <v>17539991.940000001</v>
          </cell>
        </row>
        <row r="8">
          <cell r="A8" t="str">
            <v>020834001</v>
          </cell>
          <cell r="B8">
            <v>80417671.610000014</v>
          </cell>
        </row>
        <row r="9">
          <cell r="A9" t="str">
            <v>020841501</v>
          </cell>
          <cell r="B9">
            <v>13723475.09</v>
          </cell>
        </row>
        <row r="10">
          <cell r="A10" t="str">
            <v>020844901</v>
          </cell>
          <cell r="B10">
            <v>27165477.609999999</v>
          </cell>
        </row>
        <row r="11">
          <cell r="A11" t="str">
            <v>020844903</v>
          </cell>
          <cell r="B11">
            <v>12963223.1</v>
          </cell>
        </row>
        <row r="12">
          <cell r="A12" t="str">
            <v>020860501</v>
          </cell>
          <cell r="B12">
            <v>5221400.93</v>
          </cell>
        </row>
        <row r="13">
          <cell r="A13" t="str">
            <v>020908201</v>
          </cell>
          <cell r="B13">
            <v>21365933.75</v>
          </cell>
        </row>
        <row r="14">
          <cell r="A14" t="str">
            <v>020927202</v>
          </cell>
          <cell r="B14">
            <v>899014.62</v>
          </cell>
        </row>
        <row r="15">
          <cell r="A15" t="str">
            <v>020930601</v>
          </cell>
          <cell r="B15">
            <v>3967481.35</v>
          </cell>
        </row>
        <row r="16">
          <cell r="A16" t="str">
            <v>020934801</v>
          </cell>
          <cell r="B16">
            <v>21622709.650000002</v>
          </cell>
        </row>
        <row r="17">
          <cell r="A17" t="str">
            <v>020943901</v>
          </cell>
          <cell r="B17">
            <v>9247884.1499999985</v>
          </cell>
        </row>
        <row r="18">
          <cell r="A18" t="str">
            <v>020947001</v>
          </cell>
          <cell r="B18">
            <v>6513188.5800000001</v>
          </cell>
        </row>
        <row r="19">
          <cell r="A19" t="str">
            <v>020950401</v>
          </cell>
          <cell r="B19">
            <v>9224361.2999999989</v>
          </cell>
        </row>
        <row r="20">
          <cell r="A20" t="str">
            <v>020957901</v>
          </cell>
          <cell r="B20">
            <v>3391817.83</v>
          </cell>
        </row>
        <row r="21">
          <cell r="A21" t="str">
            <v>020966001</v>
          </cell>
          <cell r="B21">
            <v>7474727.2000000002</v>
          </cell>
        </row>
        <row r="22">
          <cell r="A22" t="str">
            <v>020967802</v>
          </cell>
          <cell r="B22">
            <v>11241507.15</v>
          </cell>
        </row>
        <row r="23">
          <cell r="A23" t="str">
            <v>020973601</v>
          </cell>
          <cell r="B23">
            <v>9446156.8800000008</v>
          </cell>
        </row>
        <row r="24">
          <cell r="A24" t="str">
            <v>020976902</v>
          </cell>
          <cell r="B24">
            <v>14210181.579999998</v>
          </cell>
        </row>
        <row r="25">
          <cell r="A25" t="str">
            <v>020979302</v>
          </cell>
          <cell r="B25">
            <v>4436843.24</v>
          </cell>
        </row>
        <row r="26">
          <cell r="A26" t="str">
            <v>020988401</v>
          </cell>
          <cell r="B26">
            <v>2657948.7399999998</v>
          </cell>
        </row>
        <row r="27">
          <cell r="A27" t="str">
            <v>020989201</v>
          </cell>
          <cell r="B27">
            <v>160783.32</v>
          </cell>
        </row>
        <row r="28">
          <cell r="A28" t="str">
            <v>020990001</v>
          </cell>
          <cell r="B28">
            <v>1527869.63</v>
          </cell>
        </row>
        <row r="29">
          <cell r="A29" t="str">
            <v>020991801</v>
          </cell>
          <cell r="B29">
            <v>632072.54</v>
          </cell>
        </row>
        <row r="30">
          <cell r="A30" t="str">
            <v>020992601</v>
          </cell>
          <cell r="B30">
            <v>326511.18000000005</v>
          </cell>
        </row>
        <row r="31">
          <cell r="A31" t="str">
            <v>020993401</v>
          </cell>
          <cell r="B31">
            <v>563325.72</v>
          </cell>
        </row>
        <row r="32">
          <cell r="A32" t="str">
            <v>021184901</v>
          </cell>
          <cell r="B32">
            <v>1307095.8799999999</v>
          </cell>
        </row>
        <row r="33">
          <cell r="A33" t="str">
            <v>021187203</v>
          </cell>
          <cell r="B33">
            <v>477448.46</v>
          </cell>
        </row>
        <row r="34">
          <cell r="A34" t="str">
            <v>021194801</v>
          </cell>
          <cell r="B34">
            <v>460095.83</v>
          </cell>
        </row>
        <row r="35">
          <cell r="A35" t="str">
            <v>021195501</v>
          </cell>
          <cell r="B35">
            <v>134089.39999999991</v>
          </cell>
        </row>
        <row r="36">
          <cell r="A36" t="str">
            <v>021196301</v>
          </cell>
          <cell r="B36">
            <v>380915.06999999983</v>
          </cell>
        </row>
        <row r="37">
          <cell r="A37" t="str">
            <v>021219301</v>
          </cell>
          <cell r="B37">
            <v>5847.820000000007</v>
          </cell>
        </row>
        <row r="38">
          <cell r="A38" t="str">
            <v>080217501</v>
          </cell>
          <cell r="B38">
            <v>98487.6</v>
          </cell>
        </row>
        <row r="39">
          <cell r="A39" t="str">
            <v>081939301</v>
          </cell>
          <cell r="B39">
            <v>1988845.27</v>
          </cell>
        </row>
        <row r="40">
          <cell r="A40" t="str">
            <v>083290905</v>
          </cell>
          <cell r="B40">
            <v>1099625.72</v>
          </cell>
        </row>
        <row r="41">
          <cell r="A41" t="str">
            <v>084563802</v>
          </cell>
          <cell r="B41">
            <v>2089855.7100000002</v>
          </cell>
        </row>
        <row r="42">
          <cell r="A42" t="str">
            <v>084597603</v>
          </cell>
          <cell r="B42">
            <v>9508046.7400000002</v>
          </cell>
        </row>
        <row r="43">
          <cell r="A43" t="str">
            <v>084599202</v>
          </cell>
          <cell r="B43">
            <v>4861343.5</v>
          </cell>
        </row>
        <row r="44">
          <cell r="A44" t="str">
            <v>085144601</v>
          </cell>
          <cell r="B44">
            <v>6599806.9600000009</v>
          </cell>
        </row>
        <row r="45">
          <cell r="A45" t="str">
            <v>088189803</v>
          </cell>
          <cell r="B45">
            <v>197276.76</v>
          </cell>
        </row>
        <row r="46">
          <cell r="A46" t="str">
            <v>091770005</v>
          </cell>
          <cell r="B46">
            <v>195601.12</v>
          </cell>
        </row>
        <row r="47">
          <cell r="A47" t="str">
            <v>092414401</v>
          </cell>
          <cell r="B47">
            <v>7509033.7800000003</v>
          </cell>
        </row>
        <row r="48">
          <cell r="A48" t="str">
            <v>094095902</v>
          </cell>
          <cell r="B48">
            <v>19632242.240000002</v>
          </cell>
        </row>
        <row r="49">
          <cell r="A49" t="str">
            <v>094105602</v>
          </cell>
          <cell r="B49">
            <v>8318047.3599999994</v>
          </cell>
        </row>
        <row r="50">
          <cell r="A50" t="str">
            <v>094108002</v>
          </cell>
          <cell r="B50">
            <v>23899787.539999999</v>
          </cell>
        </row>
        <row r="51">
          <cell r="A51" t="str">
            <v>094109802</v>
          </cell>
          <cell r="B51">
            <v>10053637.07</v>
          </cell>
        </row>
        <row r="52">
          <cell r="A52" t="str">
            <v>094113001</v>
          </cell>
          <cell r="B52">
            <v>23663736.260000002</v>
          </cell>
        </row>
        <row r="53">
          <cell r="A53" t="str">
            <v>094117105</v>
          </cell>
          <cell r="B53">
            <v>508682.88</v>
          </cell>
        </row>
        <row r="54">
          <cell r="A54" t="str">
            <v>094118902</v>
          </cell>
          <cell r="B54">
            <v>6098935.8000000007</v>
          </cell>
        </row>
        <row r="55">
          <cell r="A55" t="str">
            <v>094119702</v>
          </cell>
          <cell r="B55">
            <v>6483707.0600000005</v>
          </cell>
        </row>
        <row r="56">
          <cell r="A56" t="str">
            <v>094121303</v>
          </cell>
          <cell r="B56">
            <v>2096112.27</v>
          </cell>
        </row>
        <row r="57">
          <cell r="A57" t="str">
            <v>094127002</v>
          </cell>
          <cell r="B57">
            <v>2278467.27</v>
          </cell>
        </row>
        <row r="58">
          <cell r="A58" t="str">
            <v>094129604</v>
          </cell>
          <cell r="B58">
            <v>1000013.8900000001</v>
          </cell>
        </row>
        <row r="59">
          <cell r="A59" t="str">
            <v>094131202</v>
          </cell>
          <cell r="B59">
            <v>178886</v>
          </cell>
        </row>
        <row r="60">
          <cell r="A60" t="str">
            <v>094138703</v>
          </cell>
          <cell r="B60">
            <v>434815.11</v>
          </cell>
        </row>
        <row r="61">
          <cell r="A61" t="str">
            <v>094140302</v>
          </cell>
          <cell r="B61">
            <v>2333151.21</v>
          </cell>
        </row>
        <row r="62">
          <cell r="A62" t="str">
            <v>094141105</v>
          </cell>
          <cell r="B62">
            <v>555314.4</v>
          </cell>
        </row>
        <row r="63">
          <cell r="A63" t="str">
            <v>094148602</v>
          </cell>
          <cell r="B63">
            <v>12139116.420000002</v>
          </cell>
        </row>
        <row r="64">
          <cell r="A64" t="str">
            <v>094151004</v>
          </cell>
          <cell r="B64">
            <v>4867914.95</v>
          </cell>
        </row>
        <row r="65">
          <cell r="A65" t="str">
            <v>094152803</v>
          </cell>
          <cell r="B65">
            <v>631012.82000000007</v>
          </cell>
        </row>
        <row r="66">
          <cell r="A66" t="str">
            <v>094153604</v>
          </cell>
          <cell r="B66">
            <v>3091611.85</v>
          </cell>
        </row>
        <row r="67">
          <cell r="A67" t="str">
            <v>094154402</v>
          </cell>
          <cell r="B67">
            <v>49544137.100000001</v>
          </cell>
        </row>
        <row r="68">
          <cell r="A68" t="str">
            <v>094160103</v>
          </cell>
          <cell r="B68">
            <v>14066378.91</v>
          </cell>
        </row>
        <row r="69">
          <cell r="A69" t="str">
            <v>094164302</v>
          </cell>
          <cell r="B69">
            <v>3766024.4299999997</v>
          </cell>
        </row>
        <row r="70">
          <cell r="A70" t="str">
            <v>094172602</v>
          </cell>
          <cell r="B70">
            <v>533592.75</v>
          </cell>
        </row>
        <row r="71">
          <cell r="A71" t="str">
            <v>094178302</v>
          </cell>
          <cell r="B71">
            <v>4188838.1299999994</v>
          </cell>
        </row>
        <row r="72">
          <cell r="A72" t="str">
            <v>094180903</v>
          </cell>
          <cell r="B72">
            <v>446967.77</v>
          </cell>
        </row>
        <row r="73">
          <cell r="A73" t="str">
            <v>094186602</v>
          </cell>
          <cell r="B73">
            <v>4749946.3900000006</v>
          </cell>
        </row>
        <row r="74">
          <cell r="A74" t="str">
            <v>094187402</v>
          </cell>
          <cell r="B74">
            <v>10078580.140000001</v>
          </cell>
        </row>
        <row r="75">
          <cell r="A75" t="str">
            <v>094192402</v>
          </cell>
          <cell r="B75">
            <v>9362091.75</v>
          </cell>
        </row>
        <row r="76">
          <cell r="A76" t="str">
            <v>094193202</v>
          </cell>
          <cell r="B76">
            <v>6943456.9900000002</v>
          </cell>
        </row>
        <row r="77">
          <cell r="A77" t="str">
            <v>094204701</v>
          </cell>
          <cell r="B77">
            <v>1396732.96</v>
          </cell>
        </row>
        <row r="78">
          <cell r="A78" t="str">
            <v>094207002</v>
          </cell>
          <cell r="B78">
            <v>238784.27000000002</v>
          </cell>
        </row>
        <row r="79">
          <cell r="A79" t="str">
            <v>094216103</v>
          </cell>
          <cell r="B79">
            <v>9827928.8499999996</v>
          </cell>
        </row>
        <row r="80">
          <cell r="A80" t="str">
            <v>094219503</v>
          </cell>
          <cell r="B80">
            <v>12341962.5</v>
          </cell>
        </row>
        <row r="81">
          <cell r="A81" t="str">
            <v>094222903</v>
          </cell>
          <cell r="B81">
            <v>7766143.4100000001</v>
          </cell>
        </row>
        <row r="82">
          <cell r="A82" t="str">
            <v>094224503</v>
          </cell>
          <cell r="B82">
            <v>2500128.3199999998</v>
          </cell>
        </row>
        <row r="83">
          <cell r="A83" t="str">
            <v>094382101</v>
          </cell>
          <cell r="B83">
            <v>277011.39</v>
          </cell>
        </row>
        <row r="84">
          <cell r="A84" t="str">
            <v>104856306</v>
          </cell>
          <cell r="B84">
            <v>9922.619999999999</v>
          </cell>
        </row>
        <row r="85">
          <cell r="A85" t="str">
            <v>109372601</v>
          </cell>
          <cell r="B85">
            <v>1198452.6600000001</v>
          </cell>
        </row>
        <row r="86">
          <cell r="A86" t="str">
            <v>109588703</v>
          </cell>
          <cell r="B86">
            <v>980328.90999999992</v>
          </cell>
        </row>
        <row r="87">
          <cell r="A87" t="str">
            <v>109966502</v>
          </cell>
          <cell r="B87">
            <v>184390.27</v>
          </cell>
        </row>
        <row r="88">
          <cell r="A88" t="str">
            <v>110803703</v>
          </cell>
          <cell r="B88">
            <v>775357.07</v>
          </cell>
        </row>
        <row r="89">
          <cell r="A89" t="str">
            <v>110839103</v>
          </cell>
          <cell r="B89">
            <v>5681218.6900000004</v>
          </cell>
        </row>
        <row r="90">
          <cell r="A90" t="str">
            <v>110856504</v>
          </cell>
          <cell r="B90">
            <v>527577.99</v>
          </cell>
        </row>
        <row r="91">
          <cell r="A91" t="str">
            <v>111810101</v>
          </cell>
          <cell r="B91">
            <v>26142812.16</v>
          </cell>
        </row>
        <row r="92">
          <cell r="A92" t="str">
            <v>111829102</v>
          </cell>
          <cell r="B92">
            <v>15942533.73</v>
          </cell>
        </row>
        <row r="93">
          <cell r="A93" t="str">
            <v>111905902</v>
          </cell>
          <cell r="B93">
            <v>9094969.5099999998</v>
          </cell>
        </row>
        <row r="94">
          <cell r="A94" t="str">
            <v>112667403</v>
          </cell>
          <cell r="B94">
            <v>3207439.6</v>
          </cell>
        </row>
        <row r="95">
          <cell r="A95" t="str">
            <v>112671602</v>
          </cell>
          <cell r="B95">
            <v>4111221.65</v>
          </cell>
        </row>
        <row r="96">
          <cell r="A96" t="str">
            <v>112672402</v>
          </cell>
          <cell r="B96">
            <v>5982175.0099999998</v>
          </cell>
        </row>
        <row r="97">
          <cell r="A97" t="str">
            <v>112673204</v>
          </cell>
          <cell r="B97">
            <v>973661.90999999992</v>
          </cell>
        </row>
        <row r="98">
          <cell r="A98" t="str">
            <v>112677302</v>
          </cell>
          <cell r="B98">
            <v>23213998.43</v>
          </cell>
        </row>
        <row r="99">
          <cell r="A99" t="str">
            <v>112679902</v>
          </cell>
          <cell r="B99">
            <v>8033658.1799999997</v>
          </cell>
        </row>
        <row r="100">
          <cell r="A100" t="str">
            <v>112684904</v>
          </cell>
          <cell r="B100">
            <v>2088344.72</v>
          </cell>
        </row>
        <row r="101">
          <cell r="A101" t="str">
            <v>112688002</v>
          </cell>
          <cell r="B101">
            <v>1765689.08</v>
          </cell>
        </row>
        <row r="102">
          <cell r="A102" t="str">
            <v>112692202</v>
          </cell>
          <cell r="B102">
            <v>507486.77</v>
          </cell>
        </row>
        <row r="103">
          <cell r="A103" t="str">
            <v>112693002</v>
          </cell>
          <cell r="B103">
            <v>5542139.1200000001</v>
          </cell>
        </row>
        <row r="104">
          <cell r="A104" t="str">
            <v>112697102</v>
          </cell>
          <cell r="B104">
            <v>3373063.15</v>
          </cell>
        </row>
        <row r="105">
          <cell r="A105" t="str">
            <v>112698903</v>
          </cell>
          <cell r="B105">
            <v>6851029.6799999997</v>
          </cell>
        </row>
        <row r="106">
          <cell r="A106" t="str">
            <v>112701102</v>
          </cell>
          <cell r="B106">
            <v>3503745.4400000004</v>
          </cell>
        </row>
        <row r="107">
          <cell r="A107" t="str">
            <v>112702904</v>
          </cell>
          <cell r="B107">
            <v>395974.88</v>
          </cell>
        </row>
        <row r="108">
          <cell r="A108" t="str">
            <v>112704504</v>
          </cell>
          <cell r="B108">
            <v>63359.519999999997</v>
          </cell>
        </row>
        <row r="109">
          <cell r="A109" t="str">
            <v>112705203</v>
          </cell>
          <cell r="B109">
            <v>4818620.57</v>
          </cell>
        </row>
        <row r="110">
          <cell r="A110" t="str">
            <v>112707808</v>
          </cell>
          <cell r="B110">
            <v>1216669.4700000002</v>
          </cell>
        </row>
        <row r="111">
          <cell r="A111" t="str">
            <v>112711003</v>
          </cell>
          <cell r="B111">
            <v>6072441.0599999996</v>
          </cell>
        </row>
        <row r="112">
          <cell r="A112" t="str">
            <v>112716902</v>
          </cell>
          <cell r="B112">
            <v>6551862.6500000004</v>
          </cell>
        </row>
        <row r="113">
          <cell r="A113" t="str">
            <v>112717702</v>
          </cell>
          <cell r="B113">
            <v>12597257.789999999</v>
          </cell>
        </row>
        <row r="114">
          <cell r="A114" t="str">
            <v>112718503</v>
          </cell>
          <cell r="B114">
            <v>7032181.1699999999</v>
          </cell>
        </row>
        <row r="115">
          <cell r="A115" t="str">
            <v>112724302</v>
          </cell>
          <cell r="B115">
            <v>10941092.58</v>
          </cell>
        </row>
        <row r="116">
          <cell r="A116" t="str">
            <v>112725003</v>
          </cell>
          <cell r="B116">
            <v>1233292.44</v>
          </cell>
        </row>
        <row r="117">
          <cell r="A117" t="str">
            <v>112728403</v>
          </cell>
          <cell r="B117">
            <v>267515.94</v>
          </cell>
        </row>
        <row r="118">
          <cell r="A118" t="str">
            <v>112742503</v>
          </cell>
          <cell r="B118">
            <v>234989.51</v>
          </cell>
        </row>
        <row r="119">
          <cell r="A119" t="str">
            <v>112751605</v>
          </cell>
          <cell r="B119">
            <v>47783.66</v>
          </cell>
        </row>
        <row r="120">
          <cell r="A120" t="str">
            <v>119874904</v>
          </cell>
          <cell r="B120">
            <v>533900.41</v>
          </cell>
        </row>
        <row r="121">
          <cell r="A121" t="str">
            <v>119877204</v>
          </cell>
          <cell r="B121">
            <v>3687911.16</v>
          </cell>
        </row>
        <row r="122">
          <cell r="A122" t="str">
            <v>120726804</v>
          </cell>
          <cell r="B122">
            <v>4371486.9400000004</v>
          </cell>
        </row>
        <row r="123">
          <cell r="A123" t="str">
            <v>120745806</v>
          </cell>
          <cell r="B123">
            <v>234660.26</v>
          </cell>
        </row>
        <row r="124">
          <cell r="A124" t="str">
            <v>121053602</v>
          </cell>
          <cell r="B124">
            <v>252178.07</v>
          </cell>
        </row>
        <row r="125">
          <cell r="A125" t="str">
            <v>121692107</v>
          </cell>
          <cell r="B125">
            <v>310077.79000000004</v>
          </cell>
        </row>
        <row r="126">
          <cell r="A126" t="str">
            <v>121775403</v>
          </cell>
          <cell r="B126">
            <v>45888941.740000002</v>
          </cell>
        </row>
        <row r="127">
          <cell r="A127" t="str">
            <v>121776205</v>
          </cell>
          <cell r="B127">
            <v>18597023.050000001</v>
          </cell>
        </row>
        <row r="128">
          <cell r="A128" t="str">
            <v>121777003</v>
          </cell>
          <cell r="B128">
            <v>2427699.31</v>
          </cell>
        </row>
        <row r="129">
          <cell r="A129" t="str">
            <v>121781205</v>
          </cell>
          <cell r="B129">
            <v>431684.93</v>
          </cell>
        </row>
        <row r="130">
          <cell r="A130" t="str">
            <v>121782006</v>
          </cell>
          <cell r="B130">
            <v>5923389.6299999999</v>
          </cell>
        </row>
        <row r="131">
          <cell r="A131" t="str">
            <v>121785303</v>
          </cell>
          <cell r="B131">
            <v>974387.7</v>
          </cell>
        </row>
        <row r="132">
          <cell r="A132" t="str">
            <v>121787905</v>
          </cell>
          <cell r="B132">
            <v>263398</v>
          </cell>
        </row>
        <row r="133">
          <cell r="A133" t="str">
            <v>121789503</v>
          </cell>
          <cell r="B133">
            <v>5853443.5800000001</v>
          </cell>
        </row>
        <row r="134">
          <cell r="A134" t="str">
            <v>121792903</v>
          </cell>
          <cell r="B134">
            <v>1515323.67</v>
          </cell>
        </row>
        <row r="135">
          <cell r="A135" t="str">
            <v>121799406</v>
          </cell>
          <cell r="B135">
            <v>757904.22</v>
          </cell>
        </row>
        <row r="136">
          <cell r="A136" t="str">
            <v>121806703</v>
          </cell>
          <cell r="B136">
            <v>495590.61</v>
          </cell>
        </row>
        <row r="137">
          <cell r="A137" t="str">
            <v>121807504</v>
          </cell>
          <cell r="B137">
            <v>13488590.899999999</v>
          </cell>
        </row>
        <row r="138">
          <cell r="A138" t="str">
            <v>121808305</v>
          </cell>
          <cell r="B138">
            <v>1523884.8900000001</v>
          </cell>
        </row>
        <row r="139">
          <cell r="A139" t="str">
            <v>121811703</v>
          </cell>
          <cell r="B139">
            <v>5602069.6799999997</v>
          </cell>
        </row>
        <row r="140">
          <cell r="A140" t="str">
            <v>121817401</v>
          </cell>
          <cell r="B140">
            <v>1593695.59</v>
          </cell>
        </row>
        <row r="141">
          <cell r="A141" t="str">
            <v>121820803</v>
          </cell>
          <cell r="B141">
            <v>413246.39</v>
          </cell>
        </row>
        <row r="142">
          <cell r="A142" t="str">
            <v>121822403</v>
          </cell>
          <cell r="B142">
            <v>788285.87</v>
          </cell>
        </row>
        <row r="143">
          <cell r="A143" t="str">
            <v>126667806</v>
          </cell>
          <cell r="B143">
            <v>568176.85</v>
          </cell>
        </row>
        <row r="144">
          <cell r="A144" t="str">
            <v>126672804</v>
          </cell>
          <cell r="B144">
            <v>31418463.219999999</v>
          </cell>
        </row>
        <row r="145">
          <cell r="A145" t="str">
            <v>126675104</v>
          </cell>
          <cell r="B145">
            <v>151569292.75</v>
          </cell>
        </row>
        <row r="146">
          <cell r="A146" t="str">
            <v>126679303</v>
          </cell>
          <cell r="B146">
            <v>15701883.1</v>
          </cell>
        </row>
        <row r="147">
          <cell r="A147" t="str">
            <v>126686802</v>
          </cell>
          <cell r="B147">
            <v>14043291.25</v>
          </cell>
        </row>
        <row r="148">
          <cell r="A148" t="str">
            <v>126840107</v>
          </cell>
          <cell r="B148">
            <v>463934.11</v>
          </cell>
        </row>
        <row r="149">
          <cell r="A149" t="str">
            <v>126842708</v>
          </cell>
          <cell r="B149">
            <v>979304.53</v>
          </cell>
        </row>
        <row r="150">
          <cell r="A150" t="str">
            <v>127262703</v>
          </cell>
          <cell r="B150">
            <v>5125254.5</v>
          </cell>
        </row>
        <row r="151">
          <cell r="A151" t="str">
            <v>127263503</v>
          </cell>
          <cell r="B151">
            <v>2623819.9700000002</v>
          </cell>
        </row>
        <row r="152">
          <cell r="A152" t="str">
            <v>127267603</v>
          </cell>
          <cell r="B152">
            <v>17288882.460000001</v>
          </cell>
        </row>
        <row r="153">
          <cell r="A153" t="str">
            <v>127278304</v>
          </cell>
          <cell r="B153">
            <v>92177.279999999999</v>
          </cell>
        </row>
        <row r="154">
          <cell r="A154" t="str">
            <v>127294003</v>
          </cell>
          <cell r="B154">
            <v>7544393.6799999997</v>
          </cell>
        </row>
        <row r="155">
          <cell r="A155" t="str">
            <v>127295703</v>
          </cell>
          <cell r="B155">
            <v>267506809.67000002</v>
          </cell>
        </row>
        <row r="156">
          <cell r="A156" t="str">
            <v>127298107</v>
          </cell>
          <cell r="B156">
            <v>1154253.3500000001</v>
          </cell>
        </row>
        <row r="157">
          <cell r="A157" t="str">
            <v>127300503</v>
          </cell>
          <cell r="B157">
            <v>28397075.940000001</v>
          </cell>
        </row>
        <row r="158">
          <cell r="A158" t="str">
            <v>127301306</v>
          </cell>
          <cell r="B158">
            <v>3176569.6999999997</v>
          </cell>
        </row>
        <row r="159">
          <cell r="A159" t="str">
            <v>127303903</v>
          </cell>
          <cell r="B159">
            <v>7150030.6100000003</v>
          </cell>
        </row>
        <row r="160">
          <cell r="A160" t="str">
            <v>127304703</v>
          </cell>
          <cell r="B160">
            <v>2085936.3800000001</v>
          </cell>
        </row>
        <row r="161">
          <cell r="A161" t="str">
            <v>127305405</v>
          </cell>
          <cell r="B161">
            <v>938586.40999999992</v>
          </cell>
        </row>
        <row r="162">
          <cell r="A162" t="str">
            <v>127310404</v>
          </cell>
          <cell r="B162">
            <v>534633.65999999992</v>
          </cell>
        </row>
        <row r="163">
          <cell r="A163" t="str">
            <v>127311205</v>
          </cell>
          <cell r="B163">
            <v>15747451.49</v>
          </cell>
        </row>
        <row r="164">
          <cell r="A164" t="str">
            <v>127313803</v>
          </cell>
          <cell r="B164">
            <v>1273047.1000000001</v>
          </cell>
        </row>
        <row r="165">
          <cell r="A165" t="str">
            <v>127319504</v>
          </cell>
          <cell r="B165">
            <v>1950221.22</v>
          </cell>
        </row>
        <row r="166">
          <cell r="A166" t="str">
            <v>130089906</v>
          </cell>
          <cell r="B166">
            <v>719271.4</v>
          </cell>
        </row>
        <row r="167">
          <cell r="A167" t="str">
            <v>130601104</v>
          </cell>
          <cell r="B167">
            <v>7361487.0999999996</v>
          </cell>
        </row>
        <row r="168">
          <cell r="A168" t="str">
            <v>130605205</v>
          </cell>
          <cell r="B168">
            <v>3070974.76</v>
          </cell>
        </row>
        <row r="169">
          <cell r="A169" t="str">
            <v>130606006</v>
          </cell>
          <cell r="B169">
            <v>13200012.970000001</v>
          </cell>
        </row>
        <row r="170">
          <cell r="A170" t="str">
            <v>130612806</v>
          </cell>
          <cell r="B170">
            <v>2900699.5</v>
          </cell>
        </row>
        <row r="171">
          <cell r="A171" t="str">
            <v>130614405</v>
          </cell>
          <cell r="B171">
            <v>7805871.4899999993</v>
          </cell>
        </row>
        <row r="172">
          <cell r="A172" t="str">
            <v>130616909</v>
          </cell>
          <cell r="B172">
            <v>1343052.1300000001</v>
          </cell>
        </row>
        <row r="173">
          <cell r="A173" t="str">
            <v>130618504</v>
          </cell>
          <cell r="B173">
            <v>1169206.8899999999</v>
          </cell>
        </row>
        <row r="174">
          <cell r="A174" t="str">
            <v>130734007</v>
          </cell>
          <cell r="B174">
            <v>205570.2</v>
          </cell>
        </row>
        <row r="175">
          <cell r="A175" t="str">
            <v>130826407</v>
          </cell>
          <cell r="B175">
            <v>386826.53</v>
          </cell>
        </row>
        <row r="176">
          <cell r="A176" t="str">
            <v>130959304</v>
          </cell>
          <cell r="B176">
            <v>3253567.92</v>
          </cell>
        </row>
        <row r="177">
          <cell r="A177" t="str">
            <v>131030203</v>
          </cell>
          <cell r="B177">
            <v>4916481.26</v>
          </cell>
        </row>
        <row r="178">
          <cell r="A178" t="str">
            <v>131036903</v>
          </cell>
          <cell r="B178">
            <v>1147557.81</v>
          </cell>
        </row>
        <row r="179">
          <cell r="A179" t="str">
            <v>131038504</v>
          </cell>
          <cell r="B179">
            <v>3929247.0599999996</v>
          </cell>
        </row>
        <row r="180">
          <cell r="A180" t="str">
            <v>131043506</v>
          </cell>
          <cell r="B180">
            <v>2272098.79</v>
          </cell>
        </row>
        <row r="181">
          <cell r="A181" t="str">
            <v>132812205</v>
          </cell>
          <cell r="B181">
            <v>1150360.8700000001</v>
          </cell>
        </row>
        <row r="182">
          <cell r="A182" t="str">
            <v>133244705</v>
          </cell>
          <cell r="B182">
            <v>1988505.3900000001</v>
          </cell>
        </row>
        <row r="183">
          <cell r="A183" t="str">
            <v>133245406</v>
          </cell>
          <cell r="B183">
            <v>8382418.3100000005</v>
          </cell>
        </row>
        <row r="184">
          <cell r="A184" t="str">
            <v>133250406</v>
          </cell>
          <cell r="B184">
            <v>921878.42999999993</v>
          </cell>
        </row>
        <row r="185">
          <cell r="A185" t="str">
            <v>133252005</v>
          </cell>
          <cell r="B185">
            <v>3012290.61</v>
          </cell>
        </row>
        <row r="186">
          <cell r="A186" t="str">
            <v>133257904</v>
          </cell>
          <cell r="B186">
            <v>0.40000000002328306</v>
          </cell>
        </row>
        <row r="187">
          <cell r="A187" t="str">
            <v>133258705</v>
          </cell>
          <cell r="B187">
            <v>1754601.27</v>
          </cell>
        </row>
        <row r="188">
          <cell r="A188" t="str">
            <v>133331202</v>
          </cell>
          <cell r="B188">
            <v>80880.139999999898</v>
          </cell>
        </row>
        <row r="189">
          <cell r="A189" t="str">
            <v>133355104</v>
          </cell>
          <cell r="B189">
            <v>254127126.70000002</v>
          </cell>
        </row>
        <row r="190">
          <cell r="A190" t="str">
            <v>133367602</v>
          </cell>
          <cell r="B190">
            <v>868703.22</v>
          </cell>
        </row>
        <row r="191">
          <cell r="A191" t="str">
            <v>133544006</v>
          </cell>
          <cell r="B191">
            <v>1237431.8900000001</v>
          </cell>
        </row>
        <row r="192">
          <cell r="A192" t="str">
            <v>134772611</v>
          </cell>
          <cell r="B192">
            <v>1604140.1199999999</v>
          </cell>
        </row>
        <row r="193">
          <cell r="A193" t="str">
            <v>135032405</v>
          </cell>
          <cell r="B193">
            <v>24147713.640000001</v>
          </cell>
        </row>
        <row r="194">
          <cell r="A194" t="str">
            <v>135033210</v>
          </cell>
          <cell r="B194">
            <v>733701.41</v>
          </cell>
        </row>
        <row r="195">
          <cell r="A195" t="str">
            <v>135034009</v>
          </cell>
          <cell r="B195">
            <v>1600413.47</v>
          </cell>
        </row>
        <row r="196">
          <cell r="A196" t="str">
            <v>135035706</v>
          </cell>
          <cell r="B196">
            <v>6322023.5299999993</v>
          </cell>
        </row>
        <row r="197">
          <cell r="A197" t="str">
            <v>135036506</v>
          </cell>
          <cell r="B197">
            <v>9028972.2200000007</v>
          </cell>
        </row>
        <row r="198">
          <cell r="A198" t="str">
            <v>135151206</v>
          </cell>
          <cell r="B198">
            <v>1687838.79</v>
          </cell>
        </row>
        <row r="199">
          <cell r="A199" t="str">
            <v>135225404</v>
          </cell>
          <cell r="B199">
            <v>15654500.859999999</v>
          </cell>
        </row>
        <row r="200">
          <cell r="A200" t="str">
            <v>135233809</v>
          </cell>
          <cell r="B200">
            <v>697320.55</v>
          </cell>
        </row>
        <row r="201">
          <cell r="A201" t="str">
            <v>135235306</v>
          </cell>
          <cell r="B201">
            <v>9659546.2899999917</v>
          </cell>
        </row>
        <row r="202">
          <cell r="A202" t="str">
            <v>135237906</v>
          </cell>
          <cell r="B202">
            <v>17628128.73</v>
          </cell>
        </row>
        <row r="203">
          <cell r="A203" t="str">
            <v>136141205</v>
          </cell>
          <cell r="B203">
            <v>100689176.92000002</v>
          </cell>
        </row>
        <row r="204">
          <cell r="A204" t="str">
            <v>136142011</v>
          </cell>
          <cell r="B204">
            <v>722732.8</v>
          </cell>
        </row>
        <row r="205">
          <cell r="A205" t="str">
            <v>136143806</v>
          </cell>
          <cell r="B205">
            <v>9310616.9700000007</v>
          </cell>
        </row>
        <row r="206">
          <cell r="A206" t="str">
            <v>136145310</v>
          </cell>
          <cell r="B206">
            <v>1905059.76</v>
          </cell>
        </row>
        <row r="207">
          <cell r="A207" t="str">
            <v>136325111</v>
          </cell>
          <cell r="B207">
            <v>1320297</v>
          </cell>
        </row>
        <row r="208">
          <cell r="A208" t="str">
            <v>136326908</v>
          </cell>
          <cell r="B208">
            <v>6643457.4000000004</v>
          </cell>
        </row>
        <row r="209">
          <cell r="A209" t="str">
            <v>136330112</v>
          </cell>
          <cell r="B209">
            <v>2452746.96</v>
          </cell>
        </row>
        <row r="210">
          <cell r="A210" t="str">
            <v>136331910</v>
          </cell>
          <cell r="B210">
            <v>1407506.8199999998</v>
          </cell>
        </row>
        <row r="211">
          <cell r="A211" t="str">
            <v>136332705</v>
          </cell>
          <cell r="B211">
            <v>3286726.87</v>
          </cell>
        </row>
        <row r="212">
          <cell r="A212" t="str">
            <v>136381405</v>
          </cell>
          <cell r="B212">
            <v>1376581.6</v>
          </cell>
        </row>
        <row r="213">
          <cell r="A213" t="str">
            <v>136412710</v>
          </cell>
          <cell r="B213">
            <v>1862723.48</v>
          </cell>
        </row>
        <row r="214">
          <cell r="A214" t="str">
            <v>136430906</v>
          </cell>
          <cell r="B214">
            <v>3416642.84</v>
          </cell>
        </row>
        <row r="215">
          <cell r="A215" t="str">
            <v>136436606</v>
          </cell>
          <cell r="B215">
            <v>4141502.05</v>
          </cell>
        </row>
        <row r="216">
          <cell r="A216" t="str">
            <v>136488705</v>
          </cell>
          <cell r="B216">
            <v>130394.21</v>
          </cell>
        </row>
        <row r="217">
          <cell r="A217" t="str">
            <v>136491104</v>
          </cell>
          <cell r="B217">
            <v>5154624.82</v>
          </cell>
        </row>
        <row r="218">
          <cell r="A218" t="str">
            <v>137074409</v>
          </cell>
          <cell r="B218">
            <v>1569644.72</v>
          </cell>
        </row>
        <row r="219">
          <cell r="A219" t="str">
            <v>137075116</v>
          </cell>
          <cell r="B219">
            <v>171867.5</v>
          </cell>
        </row>
        <row r="220">
          <cell r="A220" t="str">
            <v>137226005</v>
          </cell>
          <cell r="B220">
            <v>13541980.130000001</v>
          </cell>
        </row>
        <row r="221">
          <cell r="A221" t="str">
            <v>137227806</v>
          </cell>
          <cell r="B221">
            <v>1121776.31</v>
          </cell>
        </row>
        <row r="222">
          <cell r="A222" t="str">
            <v>137245009</v>
          </cell>
          <cell r="B222">
            <v>32296015.699999999</v>
          </cell>
        </row>
        <row r="223">
          <cell r="A223" t="str">
            <v>137249208</v>
          </cell>
          <cell r="B223">
            <v>58147799.609999999</v>
          </cell>
        </row>
        <row r="224">
          <cell r="A224" t="str">
            <v>137265806</v>
          </cell>
          <cell r="B224">
            <v>49530973.990000002</v>
          </cell>
        </row>
        <row r="225">
          <cell r="A225" t="str">
            <v>137343308</v>
          </cell>
          <cell r="B225">
            <v>927858.1</v>
          </cell>
        </row>
        <row r="226">
          <cell r="A226" t="str">
            <v>137805107</v>
          </cell>
          <cell r="B226">
            <v>72801337.980000004</v>
          </cell>
        </row>
        <row r="227">
          <cell r="A227" t="str">
            <v>137907508</v>
          </cell>
          <cell r="B227">
            <v>8130256.2800000003</v>
          </cell>
        </row>
        <row r="228">
          <cell r="A228" t="str">
            <v>137909111</v>
          </cell>
          <cell r="B228">
            <v>1109438.71</v>
          </cell>
        </row>
        <row r="229">
          <cell r="A229" t="str">
            <v>137918204</v>
          </cell>
          <cell r="B229">
            <v>87613.55</v>
          </cell>
        </row>
        <row r="230">
          <cell r="A230" t="str">
            <v>137919003</v>
          </cell>
          <cell r="B230">
            <v>6.0000000055879354E-2</v>
          </cell>
        </row>
        <row r="231">
          <cell r="A231" t="str">
            <v>137949705</v>
          </cell>
          <cell r="B231">
            <v>28733132.989999998</v>
          </cell>
        </row>
        <row r="232">
          <cell r="A232" t="str">
            <v>137962006</v>
          </cell>
          <cell r="B232">
            <v>27624820.479999997</v>
          </cell>
        </row>
        <row r="233">
          <cell r="A233" t="str">
            <v>137999206</v>
          </cell>
          <cell r="B233">
            <v>24072454.329999998</v>
          </cell>
        </row>
        <row r="234">
          <cell r="A234" t="str">
            <v>138296208</v>
          </cell>
          <cell r="B234">
            <v>19727157.800000001</v>
          </cell>
        </row>
        <row r="235">
          <cell r="A235" t="str">
            <v>138353107</v>
          </cell>
          <cell r="B235">
            <v>143133.64000000001</v>
          </cell>
        </row>
        <row r="236">
          <cell r="A236" t="str">
            <v>138374715</v>
          </cell>
          <cell r="B236">
            <v>3879800.12</v>
          </cell>
        </row>
        <row r="237">
          <cell r="A237" t="str">
            <v>138411709</v>
          </cell>
          <cell r="B237">
            <v>6165038.4500000002</v>
          </cell>
        </row>
        <row r="238">
          <cell r="A238" t="str">
            <v>138644310</v>
          </cell>
          <cell r="B238">
            <v>15452514.059999999</v>
          </cell>
        </row>
        <row r="239">
          <cell r="A239" t="str">
            <v>138706004</v>
          </cell>
          <cell r="B239">
            <v>268549.17999999993</v>
          </cell>
        </row>
        <row r="240">
          <cell r="A240" t="str">
            <v>138910807</v>
          </cell>
          <cell r="B240">
            <v>33656537.859999999</v>
          </cell>
        </row>
        <row r="241">
          <cell r="A241" t="str">
            <v>138911619</v>
          </cell>
          <cell r="B241">
            <v>1204448.53</v>
          </cell>
        </row>
        <row r="242">
          <cell r="A242" t="str">
            <v>138913209</v>
          </cell>
          <cell r="B242">
            <v>1148832.06</v>
          </cell>
        </row>
        <row r="243">
          <cell r="A243" t="str">
            <v>138950412</v>
          </cell>
          <cell r="B243">
            <v>1450062.4500000002</v>
          </cell>
        </row>
        <row r="244">
          <cell r="A244" t="str">
            <v>138951211</v>
          </cell>
          <cell r="B244">
            <v>40987027.840000004</v>
          </cell>
        </row>
        <row r="245">
          <cell r="A245" t="str">
            <v>138962907</v>
          </cell>
          <cell r="B245">
            <v>12494824.76</v>
          </cell>
        </row>
        <row r="246">
          <cell r="A246" t="str">
            <v>138980111</v>
          </cell>
          <cell r="B246">
            <v>2738748.5300000003</v>
          </cell>
        </row>
        <row r="247">
          <cell r="A247" t="str">
            <v>139135109</v>
          </cell>
          <cell r="B247">
            <v>14277663.84</v>
          </cell>
        </row>
        <row r="248">
          <cell r="A248" t="str">
            <v>139172412</v>
          </cell>
          <cell r="B248">
            <v>10800643.34</v>
          </cell>
        </row>
        <row r="249">
          <cell r="A249" t="str">
            <v>139173209</v>
          </cell>
          <cell r="B249">
            <v>5994591.8300000001</v>
          </cell>
        </row>
        <row r="250">
          <cell r="A250" t="str">
            <v>139461107</v>
          </cell>
          <cell r="B250">
            <v>22871723.050000001</v>
          </cell>
        </row>
        <row r="251">
          <cell r="A251" t="str">
            <v>139485012</v>
          </cell>
          <cell r="B251">
            <v>54550436.569999993</v>
          </cell>
        </row>
        <row r="252">
          <cell r="A252" t="str">
            <v>140713201</v>
          </cell>
          <cell r="B252">
            <v>14221130.719999999</v>
          </cell>
        </row>
        <row r="253">
          <cell r="A253" t="str">
            <v>140714001</v>
          </cell>
          <cell r="B253">
            <v>1290306.6200000001</v>
          </cell>
        </row>
        <row r="254">
          <cell r="A254" t="str">
            <v>141858401</v>
          </cell>
          <cell r="B254">
            <v>3949008.01</v>
          </cell>
        </row>
        <row r="255">
          <cell r="A255" t="str">
            <v>146021401</v>
          </cell>
          <cell r="B255">
            <v>5361551.6100000003</v>
          </cell>
        </row>
        <row r="256">
          <cell r="A256" t="str">
            <v>146509801</v>
          </cell>
          <cell r="B256">
            <v>6558606.54</v>
          </cell>
        </row>
        <row r="257">
          <cell r="A257" t="str">
            <v>147918003</v>
          </cell>
          <cell r="B257">
            <v>1311084.6200000001</v>
          </cell>
        </row>
        <row r="258">
          <cell r="A258" t="str">
            <v>148698701</v>
          </cell>
          <cell r="B258">
            <v>621512.28</v>
          </cell>
        </row>
        <row r="259">
          <cell r="A259" t="str">
            <v>149073203</v>
          </cell>
          <cell r="B259">
            <v>197790.23</v>
          </cell>
        </row>
        <row r="260">
          <cell r="A260" t="str">
            <v>151691601</v>
          </cell>
          <cell r="B260">
            <v>1550480.93</v>
          </cell>
        </row>
        <row r="261">
          <cell r="A261" t="str">
            <v>152686501</v>
          </cell>
          <cell r="B261">
            <v>971645.15</v>
          </cell>
        </row>
        <row r="262">
          <cell r="A262" t="str">
            <v>154504801</v>
          </cell>
          <cell r="B262">
            <v>7447966.6999999993</v>
          </cell>
        </row>
        <row r="263">
          <cell r="A263" t="str">
            <v>154632701</v>
          </cell>
          <cell r="B263">
            <v>69252.33</v>
          </cell>
        </row>
        <row r="264">
          <cell r="A264" t="str">
            <v>158977201</v>
          </cell>
          <cell r="B264">
            <v>2126855.9699999997</v>
          </cell>
        </row>
        <row r="265">
          <cell r="A265" t="str">
            <v>158980601</v>
          </cell>
          <cell r="B265">
            <v>6085278.54</v>
          </cell>
        </row>
        <row r="266">
          <cell r="A266" t="str">
            <v>159156201</v>
          </cell>
          <cell r="B266">
            <v>25828258.02</v>
          </cell>
        </row>
        <row r="267">
          <cell r="A267" t="str">
            <v>160630301</v>
          </cell>
          <cell r="B267">
            <v>7453370.25</v>
          </cell>
        </row>
        <row r="268">
          <cell r="A268" t="str">
            <v>160709501</v>
          </cell>
          <cell r="B268">
            <v>7808661.3300000001</v>
          </cell>
        </row>
        <row r="269">
          <cell r="A269" t="str">
            <v>162033801</v>
          </cell>
          <cell r="B269">
            <v>7480894.1400000006</v>
          </cell>
        </row>
        <row r="270">
          <cell r="A270" t="str">
            <v>163111101</v>
          </cell>
          <cell r="B270">
            <v>1602402.6400000001</v>
          </cell>
        </row>
        <row r="271">
          <cell r="A271" t="str">
            <v>163925401</v>
          </cell>
          <cell r="B271">
            <v>4326274.71</v>
          </cell>
        </row>
        <row r="272">
          <cell r="A272" t="str">
            <v>169553801</v>
          </cell>
          <cell r="B272">
            <v>3847196.71</v>
          </cell>
        </row>
        <row r="273">
          <cell r="A273" t="str">
            <v>171409901</v>
          </cell>
          <cell r="B273">
            <v>8562.4699999999975</v>
          </cell>
        </row>
        <row r="274">
          <cell r="A274" t="str">
            <v>175287501</v>
          </cell>
          <cell r="B274">
            <v>21615349.109999999</v>
          </cell>
        </row>
        <row r="275">
          <cell r="A275" t="str">
            <v>175289101</v>
          </cell>
          <cell r="B275">
            <v>5875290.8199999994</v>
          </cell>
        </row>
        <row r="276">
          <cell r="A276" t="str">
            <v>176354201</v>
          </cell>
          <cell r="B276">
            <v>419891.06</v>
          </cell>
        </row>
        <row r="277">
          <cell r="A277" t="str">
            <v>176692501</v>
          </cell>
          <cell r="B277">
            <v>148880.01</v>
          </cell>
        </row>
        <row r="278">
          <cell r="A278" t="str">
            <v>179272301</v>
          </cell>
          <cell r="B278">
            <v>516653.16000000003</v>
          </cell>
        </row>
        <row r="279">
          <cell r="A279" t="str">
            <v>181706601</v>
          </cell>
          <cell r="B279">
            <v>12743810.91</v>
          </cell>
        </row>
        <row r="280">
          <cell r="A280" t="str">
            <v>183086102</v>
          </cell>
          <cell r="B280">
            <v>827585.88</v>
          </cell>
        </row>
        <row r="281">
          <cell r="A281" t="str">
            <v>184409401</v>
          </cell>
          <cell r="B281">
            <v>6560922.6199999992</v>
          </cell>
        </row>
        <row r="282">
          <cell r="A282" t="str">
            <v>186221101</v>
          </cell>
          <cell r="B282">
            <v>6293430.6500000004</v>
          </cell>
        </row>
        <row r="283">
          <cell r="A283" t="str">
            <v>186599001</v>
          </cell>
          <cell r="B283">
            <v>2371490.61</v>
          </cell>
        </row>
        <row r="284">
          <cell r="A284" t="str">
            <v>189791001</v>
          </cell>
          <cell r="B284">
            <v>4413729.59</v>
          </cell>
        </row>
        <row r="285">
          <cell r="A285" t="str">
            <v>189947801</v>
          </cell>
          <cell r="B285">
            <v>1227430.3899999999</v>
          </cell>
        </row>
        <row r="286">
          <cell r="A286" t="str">
            <v>190123303</v>
          </cell>
          <cell r="B286">
            <v>2530170.42</v>
          </cell>
        </row>
        <row r="287">
          <cell r="A287" t="str">
            <v>192622201</v>
          </cell>
          <cell r="B287">
            <v>3664750.2199999997</v>
          </cell>
        </row>
        <row r="288">
          <cell r="A288" t="str">
            <v>192751901</v>
          </cell>
          <cell r="B288">
            <v>14780610.640000001</v>
          </cell>
        </row>
        <row r="289">
          <cell r="A289" t="str">
            <v>193867201</v>
          </cell>
          <cell r="B289">
            <v>18365076.32</v>
          </cell>
        </row>
        <row r="290">
          <cell r="A290" t="str">
            <v>194106401</v>
          </cell>
          <cell r="B290">
            <v>12386855.939999999</v>
          </cell>
        </row>
        <row r="291">
          <cell r="A291" t="str">
            <v>196829901</v>
          </cell>
          <cell r="B291">
            <v>6081116.5199999996</v>
          </cell>
        </row>
        <row r="292">
          <cell r="A292" t="str">
            <v>197063401</v>
          </cell>
          <cell r="B292">
            <v>3675936.87</v>
          </cell>
        </row>
        <row r="293">
          <cell r="A293" t="str">
            <v>198523601</v>
          </cell>
          <cell r="B293">
            <v>846227.7</v>
          </cell>
        </row>
        <row r="294">
          <cell r="A294" t="str">
            <v>199602701</v>
          </cell>
          <cell r="B294">
            <v>179257.57</v>
          </cell>
        </row>
        <row r="295">
          <cell r="A295" t="str">
            <v>204254101</v>
          </cell>
          <cell r="B295">
            <v>5284504.79</v>
          </cell>
        </row>
        <row r="296">
          <cell r="A296" t="str">
            <v>206083201</v>
          </cell>
          <cell r="B296">
            <v>1474859.7200000002</v>
          </cell>
        </row>
        <row r="297">
          <cell r="A297" t="str">
            <v>207311601</v>
          </cell>
          <cell r="B297">
            <v>4976174.9400000004</v>
          </cell>
        </row>
        <row r="298">
          <cell r="A298" t="str">
            <v>208013701</v>
          </cell>
          <cell r="B298">
            <v>8384681.7000000002</v>
          </cell>
        </row>
        <row r="299">
          <cell r="A299" t="str">
            <v>208843701</v>
          </cell>
          <cell r="B299">
            <v>2162328.0499999998</v>
          </cell>
        </row>
        <row r="300">
          <cell r="A300" t="str">
            <v>209345201</v>
          </cell>
          <cell r="B300">
            <v>5751073.4900000002</v>
          </cell>
        </row>
        <row r="301">
          <cell r="A301" t="str">
            <v>210274101</v>
          </cell>
          <cell r="B301">
            <v>293756.43</v>
          </cell>
        </row>
        <row r="302">
          <cell r="A302" t="str">
            <v>212060201</v>
          </cell>
          <cell r="B302">
            <v>931125.74</v>
          </cell>
        </row>
        <row r="303">
          <cell r="A303" t="str">
            <v>212140201</v>
          </cell>
          <cell r="B303">
            <v>1991613.87</v>
          </cell>
        </row>
        <row r="304">
          <cell r="A304" t="str">
            <v>216719901</v>
          </cell>
          <cell r="B304">
            <v>1528572.56</v>
          </cell>
        </row>
        <row r="305">
          <cell r="A305" t="str">
            <v>217884004</v>
          </cell>
          <cell r="B305">
            <v>506554.38</v>
          </cell>
        </row>
        <row r="306">
          <cell r="A306" t="str">
            <v>281028501</v>
          </cell>
          <cell r="B306">
            <v>9320159.4499999993</v>
          </cell>
        </row>
        <row r="307">
          <cell r="A307" t="str">
            <v>281219001</v>
          </cell>
          <cell r="B307">
            <v>1506547.06</v>
          </cell>
        </row>
        <row r="308">
          <cell r="A308" t="str">
            <v>281406304</v>
          </cell>
          <cell r="B308">
            <v>1506560.23</v>
          </cell>
        </row>
        <row r="309">
          <cell r="A309" t="str">
            <v>281514401</v>
          </cell>
          <cell r="B309">
            <v>1079561.19</v>
          </cell>
        </row>
        <row r="310">
          <cell r="A310" t="str">
            <v>284333604</v>
          </cell>
          <cell r="B310">
            <v>751816.14</v>
          </cell>
        </row>
        <row r="311">
          <cell r="A311" t="str">
            <v>286326801</v>
          </cell>
          <cell r="B311">
            <v>1817161.6</v>
          </cell>
        </row>
        <row r="312">
          <cell r="A312" t="str">
            <v>288523801</v>
          </cell>
          <cell r="B312">
            <v>7580303.0800000001</v>
          </cell>
        </row>
        <row r="313">
          <cell r="A313" t="str">
            <v>291816101</v>
          </cell>
          <cell r="B313">
            <v>170215.97</v>
          </cell>
        </row>
        <row r="314">
          <cell r="A314" t="str">
            <v>291854201</v>
          </cell>
          <cell r="B314">
            <v>7300154.1600000001</v>
          </cell>
        </row>
        <row r="315">
          <cell r="A315" t="str">
            <v>292096901</v>
          </cell>
          <cell r="B315">
            <v>16566510.239999998</v>
          </cell>
        </row>
        <row r="316">
          <cell r="A316" t="str">
            <v>294543801</v>
          </cell>
          <cell r="B316">
            <v>9744619.7300000004</v>
          </cell>
        </row>
        <row r="317">
          <cell r="A317" t="str">
            <v>297342201</v>
          </cell>
          <cell r="B317">
            <v>6882517.7400000002</v>
          </cell>
        </row>
        <row r="318">
          <cell r="A318" t="str">
            <v>298019501</v>
          </cell>
          <cell r="B318">
            <v>5930296.1199999992</v>
          </cell>
        </row>
        <row r="319">
          <cell r="A319" t="str">
            <v>308032701</v>
          </cell>
          <cell r="B319">
            <v>4124930.42</v>
          </cell>
        </row>
        <row r="320">
          <cell r="A320" t="str">
            <v>311054601</v>
          </cell>
          <cell r="B320">
            <v>1858311.92</v>
          </cell>
        </row>
        <row r="321">
          <cell r="A321" t="str">
            <v>314080801</v>
          </cell>
          <cell r="B321">
            <v>7140939.2599999998</v>
          </cell>
        </row>
        <row r="322">
          <cell r="A322" t="str">
            <v>316076401</v>
          </cell>
          <cell r="B322">
            <v>411006.94</v>
          </cell>
        </row>
        <row r="323">
          <cell r="A323" t="str">
            <v>316296801</v>
          </cell>
          <cell r="B323">
            <v>1584110.06</v>
          </cell>
        </row>
        <row r="324">
          <cell r="A324" t="str">
            <v>316360201</v>
          </cell>
          <cell r="B324">
            <v>670748.43999999994</v>
          </cell>
        </row>
        <row r="325">
          <cell r="A325" t="str">
            <v>322879301</v>
          </cell>
          <cell r="B325">
            <v>16019635.759999998</v>
          </cell>
        </row>
        <row r="326">
          <cell r="A326" t="str">
            <v>322916301</v>
          </cell>
          <cell r="B326">
            <v>1496786.2</v>
          </cell>
        </row>
        <row r="327">
          <cell r="A327" t="str">
            <v>326725404</v>
          </cell>
          <cell r="B327">
            <v>6926751.9900000002</v>
          </cell>
        </row>
        <row r="328">
          <cell r="A328" t="str">
            <v>330811601</v>
          </cell>
          <cell r="B328">
            <v>1920115.7800000003</v>
          </cell>
        </row>
        <row r="329">
          <cell r="A329" t="str">
            <v>331941001</v>
          </cell>
          <cell r="B329">
            <v>1598183.35</v>
          </cell>
        </row>
        <row r="330">
          <cell r="A330" t="str">
            <v>337991901</v>
          </cell>
          <cell r="B330">
            <v>1285160.21</v>
          </cell>
        </row>
        <row r="331">
          <cell r="A331" t="str">
            <v>338292101</v>
          </cell>
          <cell r="B331">
            <v>152317.45000000001</v>
          </cell>
        </row>
        <row r="332">
          <cell r="A332" t="str">
            <v>339153401</v>
          </cell>
          <cell r="B332">
            <v>6541777.04</v>
          </cell>
        </row>
        <row r="333">
          <cell r="A333" t="str">
            <v>344925801</v>
          </cell>
          <cell r="B333">
            <v>11788305.57</v>
          </cell>
        </row>
        <row r="334">
          <cell r="A334" t="str">
            <v>346945401</v>
          </cell>
          <cell r="B334">
            <v>888013.23</v>
          </cell>
        </row>
        <row r="335">
          <cell r="A335" t="str">
            <v>350190001</v>
          </cell>
          <cell r="B335">
            <v>1006385.37</v>
          </cell>
        </row>
        <row r="336">
          <cell r="A336" t="str">
            <v>362293801</v>
          </cell>
          <cell r="B336">
            <v>14838140.329999998</v>
          </cell>
        </row>
        <row r="337">
          <cell r="A337" t="str">
            <v>364187001</v>
          </cell>
          <cell r="B337">
            <v>408614.99</v>
          </cell>
        </row>
        <row r="338">
          <cell r="A338" t="str">
            <v>364710901</v>
          </cell>
          <cell r="B338">
            <v>9154185.2199999988</v>
          </cell>
        </row>
        <row r="339">
          <cell r="A339" t="str">
            <v>366812101</v>
          </cell>
          <cell r="B339">
            <v>2658582.46</v>
          </cell>
        </row>
        <row r="340">
          <cell r="A340" t="str">
            <v>376537203</v>
          </cell>
          <cell r="B340">
            <v>1684299.6199999999</v>
          </cell>
        </row>
        <row r="341">
          <cell r="A341" t="str">
            <v>379200401</v>
          </cell>
          <cell r="B341">
            <v>3668228.83</v>
          </cell>
        </row>
        <row r="342">
          <cell r="A342" t="str">
            <v>(blank)</v>
          </cell>
          <cell r="B342">
            <v>9535483833.2800217</v>
          </cell>
        </row>
        <row r="343">
          <cell r="A343" t="str">
            <v>312239201</v>
          </cell>
          <cell r="B343">
            <v>6816318.8799999999</v>
          </cell>
        </row>
        <row r="344">
          <cell r="A344" t="str">
            <v>Ambulance</v>
          </cell>
          <cell r="B344">
            <v>121960988.92334199</v>
          </cell>
        </row>
        <row r="345">
          <cell r="A345" t="str">
            <v>Dental</v>
          </cell>
          <cell r="B345">
            <v>28103.25</v>
          </cell>
        </row>
        <row r="346">
          <cell r="A346" t="str">
            <v>Grand Total</v>
          </cell>
          <cell r="B346">
            <v>12713978444.37336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Assumptions"/>
      <sheetName val="State"/>
      <sheetName val=" Non-State"/>
      <sheetName val="Data"/>
      <sheetName val="DSH 14 but no DSH 15 (Recoups)"/>
      <sheetName val="Pass 3 Hospitals IGT Commitment"/>
      <sheetName val="Pass 3 Final Payments and IGT's"/>
    </sheetNames>
    <sheetDataSet>
      <sheetData sheetId="0"/>
      <sheetData sheetId="1">
        <row r="23">
          <cell r="X23">
            <v>252636329</v>
          </cell>
        </row>
      </sheetData>
      <sheetData sheetId="2">
        <row r="178">
          <cell r="CJ178">
            <v>6956924.4461622639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>
      <selection activeCell="C28" sqref="C28:C29"/>
    </sheetView>
  </sheetViews>
  <sheetFormatPr defaultRowHeight="12.75"/>
  <cols>
    <col min="2" max="2" width="35.7109375" customWidth="1"/>
    <col min="3" max="3" width="18.28515625" bestFit="1" customWidth="1"/>
    <col min="5" max="5" width="22.7109375" customWidth="1"/>
    <col min="6" max="8" width="15.7109375" customWidth="1"/>
    <col min="9" max="9" width="22.7109375" customWidth="1"/>
    <col min="10" max="10" width="22.42578125" bestFit="1" customWidth="1"/>
    <col min="12" max="12" width="16.7109375" bestFit="1" customWidth="1"/>
  </cols>
  <sheetData>
    <row r="1" spans="2:12" ht="15.75">
      <c r="B1" s="9" t="s">
        <v>993</v>
      </c>
    </row>
    <row r="2" spans="2:12" ht="13.5" thickBot="1"/>
    <row r="3" spans="2:12" ht="13.5" thickBot="1">
      <c r="B3" s="309" t="s">
        <v>1086</v>
      </c>
      <c r="C3" s="310"/>
      <c r="E3" s="311" t="s">
        <v>995</v>
      </c>
      <c r="F3" s="312"/>
      <c r="G3" s="312"/>
      <c r="H3" s="313"/>
    </row>
    <row r="4" spans="2:12">
      <c r="B4" s="73" t="s">
        <v>1085</v>
      </c>
      <c r="C4" s="74">
        <v>169505389.36666059</v>
      </c>
      <c r="E4" s="13"/>
      <c r="F4" s="12" t="s">
        <v>950</v>
      </c>
      <c r="G4" s="12" t="s">
        <v>972</v>
      </c>
      <c r="H4" s="14" t="s">
        <v>949</v>
      </c>
    </row>
    <row r="5" spans="2:12" ht="39" thickBot="1">
      <c r="B5" s="224" t="s">
        <v>2157</v>
      </c>
      <c r="C5" s="102">
        <f>C4-C10-C11</f>
        <v>162203858.66267022</v>
      </c>
      <c r="E5" s="15" t="s">
        <v>996</v>
      </c>
      <c r="F5" s="16">
        <v>22056986</v>
      </c>
      <c r="G5" s="16">
        <v>629402</v>
      </c>
      <c r="H5" s="17">
        <v>0</v>
      </c>
      <c r="L5" s="103"/>
    </row>
    <row r="6" spans="2:12" ht="13.5" thickBot="1">
      <c r="B6" s="45" t="s">
        <v>994</v>
      </c>
      <c r="C6" s="51">
        <f>H18</f>
        <v>13353666.015935471</v>
      </c>
      <c r="L6" s="76"/>
    </row>
    <row r="7" spans="2:12" ht="13.5" thickBot="1">
      <c r="B7" s="45" t="s">
        <v>1087</v>
      </c>
      <c r="C7" s="72">
        <f>C5-C6</f>
        <v>148850192.64673474</v>
      </c>
      <c r="E7" s="311" t="s">
        <v>997</v>
      </c>
      <c r="F7" s="312"/>
      <c r="G7" s="312"/>
      <c r="H7" s="313"/>
    </row>
    <row r="8" spans="2:12" ht="13.5" thickBot="1">
      <c r="C8" s="10"/>
      <c r="E8" s="22"/>
      <c r="F8" s="23"/>
      <c r="G8" s="23"/>
      <c r="H8" s="24"/>
    </row>
    <row r="9" spans="2:12" ht="13.5" thickBot="1">
      <c r="B9" s="314" t="s">
        <v>1004</v>
      </c>
      <c r="C9" s="315"/>
      <c r="E9" s="25" t="s">
        <v>998</v>
      </c>
      <c r="F9" s="26"/>
      <c r="G9" s="26"/>
      <c r="H9" s="27">
        <f>SUMIFS('3.  UC Calculations by Hospital'!U:U,'3.  UC Calculations by Hospital'!E:E,'1. UC Assumptions'!E$22,'3.  UC Calculations by Hospital'!D:D,'1. UC Assumptions'!E23)</f>
        <v>34159926.051690251</v>
      </c>
      <c r="I9" s="8" t="s">
        <v>2164</v>
      </c>
      <c r="J9" s="8" t="s">
        <v>2165</v>
      </c>
    </row>
    <row r="10" spans="2:12" ht="13.5" thickBot="1">
      <c r="B10" s="33" t="s">
        <v>975</v>
      </c>
      <c r="C10" s="34">
        <f>C28*C4</f>
        <v>7276040.3307686346</v>
      </c>
      <c r="E10" s="25" t="s">
        <v>999</v>
      </c>
      <c r="F10" s="26"/>
      <c r="G10" s="26"/>
      <c r="H10" s="27">
        <f>SUMIFS('3.  UC Calculations by Hospital'!U:U,'3.  UC Calculations by Hospital'!E:E,'1. UC Assumptions'!E$22,'3.  UC Calculations by Hospital'!D:D,'1. UC Assumptions'!E24)</f>
        <v>97725033.972318843</v>
      </c>
      <c r="I10" s="74">
        <v>3348000000</v>
      </c>
      <c r="J10" s="31">
        <v>338992966.39444745</v>
      </c>
    </row>
    <row r="11" spans="2:12">
      <c r="B11" s="35" t="s">
        <v>976</v>
      </c>
      <c r="C11" s="34">
        <f>C29*C4</f>
        <v>25490.373221730631</v>
      </c>
      <c r="E11" s="25"/>
      <c r="F11" s="26"/>
      <c r="G11" s="26"/>
      <c r="H11" s="27"/>
    </row>
    <row r="12" spans="2:12">
      <c r="B12" s="35" t="s">
        <v>974</v>
      </c>
      <c r="C12" s="36">
        <f>SUMIF('3.  UC Calculations by Hospital'!D:D,'1. UC Assumptions'!B12,'3.  UC Calculations by Hospital'!AE:AE)</f>
        <v>110098328.88481832</v>
      </c>
      <c r="E12" s="25" t="s">
        <v>1000</v>
      </c>
      <c r="F12" s="26"/>
      <c r="G12" s="26"/>
      <c r="H12" s="28">
        <v>3900000000</v>
      </c>
      <c r="I12" s="8"/>
    </row>
    <row r="13" spans="2:12" ht="13.5" thickBot="1">
      <c r="B13" s="88" t="s">
        <v>1020</v>
      </c>
      <c r="C13" s="37">
        <f>SUMIF('3.  UC Calculations by Hospital'!D:D,'1. UC Assumptions'!E26,'3.  UC Calculations by Hospital'!AE:AE)</f>
        <v>29268673.220633674</v>
      </c>
      <c r="E13" s="25"/>
      <c r="F13" s="26"/>
      <c r="G13" s="26"/>
      <c r="H13" s="27"/>
    </row>
    <row r="14" spans="2:12">
      <c r="E14" s="25" t="s">
        <v>1088</v>
      </c>
      <c r="F14" s="26"/>
      <c r="G14" s="26"/>
      <c r="H14" s="21">
        <f>J10/I10</f>
        <v>0.10125237944875969</v>
      </c>
    </row>
    <row r="15" spans="2:12">
      <c r="E15" s="25"/>
      <c r="F15" s="26"/>
      <c r="G15" s="26"/>
      <c r="H15" s="27"/>
    </row>
    <row r="16" spans="2:12" ht="13.5" thickBot="1">
      <c r="E16" s="25" t="s">
        <v>1001</v>
      </c>
      <c r="F16" s="26"/>
      <c r="G16" s="26"/>
      <c r="H16" s="27">
        <f>H9*H14</f>
        <v>3458773.7945273127</v>
      </c>
    </row>
    <row r="17" spans="2:8" ht="13.5" thickBot="1">
      <c r="B17" s="309" t="s">
        <v>1456</v>
      </c>
      <c r="C17" s="310"/>
      <c r="E17" s="25" t="s">
        <v>1002</v>
      </c>
      <c r="F17" s="26"/>
      <c r="G17" s="26"/>
      <c r="H17" s="32">
        <f>H10*H14</f>
        <v>9894892.2214081585</v>
      </c>
    </row>
    <row r="18" spans="2:8" ht="13.5" thickBot="1">
      <c r="B18" s="73" t="s">
        <v>1454</v>
      </c>
      <c r="C18" s="219">
        <f>1-C19</f>
        <v>0.58050000000000002</v>
      </c>
      <c r="E18" s="29" t="s">
        <v>1003</v>
      </c>
      <c r="F18" s="30"/>
      <c r="G18" s="30"/>
      <c r="H18" s="31">
        <f>SUM(H16:H17)</f>
        <v>13353666.015935471</v>
      </c>
    </row>
    <row r="19" spans="2:8">
      <c r="B19" s="45" t="s">
        <v>1455</v>
      </c>
      <c r="C19" s="219">
        <v>0.41949999999999998</v>
      </c>
    </row>
    <row r="20" spans="2:8">
      <c r="B20" s="45" t="s">
        <v>978</v>
      </c>
      <c r="C20" s="219">
        <f>C18+C19</f>
        <v>1</v>
      </c>
    </row>
    <row r="21" spans="2:8">
      <c r="C21" s="8"/>
    </row>
    <row r="22" spans="2:8" hidden="1">
      <c r="E22" s="18" t="s">
        <v>977</v>
      </c>
    </row>
    <row r="23" spans="2:8" ht="15" hidden="1">
      <c r="E23" s="19" t="s">
        <v>972</v>
      </c>
    </row>
    <row r="24" spans="2:8" ht="15" hidden="1">
      <c r="E24" s="19" t="s">
        <v>949</v>
      </c>
    </row>
    <row r="25" spans="2:8" ht="15" hidden="1">
      <c r="E25" s="20" t="s">
        <v>974</v>
      </c>
    </row>
    <row r="26" spans="2:8" ht="15" hidden="1">
      <c r="E26" s="87" t="s">
        <v>973</v>
      </c>
    </row>
    <row r="28" spans="2:8">
      <c r="B28" s="7" t="s">
        <v>2162</v>
      </c>
      <c r="C28" s="307">
        <v>4.2925126793636526E-2</v>
      </c>
    </row>
    <row r="29" spans="2:8">
      <c r="B29" s="7" t="s">
        <v>2163</v>
      </c>
      <c r="C29" s="308">
        <v>1.5038090126203528E-4</v>
      </c>
    </row>
  </sheetData>
  <mergeCells count="5">
    <mergeCell ref="B3:C3"/>
    <mergeCell ref="E3:H3"/>
    <mergeCell ref="E7:H7"/>
    <mergeCell ref="B9:C9"/>
    <mergeCell ref="B17:C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43" sqref="B343"/>
    </sheetView>
  </sheetViews>
  <sheetFormatPr defaultRowHeight="12.75"/>
  <cols>
    <col min="1" max="1" width="23.28515625" customWidth="1"/>
    <col min="2" max="2" width="7" bestFit="1" customWidth="1"/>
    <col min="3" max="3" width="10" bestFit="1" customWidth="1"/>
    <col min="4" max="4" width="11.42578125" bestFit="1" customWidth="1"/>
    <col min="5" max="5" width="15.28515625" bestFit="1" customWidth="1"/>
    <col min="6" max="6" width="9.28515625" bestFit="1" customWidth="1"/>
    <col min="7" max="7" width="43.5703125" bestFit="1" customWidth="1"/>
    <col min="8" max="8" width="8.85546875" bestFit="1" customWidth="1"/>
    <col min="9" max="9" width="9" bestFit="1" customWidth="1"/>
    <col min="10" max="10" width="33.42578125" customWidth="1"/>
  </cols>
  <sheetData>
    <row r="1" spans="1:10" ht="66" customHeight="1">
      <c r="A1" s="155" t="s">
        <v>1472</v>
      </c>
      <c r="B1" s="155" t="s">
        <v>1</v>
      </c>
      <c r="C1" s="155" t="s">
        <v>2</v>
      </c>
      <c r="D1" s="155" t="s">
        <v>971</v>
      </c>
      <c r="E1" s="155" t="s">
        <v>944</v>
      </c>
      <c r="F1" s="155" t="s">
        <v>951</v>
      </c>
      <c r="G1" s="155" t="s">
        <v>0</v>
      </c>
      <c r="H1" s="155" t="s">
        <v>766</v>
      </c>
      <c r="I1" s="155" t="s">
        <v>1465</v>
      </c>
      <c r="J1" s="155" t="s">
        <v>1039</v>
      </c>
    </row>
    <row r="2" spans="1:10">
      <c r="A2" s="8" t="s">
        <v>1380</v>
      </c>
      <c r="B2" s="8" t="s">
        <v>1381</v>
      </c>
      <c r="C2" s="8" t="s">
        <v>70</v>
      </c>
      <c r="D2" s="8" t="s">
        <v>949</v>
      </c>
      <c r="E2" s="8"/>
      <c r="F2" s="8"/>
      <c r="G2" s="8" t="s">
        <v>1382</v>
      </c>
      <c r="H2" s="8" t="s">
        <v>775</v>
      </c>
      <c r="I2" s="216">
        <v>0</v>
      </c>
      <c r="J2" t="s">
        <v>1474</v>
      </c>
    </row>
    <row r="3" spans="1:10">
      <c r="A3" s="8" t="s">
        <v>1380</v>
      </c>
      <c r="B3" s="8" t="s">
        <v>1341</v>
      </c>
      <c r="C3" s="8" t="s">
        <v>1383</v>
      </c>
      <c r="D3" s="8" t="s">
        <v>949</v>
      </c>
      <c r="E3" s="8"/>
      <c r="F3" s="8"/>
      <c r="G3" s="8" t="s">
        <v>1384</v>
      </c>
      <c r="H3" s="8" t="s">
        <v>775</v>
      </c>
      <c r="I3" s="216">
        <v>0</v>
      </c>
      <c r="J3" s="8" t="s">
        <v>1474</v>
      </c>
    </row>
    <row r="4" spans="1:10">
      <c r="A4" s="8" t="s">
        <v>1380</v>
      </c>
      <c r="B4" s="8" t="s">
        <v>1385</v>
      </c>
      <c r="C4" s="8" t="s">
        <v>1386</v>
      </c>
      <c r="D4" s="8" t="s">
        <v>949</v>
      </c>
      <c r="E4" s="8"/>
      <c r="F4" s="8"/>
      <c r="G4" s="8" t="s">
        <v>1387</v>
      </c>
      <c r="H4" s="8" t="s">
        <v>775</v>
      </c>
      <c r="I4" s="216">
        <v>0</v>
      </c>
      <c r="J4" s="8" t="s">
        <v>1474</v>
      </c>
    </row>
    <row r="5" spans="1:10">
      <c r="A5" s="8" t="s">
        <v>1380</v>
      </c>
      <c r="B5" s="8" t="s">
        <v>1388</v>
      </c>
      <c r="C5" s="8" t="s">
        <v>1389</v>
      </c>
      <c r="D5" s="8" t="s">
        <v>949</v>
      </c>
      <c r="E5" s="8"/>
      <c r="F5" s="8"/>
      <c r="G5" s="8" t="s">
        <v>1390</v>
      </c>
      <c r="H5" s="8" t="s">
        <v>1391</v>
      </c>
      <c r="I5" s="216">
        <v>0</v>
      </c>
      <c r="J5" s="8" t="s">
        <v>1474</v>
      </c>
    </row>
    <row r="6" spans="1:10">
      <c r="A6" s="8" t="s">
        <v>1380</v>
      </c>
      <c r="B6" s="8" t="s">
        <v>1392</v>
      </c>
      <c r="C6" s="8" t="s">
        <v>314</v>
      </c>
      <c r="D6" s="8" t="s">
        <v>972</v>
      </c>
      <c r="E6" s="8"/>
      <c r="F6" s="8"/>
      <c r="G6" s="8" t="s">
        <v>313</v>
      </c>
      <c r="H6" s="8" t="s">
        <v>786</v>
      </c>
      <c r="I6" s="216">
        <v>0</v>
      </c>
      <c r="J6" s="8" t="s">
        <v>1474</v>
      </c>
    </row>
    <row r="7" spans="1:10">
      <c r="A7" s="8" t="s">
        <v>1380</v>
      </c>
      <c r="B7" s="8" t="s">
        <v>1393</v>
      </c>
      <c r="C7" s="8" t="s">
        <v>1394</v>
      </c>
      <c r="D7" s="8" t="s">
        <v>949</v>
      </c>
      <c r="E7" s="8"/>
      <c r="F7" s="8"/>
      <c r="G7" s="8" t="s">
        <v>1395</v>
      </c>
      <c r="H7" s="8" t="s">
        <v>1396</v>
      </c>
      <c r="I7" s="216">
        <v>0</v>
      </c>
      <c r="J7" s="8" t="s">
        <v>1474</v>
      </c>
    </row>
    <row r="8" spans="1:10">
      <c r="A8" s="8" t="s">
        <v>1380</v>
      </c>
      <c r="B8" s="8" t="s">
        <v>1397</v>
      </c>
      <c r="C8" s="8" t="s">
        <v>1398</v>
      </c>
      <c r="D8" s="8" t="s">
        <v>949</v>
      </c>
      <c r="E8" s="8"/>
      <c r="F8" s="8"/>
      <c r="G8" s="8" t="s">
        <v>1399</v>
      </c>
      <c r="H8" s="8" t="s">
        <v>1400</v>
      </c>
      <c r="I8" s="216">
        <v>0</v>
      </c>
      <c r="J8" s="8" t="s">
        <v>1474</v>
      </c>
    </row>
    <row r="9" spans="1:10">
      <c r="A9" s="8" t="s">
        <v>1380</v>
      </c>
      <c r="B9" s="8" t="s">
        <v>1401</v>
      </c>
      <c r="C9" s="8" t="s">
        <v>1402</v>
      </c>
      <c r="D9" s="8" t="s">
        <v>949</v>
      </c>
      <c r="E9" s="8"/>
      <c r="F9" s="8"/>
      <c r="G9" s="8" t="s">
        <v>1403</v>
      </c>
      <c r="H9" s="8" t="s">
        <v>1404</v>
      </c>
      <c r="I9" s="216">
        <v>0</v>
      </c>
      <c r="J9" s="8" t="s">
        <v>1474</v>
      </c>
    </row>
    <row r="10" spans="1:10">
      <c r="A10" s="8" t="s">
        <v>1380</v>
      </c>
      <c r="B10" s="8" t="s">
        <v>1405</v>
      </c>
      <c r="C10" s="8" t="s">
        <v>1406</v>
      </c>
      <c r="D10" s="8" t="s">
        <v>949</v>
      </c>
      <c r="E10" s="8"/>
      <c r="F10" s="8"/>
      <c r="G10" s="8" t="s">
        <v>1407</v>
      </c>
      <c r="H10" s="8" t="s">
        <v>1408</v>
      </c>
      <c r="I10" s="216">
        <v>0</v>
      </c>
      <c r="J10" s="8" t="s">
        <v>1474</v>
      </c>
    </row>
    <row r="11" spans="1:10" s="8" customFormat="1">
      <c r="A11" s="8" t="s">
        <v>1471</v>
      </c>
      <c r="B11" s="8">
        <v>450747</v>
      </c>
      <c r="C11" s="8" t="s">
        <v>324</v>
      </c>
      <c r="D11" s="8" t="s">
        <v>949</v>
      </c>
      <c r="E11" s="8" t="s">
        <v>977</v>
      </c>
      <c r="G11" s="8" t="s">
        <v>1191</v>
      </c>
      <c r="H11" s="8" t="s">
        <v>858</v>
      </c>
      <c r="I11" s="216">
        <v>0</v>
      </c>
      <c r="J11" s="8" t="s">
        <v>1474</v>
      </c>
    </row>
    <row r="12" spans="1:10" s="8" customFormat="1">
      <c r="A12" s="8" t="s">
        <v>1471</v>
      </c>
      <c r="B12" s="8" t="s">
        <v>1118</v>
      </c>
      <c r="C12" s="8" t="s">
        <v>74</v>
      </c>
      <c r="D12" s="8" t="s">
        <v>949</v>
      </c>
      <c r="G12" s="8" t="s">
        <v>73</v>
      </c>
      <c r="H12" s="8" t="s">
        <v>771</v>
      </c>
      <c r="I12" s="216">
        <v>0</v>
      </c>
      <c r="J12" s="8" t="s">
        <v>1474</v>
      </c>
    </row>
    <row r="13" spans="1:10" s="8" customFormat="1">
      <c r="A13" s="8" t="s">
        <v>1471</v>
      </c>
      <c r="B13" s="8" t="s">
        <v>1329</v>
      </c>
      <c r="C13" s="8" t="s">
        <v>1330</v>
      </c>
      <c r="D13" s="8" t="s">
        <v>949</v>
      </c>
      <c r="G13" s="8" t="s">
        <v>1187</v>
      </c>
      <c r="H13" s="8" t="s">
        <v>775</v>
      </c>
      <c r="I13" s="216">
        <v>0</v>
      </c>
      <c r="J13" s="8" t="s">
        <v>1474</v>
      </c>
    </row>
    <row r="14" spans="1:10" s="8" customFormat="1">
      <c r="A14" s="8" t="s">
        <v>1471</v>
      </c>
      <c r="B14" s="8" t="s">
        <v>1283</v>
      </c>
      <c r="C14" s="8" t="s">
        <v>1284</v>
      </c>
      <c r="D14" s="8" t="s">
        <v>949</v>
      </c>
      <c r="G14" s="8" t="s">
        <v>1285</v>
      </c>
      <c r="H14" s="8" t="s">
        <v>785</v>
      </c>
      <c r="I14" s="216">
        <v>0</v>
      </c>
      <c r="J14" s="8" t="s">
        <v>1474</v>
      </c>
    </row>
    <row r="15" spans="1:10" s="8" customFormat="1" ht="25.5">
      <c r="A15" s="8" t="s">
        <v>1471</v>
      </c>
      <c r="B15" s="8">
        <v>454014</v>
      </c>
      <c r="C15" s="8" t="s">
        <v>1214</v>
      </c>
      <c r="D15" s="8" t="s">
        <v>973</v>
      </c>
      <c r="F15" s="8" t="s">
        <v>952</v>
      </c>
      <c r="G15" s="8" t="s">
        <v>1215</v>
      </c>
      <c r="H15" s="8" t="s">
        <v>864</v>
      </c>
      <c r="I15" s="216">
        <v>0</v>
      </c>
      <c r="J15" s="89" t="s">
        <v>1473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workbookViewId="0">
      <selection activeCell="B343" sqref="B343"/>
    </sheetView>
  </sheetViews>
  <sheetFormatPr defaultRowHeight="12.75"/>
  <cols>
    <col min="1" max="1" width="35.42578125" bestFit="1" customWidth="1"/>
    <col min="2" max="2" width="13.85546875" bestFit="1" customWidth="1"/>
    <col min="3" max="4" width="12.140625" bestFit="1" customWidth="1"/>
    <col min="5" max="5" width="36.5703125" bestFit="1" customWidth="1"/>
    <col min="8" max="8" width="37.42578125" bestFit="1" customWidth="1"/>
    <col min="9" max="9" width="52.28515625" bestFit="1" customWidth="1"/>
    <col min="12" max="12" width="13.85546875" bestFit="1" customWidth="1"/>
  </cols>
  <sheetData>
    <row r="1" spans="1:14" ht="25.5">
      <c r="A1" s="156" t="s">
        <v>1409</v>
      </c>
      <c r="B1" s="157"/>
      <c r="C1" s="157"/>
      <c r="D1" s="157"/>
      <c r="E1" s="158"/>
      <c r="F1" s="158"/>
      <c r="G1" s="158"/>
      <c r="H1" s="158"/>
      <c r="I1" s="158"/>
      <c r="J1" s="158"/>
      <c r="K1" s="158"/>
      <c r="L1" s="158"/>
      <c r="M1" s="159"/>
      <c r="N1" s="159"/>
    </row>
    <row r="2" spans="1:14">
      <c r="A2" s="160"/>
      <c r="B2" s="161" t="s">
        <v>978</v>
      </c>
      <c r="C2" s="161" t="s">
        <v>1410</v>
      </c>
      <c r="D2" s="161" t="s">
        <v>1411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</row>
    <row r="3" spans="1:14">
      <c r="A3" s="162" t="s">
        <v>1412</v>
      </c>
      <c r="B3" s="163">
        <v>1</v>
      </c>
      <c r="C3" s="163">
        <v>0.58050000000000002</v>
      </c>
      <c r="D3" s="164">
        <v>0.41949999999999998</v>
      </c>
      <c r="E3" s="158"/>
      <c r="F3" s="158"/>
      <c r="G3" s="158"/>
      <c r="H3" s="158"/>
      <c r="I3" s="158"/>
      <c r="J3" s="158"/>
      <c r="K3" s="158"/>
      <c r="L3" s="158"/>
      <c r="M3" s="159"/>
      <c r="N3" s="159"/>
    </row>
    <row r="4" spans="1:14">
      <c r="A4" s="165" t="s">
        <v>1413</v>
      </c>
      <c r="B4" s="166">
        <v>1722420062</v>
      </c>
      <c r="C4" s="167">
        <v>999864845.90999997</v>
      </c>
      <c r="D4" s="167">
        <v>722555216.09000003</v>
      </c>
      <c r="E4" s="158" t="s">
        <v>1414</v>
      </c>
      <c r="F4" s="158"/>
      <c r="G4" s="168"/>
      <c r="H4" s="158"/>
      <c r="I4" s="158"/>
      <c r="J4" s="158"/>
      <c r="K4" s="158"/>
      <c r="L4" s="158"/>
      <c r="M4" s="159"/>
      <c r="N4" s="159"/>
    </row>
    <row r="5" spans="1:14">
      <c r="A5" s="165" t="s">
        <v>1415</v>
      </c>
      <c r="B5" s="166">
        <v>282275616.27999997</v>
      </c>
      <c r="C5" s="167">
        <v>163860995</v>
      </c>
      <c r="D5" s="167">
        <v>118414621.27999997</v>
      </c>
      <c r="E5" s="158" t="s">
        <v>1414</v>
      </c>
      <c r="F5" s="159"/>
      <c r="G5" s="158"/>
      <c r="H5" s="169">
        <f>[3]State!X23+'[3] Non-State'!CJ178</f>
        <v>259593253.44616225</v>
      </c>
      <c r="I5" s="170" t="s">
        <v>1416</v>
      </c>
      <c r="J5" s="158"/>
      <c r="K5" s="158"/>
      <c r="L5" s="158"/>
      <c r="M5" s="159"/>
      <c r="N5" s="159"/>
    </row>
    <row r="6" spans="1:14">
      <c r="A6" s="165"/>
      <c r="B6" s="171"/>
      <c r="C6" s="172"/>
      <c r="D6" s="172"/>
      <c r="E6" s="158"/>
      <c r="F6" s="158"/>
      <c r="G6" s="158"/>
      <c r="H6" s="158"/>
      <c r="I6" s="158"/>
      <c r="J6" s="158"/>
      <c r="K6" s="158"/>
      <c r="L6" s="158"/>
      <c r="M6" s="159"/>
      <c r="N6" s="159"/>
    </row>
    <row r="7" spans="1:14">
      <c r="A7" s="165" t="s">
        <v>1417</v>
      </c>
      <c r="B7" s="171">
        <v>62892819</v>
      </c>
      <c r="C7" s="173">
        <v>36509282</v>
      </c>
      <c r="D7" s="173">
        <v>26383537</v>
      </c>
      <c r="E7" s="158"/>
      <c r="F7" s="158"/>
      <c r="G7" s="168"/>
      <c r="H7" s="158"/>
      <c r="I7" s="158"/>
      <c r="J7" s="158"/>
      <c r="K7" s="158"/>
      <c r="L7" s="158"/>
      <c r="M7" s="159"/>
      <c r="N7" s="159"/>
    </row>
    <row r="8" spans="1:14">
      <c r="A8" s="165" t="s">
        <v>1418</v>
      </c>
      <c r="B8" s="174">
        <v>252636329</v>
      </c>
      <c r="C8" s="175">
        <v>146655389</v>
      </c>
      <c r="D8" s="175">
        <v>105980940</v>
      </c>
      <c r="E8" s="158"/>
      <c r="F8" s="158"/>
      <c r="G8" s="158"/>
      <c r="H8" s="158"/>
      <c r="I8" s="158"/>
      <c r="J8" s="158"/>
      <c r="K8" s="158"/>
      <c r="L8" s="158"/>
      <c r="M8" s="159"/>
      <c r="N8" s="159"/>
    </row>
    <row r="9" spans="1:14">
      <c r="A9" s="165" t="s">
        <v>1419</v>
      </c>
      <c r="B9" s="174">
        <v>315529148</v>
      </c>
      <c r="C9" s="174">
        <v>183164671</v>
      </c>
      <c r="D9" s="174">
        <v>132364477</v>
      </c>
      <c r="E9" s="158"/>
      <c r="F9" s="158"/>
      <c r="G9" s="168"/>
      <c r="H9" s="158"/>
      <c r="I9" s="158"/>
      <c r="J9" s="158"/>
      <c r="K9" s="158"/>
      <c r="L9" s="158"/>
      <c r="M9" s="159"/>
      <c r="N9" s="159"/>
    </row>
    <row r="10" spans="1:14">
      <c r="A10" s="176" t="s">
        <v>1420</v>
      </c>
      <c r="B10" s="177">
        <v>1406890914</v>
      </c>
      <c r="C10" s="177">
        <v>816700174.90999997</v>
      </c>
      <c r="D10" s="177">
        <v>590190739.09000003</v>
      </c>
      <c r="E10" s="158"/>
      <c r="F10" s="158"/>
      <c r="G10" s="158"/>
      <c r="H10" s="158"/>
      <c r="I10" s="158"/>
      <c r="J10" s="158"/>
      <c r="K10" s="158"/>
      <c r="L10" s="158"/>
      <c r="M10" s="159"/>
      <c r="N10" s="159"/>
    </row>
    <row r="11" spans="1:14">
      <c r="A11" s="165"/>
      <c r="B11" s="165"/>
      <c r="C11" s="172"/>
      <c r="D11" s="172"/>
      <c r="E11" s="158"/>
      <c r="F11" s="158"/>
      <c r="G11" s="168"/>
      <c r="H11" s="158" t="s">
        <v>1421</v>
      </c>
      <c r="I11" s="158"/>
      <c r="J11" s="158"/>
      <c r="K11" s="158"/>
      <c r="L11" s="158">
        <v>1784891256</v>
      </c>
      <c r="M11" s="159"/>
      <c r="N11" s="159"/>
    </row>
    <row r="12" spans="1:14">
      <c r="A12" s="165" t="s">
        <v>1422</v>
      </c>
      <c r="B12" s="171">
        <v>1019490735.8345649</v>
      </c>
      <c r="C12" s="173">
        <v>591814372</v>
      </c>
      <c r="D12" s="178">
        <v>427676363.68259996</v>
      </c>
      <c r="E12" s="158" t="s">
        <v>1414</v>
      </c>
      <c r="F12" s="158"/>
      <c r="G12" s="158"/>
      <c r="H12" s="158"/>
      <c r="I12" s="158"/>
      <c r="J12" s="158"/>
      <c r="K12" s="158"/>
      <c r="L12" s="158"/>
      <c r="M12" s="159"/>
      <c r="N12" s="159"/>
    </row>
    <row r="13" spans="1:14">
      <c r="A13" s="165" t="s">
        <v>1423</v>
      </c>
      <c r="B13" s="174">
        <v>322050059.59475565</v>
      </c>
      <c r="C13" s="175">
        <v>186950060</v>
      </c>
      <c r="D13" s="179">
        <v>135100000</v>
      </c>
      <c r="E13" s="158" t="s">
        <v>1424</v>
      </c>
      <c r="F13" s="158"/>
      <c r="G13" s="158"/>
      <c r="H13" s="158"/>
      <c r="I13" s="158"/>
      <c r="J13" s="158"/>
      <c r="K13" s="158"/>
      <c r="L13" s="158"/>
      <c r="M13" s="159"/>
      <c r="N13" s="159"/>
    </row>
    <row r="14" spans="1:14">
      <c r="A14" s="165" t="s">
        <v>1425</v>
      </c>
      <c r="B14" s="174">
        <v>1341540795.4293206</v>
      </c>
      <c r="C14" s="174">
        <v>778764432</v>
      </c>
      <c r="D14" s="174">
        <v>562776363.68260002</v>
      </c>
      <c r="E14" s="158"/>
      <c r="F14" s="158"/>
      <c r="G14" s="158"/>
      <c r="H14" s="158"/>
      <c r="I14" s="158"/>
      <c r="J14" s="158"/>
      <c r="K14" s="158"/>
      <c r="L14" s="158"/>
      <c r="M14" s="159"/>
      <c r="N14" s="159"/>
    </row>
    <row r="15" spans="1:14">
      <c r="A15" s="180" t="s">
        <v>1426</v>
      </c>
      <c r="B15" s="181">
        <v>1657069943.4293206</v>
      </c>
      <c r="C15" s="181">
        <v>961929103</v>
      </c>
      <c r="D15" s="181">
        <v>695140840.68260002</v>
      </c>
      <c r="E15" s="158"/>
      <c r="F15" s="158"/>
      <c r="G15" s="158"/>
      <c r="H15" s="158"/>
      <c r="I15" s="158"/>
      <c r="J15" s="158"/>
      <c r="K15" s="158"/>
      <c r="L15" s="158"/>
      <c r="M15" s="159"/>
      <c r="N15" s="159"/>
    </row>
    <row r="16" spans="1:14">
      <c r="A16" s="182" t="s">
        <v>1427</v>
      </c>
      <c r="B16" s="183">
        <v>65350118.570679426</v>
      </c>
      <c r="C16" s="183">
        <v>37935742.909999967</v>
      </c>
      <c r="D16" s="183">
        <v>27414375.407400012</v>
      </c>
      <c r="E16" s="158" t="s">
        <v>1428</v>
      </c>
      <c r="F16" s="158"/>
      <c r="G16" s="158"/>
      <c r="H16" s="158"/>
      <c r="I16" s="158"/>
      <c r="J16" s="158"/>
      <c r="K16" s="158"/>
      <c r="L16" s="158"/>
      <c r="M16" s="159"/>
      <c r="N16" s="159"/>
    </row>
    <row r="17" spans="1:14">
      <c r="A17" s="159"/>
      <c r="B17" s="158"/>
      <c r="C17" s="159"/>
      <c r="D17" s="159"/>
      <c r="E17" s="158"/>
      <c r="F17" s="158"/>
      <c r="G17" s="158"/>
      <c r="H17" s="158"/>
      <c r="I17" s="158"/>
      <c r="J17" s="158"/>
      <c r="K17" s="158"/>
      <c r="L17" s="158"/>
      <c r="M17" s="159"/>
      <c r="N17" s="159"/>
    </row>
    <row r="18" spans="1:14">
      <c r="A18" s="184" t="s">
        <v>1429</v>
      </c>
      <c r="B18" s="159"/>
      <c r="C18" s="159"/>
      <c r="D18" s="159"/>
      <c r="E18" s="158"/>
      <c r="F18" s="158"/>
      <c r="G18" s="158"/>
      <c r="H18" s="158"/>
      <c r="I18" s="158"/>
      <c r="J18" s="158"/>
      <c r="K18" s="158"/>
      <c r="L18" s="158"/>
      <c r="M18" s="159"/>
      <c r="N18" s="159"/>
    </row>
    <row r="19" spans="1:14">
      <c r="A19" s="185" t="s">
        <v>1430</v>
      </c>
      <c r="B19" s="186">
        <v>1341540795.4293206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9"/>
      <c r="N19" s="159"/>
    </row>
    <row r="20" spans="1:14">
      <c r="A20" s="187" t="s">
        <v>1431</v>
      </c>
      <c r="B20" s="188">
        <v>427676363.68259996</v>
      </c>
      <c r="C20" s="158"/>
      <c r="D20" s="159"/>
      <c r="E20" s="158"/>
      <c r="F20" s="158"/>
      <c r="G20" s="158"/>
      <c r="H20" s="158"/>
      <c r="I20" s="158"/>
      <c r="J20" s="158"/>
      <c r="K20" s="158"/>
      <c r="L20" s="158"/>
      <c r="M20" s="159"/>
      <c r="N20" s="159"/>
    </row>
    <row r="21" spans="1:14">
      <c r="A21" s="189" t="s">
        <v>1432</v>
      </c>
      <c r="B21" s="183">
        <v>913864431.74672055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159"/>
    </row>
    <row r="22" spans="1:14">
      <c r="A22" s="184" t="s">
        <v>1433</v>
      </c>
      <c r="B22" s="158"/>
      <c r="C22" s="159"/>
      <c r="D22" s="159"/>
      <c r="E22" s="158"/>
      <c r="F22" s="158"/>
      <c r="G22" s="158"/>
      <c r="H22" s="158"/>
      <c r="I22" s="158"/>
      <c r="J22" s="158"/>
      <c r="K22" s="158"/>
      <c r="L22" s="158"/>
      <c r="M22" s="159"/>
      <c r="N22" s="159"/>
    </row>
    <row r="23" spans="1:14">
      <c r="A23" s="185" t="s">
        <v>1434</v>
      </c>
      <c r="B23" s="190">
        <v>105178024.36854972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59"/>
    </row>
    <row r="24" spans="1:14">
      <c r="A24" s="187" t="s">
        <v>1435</v>
      </c>
      <c r="B24" s="191">
        <v>19695476.283775594</v>
      </c>
      <c r="C24" s="192">
        <v>124873500.65232532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9"/>
      <c r="N24" s="159"/>
    </row>
    <row r="25" spans="1:14">
      <c r="A25" s="193" t="s">
        <v>1436</v>
      </c>
      <c r="B25" s="194">
        <v>302802863.03027469</v>
      </c>
      <c r="C25" s="192">
        <v>427676363.68260002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59"/>
    </row>
    <row r="26" spans="1:14">
      <c r="A26" s="195" t="s">
        <v>1437</v>
      </c>
      <c r="B26" s="196">
        <v>0.5</v>
      </c>
      <c r="C26" s="158"/>
      <c r="D26" s="159"/>
      <c r="E26" s="158"/>
      <c r="F26" s="158"/>
      <c r="G26" s="158"/>
      <c r="H26" s="158"/>
      <c r="I26" s="158"/>
      <c r="J26" s="158"/>
      <c r="K26" s="158"/>
      <c r="L26" s="158"/>
      <c r="M26" s="159"/>
      <c r="N26" s="159"/>
    </row>
    <row r="27" spans="1:14">
      <c r="A27" s="195" t="s">
        <v>1438</v>
      </c>
      <c r="B27" s="197">
        <v>1.2097500000000001</v>
      </c>
      <c r="C27" s="198"/>
      <c r="D27" s="159"/>
      <c r="E27" s="158"/>
      <c r="F27" s="158"/>
      <c r="G27" s="158"/>
      <c r="H27" s="158"/>
      <c r="I27" s="158"/>
      <c r="J27" s="158"/>
      <c r="K27" s="158"/>
      <c r="L27" s="158"/>
      <c r="M27" s="159"/>
      <c r="N27" s="159"/>
    </row>
    <row r="28" spans="1:14">
      <c r="A28" s="159"/>
      <c r="B28" s="159"/>
      <c r="C28" s="159"/>
      <c r="D28" s="159"/>
      <c r="E28" s="158"/>
      <c r="F28" s="158"/>
      <c r="G28" s="158"/>
      <c r="H28" s="158"/>
      <c r="I28" s="158"/>
      <c r="J28" s="158"/>
      <c r="K28" s="158"/>
      <c r="L28" s="158"/>
      <c r="M28" s="159"/>
      <c r="N28" s="159"/>
    </row>
    <row r="29" spans="1:14">
      <c r="A29" s="184" t="s">
        <v>1439</v>
      </c>
      <c r="B29" s="159"/>
      <c r="C29" s="159"/>
      <c r="D29" s="159"/>
      <c r="E29" s="158"/>
      <c r="F29" s="158"/>
      <c r="G29" s="158"/>
      <c r="H29" s="158"/>
      <c r="I29" s="158"/>
      <c r="J29" s="158"/>
      <c r="K29" s="158"/>
      <c r="L29" s="158"/>
      <c r="M29" s="159"/>
      <c r="N29" s="159"/>
    </row>
    <row r="30" spans="1:14">
      <c r="A30" s="185" t="s">
        <v>1440</v>
      </c>
      <c r="B30" s="199">
        <v>0.5</v>
      </c>
      <c r="C30" s="159"/>
      <c r="D30" s="159"/>
      <c r="E30" s="158"/>
      <c r="F30" s="158"/>
      <c r="G30" s="158"/>
      <c r="H30" s="158"/>
      <c r="I30" s="158"/>
      <c r="J30" s="158"/>
      <c r="K30" s="158"/>
      <c r="L30" s="158"/>
      <c r="M30" s="159"/>
      <c r="N30" s="159"/>
    </row>
    <row r="31" spans="1:14">
      <c r="A31" s="193" t="s">
        <v>1441</v>
      </c>
      <c r="B31" s="200">
        <v>0.5</v>
      </c>
      <c r="C31" s="159"/>
      <c r="D31" s="159"/>
      <c r="E31" s="158"/>
      <c r="F31" s="158"/>
      <c r="G31" s="158"/>
      <c r="H31" s="158"/>
      <c r="I31" s="158"/>
      <c r="J31" s="158"/>
      <c r="K31" s="158"/>
      <c r="L31" s="158"/>
      <c r="M31" s="159"/>
      <c r="N31" s="159"/>
    </row>
    <row r="32" spans="1:14">
      <c r="A32" s="184" t="s">
        <v>1442</v>
      </c>
      <c r="B32" s="159"/>
      <c r="C32" s="159"/>
      <c r="D32" s="159"/>
      <c r="E32" s="158"/>
      <c r="F32" s="158"/>
      <c r="G32" s="158"/>
      <c r="H32" s="158"/>
      <c r="I32" s="158"/>
      <c r="J32" s="158"/>
      <c r="K32" s="158"/>
      <c r="L32" s="158"/>
      <c r="M32" s="159"/>
      <c r="N32" s="159"/>
    </row>
    <row r="33" spans="1:14">
      <c r="A33" s="185" t="s">
        <v>1443</v>
      </c>
      <c r="B33" s="199">
        <v>0</v>
      </c>
      <c r="C33" s="159"/>
      <c r="D33" s="159"/>
      <c r="E33" s="158"/>
      <c r="F33" s="158"/>
      <c r="G33" s="158"/>
      <c r="H33" s="158"/>
      <c r="I33" s="158"/>
      <c r="J33" s="158"/>
      <c r="K33" s="158"/>
      <c r="L33" s="158"/>
      <c r="M33" s="159"/>
      <c r="N33" s="159"/>
    </row>
    <row r="34" spans="1:14">
      <c r="A34" s="193" t="s">
        <v>1444</v>
      </c>
      <c r="B34" s="200">
        <v>1</v>
      </c>
      <c r="C34" s="159"/>
      <c r="D34" s="159"/>
      <c r="E34" s="158"/>
      <c r="F34" s="158"/>
      <c r="G34" s="158"/>
      <c r="H34" s="158"/>
      <c r="I34" s="158"/>
      <c r="J34" s="158"/>
      <c r="K34" s="158"/>
      <c r="L34" s="158"/>
      <c r="M34" s="159"/>
      <c r="N34" s="159"/>
    </row>
    <row r="35" spans="1:14">
      <c r="A35" s="159"/>
      <c r="B35" s="159"/>
      <c r="C35" s="159"/>
      <c r="D35" s="159"/>
      <c r="E35" s="158"/>
      <c r="F35" s="158"/>
      <c r="G35" s="158"/>
      <c r="H35" s="158"/>
      <c r="I35" s="158"/>
      <c r="J35" s="158"/>
      <c r="K35" s="158"/>
      <c r="L35" s="158"/>
      <c r="M35" s="159"/>
      <c r="N35" s="159"/>
    </row>
    <row r="36" spans="1:14">
      <c r="A36" s="184" t="s">
        <v>1445</v>
      </c>
      <c r="B36" s="159"/>
      <c r="C36" s="158"/>
      <c r="D36" s="201" t="s">
        <v>1446</v>
      </c>
      <c r="E36" s="158"/>
      <c r="F36" s="158"/>
      <c r="G36" s="158"/>
      <c r="H36" s="158"/>
      <c r="I36" s="158"/>
      <c r="J36" s="158"/>
      <c r="K36" s="158"/>
      <c r="L36" s="158"/>
      <c r="M36" s="159"/>
      <c r="N36" s="159"/>
    </row>
    <row r="37" spans="1:14">
      <c r="A37" s="182" t="s">
        <v>766</v>
      </c>
      <c r="B37" s="202" t="s">
        <v>1446</v>
      </c>
      <c r="C37" s="202"/>
      <c r="D37" s="202" t="s">
        <v>1447</v>
      </c>
      <c r="E37" s="158"/>
      <c r="F37" s="158"/>
      <c r="G37" s="158"/>
      <c r="H37" s="158"/>
      <c r="I37" s="158"/>
      <c r="J37" s="158"/>
      <c r="K37" s="158"/>
      <c r="L37" s="158"/>
      <c r="M37" s="159"/>
      <c r="N37" s="159"/>
    </row>
    <row r="38" spans="1:14">
      <c r="A38" s="162" t="s">
        <v>771</v>
      </c>
      <c r="B38" s="203">
        <v>0.32062702865458576</v>
      </c>
      <c r="C38" s="203"/>
      <c r="D38" s="204">
        <v>0.32062702865458576</v>
      </c>
      <c r="E38" s="158">
        <v>97086782.241498485</v>
      </c>
      <c r="F38" s="158"/>
      <c r="G38" s="158"/>
      <c r="H38" s="158"/>
      <c r="I38" s="158"/>
      <c r="J38" s="158"/>
      <c r="K38" s="158"/>
      <c r="L38" s="158"/>
      <c r="M38" s="159"/>
      <c r="N38" s="159"/>
    </row>
    <row r="39" spans="1:14">
      <c r="A39" s="165" t="s">
        <v>773</v>
      </c>
      <c r="B39" s="205">
        <v>0.11924988279158273</v>
      </c>
      <c r="C39" s="205"/>
      <c r="D39" s="206">
        <v>0.11924988279158273</v>
      </c>
      <c r="E39" s="158">
        <v>36109205.925315939</v>
      </c>
      <c r="F39" s="158"/>
      <c r="G39" s="158"/>
      <c r="H39" s="158"/>
      <c r="I39" s="158"/>
      <c r="J39" s="158"/>
      <c r="K39" s="158"/>
      <c r="L39" s="158"/>
      <c r="M39" s="159"/>
      <c r="N39" s="159"/>
    </row>
    <row r="40" spans="1:14">
      <c r="A40" s="165" t="s">
        <v>792</v>
      </c>
      <c r="B40" s="205">
        <v>6.3769532347160068E-2</v>
      </c>
      <c r="C40" s="205"/>
      <c r="D40" s="206">
        <v>6.3769532347160068E-2</v>
      </c>
      <c r="E40" s="158">
        <v>19309596.968821783</v>
      </c>
      <c r="F40" s="158"/>
      <c r="G40" s="158"/>
      <c r="H40" s="158"/>
      <c r="I40" s="158"/>
      <c r="J40" s="158"/>
      <c r="K40" s="158"/>
      <c r="L40" s="158"/>
      <c r="M40" s="159"/>
      <c r="N40" s="159"/>
    </row>
    <row r="41" spans="1:14">
      <c r="A41" s="165" t="s">
        <v>775</v>
      </c>
      <c r="B41" s="205">
        <v>0.26905386445469548</v>
      </c>
      <c r="C41" s="205"/>
      <c r="D41" s="206">
        <v>0.26905386445469548</v>
      </c>
      <c r="E41" s="158">
        <v>81470280.466241241</v>
      </c>
      <c r="F41" s="158"/>
      <c r="G41" s="158"/>
      <c r="H41" s="158"/>
      <c r="I41" s="158"/>
      <c r="J41" s="158"/>
      <c r="K41" s="158"/>
      <c r="L41" s="158"/>
      <c r="M41" s="159"/>
      <c r="N41" s="159"/>
    </row>
    <row r="42" spans="1:14">
      <c r="A42" s="165" t="s">
        <v>779</v>
      </c>
      <c r="B42" s="205">
        <v>0.16791037446864088</v>
      </c>
      <c r="C42" s="205"/>
      <c r="D42" s="206">
        <v>0.16791037446864088</v>
      </c>
      <c r="E42" s="158">
        <v>50843742.121589996</v>
      </c>
      <c r="F42" s="158"/>
      <c r="G42" s="158"/>
      <c r="H42" s="158"/>
      <c r="I42" s="158"/>
      <c r="J42" s="158"/>
      <c r="K42" s="158"/>
      <c r="L42" s="158"/>
      <c r="M42" s="159"/>
      <c r="N42" s="159"/>
    </row>
    <row r="43" spans="1:14">
      <c r="A43" s="207" t="s">
        <v>801</v>
      </c>
      <c r="B43" s="208">
        <v>5.9389317283335012E-2</v>
      </c>
      <c r="C43" s="208"/>
      <c r="D43" s="209">
        <v>5.9389317283335012E-2</v>
      </c>
      <c r="E43" s="158">
        <v>17983255.306807216</v>
      </c>
      <c r="F43" s="158"/>
      <c r="G43" s="158"/>
      <c r="H43" s="158"/>
      <c r="I43" s="158"/>
      <c r="J43" s="158"/>
      <c r="K43" s="158"/>
      <c r="L43" s="158"/>
      <c r="M43" s="159"/>
      <c r="N43" s="159"/>
    </row>
    <row r="44" spans="1:14">
      <c r="A44" s="159"/>
      <c r="B44" s="210">
        <v>0.99999999999999989</v>
      </c>
      <c r="C44" s="159"/>
      <c r="D44" s="159"/>
      <c r="E44" s="158"/>
      <c r="F44" s="158"/>
      <c r="G44" s="158"/>
      <c r="H44" s="158"/>
      <c r="I44" s="158"/>
      <c r="J44" s="158"/>
      <c r="K44" s="158"/>
      <c r="L44" s="158"/>
      <c r="M44" s="159"/>
      <c r="N44" s="159"/>
    </row>
    <row r="45" spans="1:14">
      <c r="A45" s="159"/>
      <c r="B45" s="159"/>
      <c r="C45" s="159"/>
      <c r="D45" s="159"/>
      <c r="E45" s="158"/>
      <c r="F45" s="158"/>
      <c r="G45" s="158"/>
      <c r="H45" s="158"/>
      <c r="I45" s="158"/>
      <c r="J45" s="158"/>
      <c r="K45" s="158"/>
      <c r="L45" s="158"/>
      <c r="M45" s="159"/>
      <c r="N45" s="159"/>
    </row>
    <row r="46" spans="1:14">
      <c r="A46" s="160"/>
      <c r="B46" s="160"/>
      <c r="C46" s="160"/>
      <c r="D46" s="160"/>
      <c r="E46" s="211"/>
      <c r="F46" s="211"/>
      <c r="G46" s="211"/>
      <c r="H46" s="211"/>
      <c r="I46" s="211"/>
      <c r="J46" s="211"/>
      <c r="K46" s="211"/>
      <c r="L46" s="211"/>
      <c r="M46" s="211"/>
      <c r="N46" s="211"/>
    </row>
    <row r="47" spans="1:14">
      <c r="A47" s="212" t="s">
        <v>1448</v>
      </c>
      <c r="B47" s="213">
        <v>137999206</v>
      </c>
      <c r="C47" s="160"/>
      <c r="D47" s="160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4">
      <c r="A48" s="212" t="s">
        <v>1449</v>
      </c>
      <c r="B48" s="213">
        <v>135235306</v>
      </c>
      <c r="C48" s="160"/>
      <c r="D48" s="214"/>
      <c r="E48" s="211"/>
      <c r="F48" s="211"/>
      <c r="G48" s="211"/>
      <c r="H48" s="211"/>
      <c r="I48" s="211"/>
      <c r="J48" s="211"/>
      <c r="K48" s="211"/>
      <c r="L48" s="211"/>
      <c r="M48" s="211"/>
      <c r="N48" s="211"/>
    </row>
    <row r="49" spans="1:14">
      <c r="A49" s="160"/>
      <c r="B49" s="160"/>
      <c r="C49" s="16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</row>
    <row r="50" spans="1:14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</row>
  </sheetData>
  <dataValidations count="1">
    <dataValidation type="list" allowBlank="1" showInputMessage="1" showErrorMessage="1" sqref="D36">
      <formula1>$B$37:$C$37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43" sqref="B343"/>
    </sheetView>
  </sheetViews>
  <sheetFormatPr defaultRowHeight="12.75"/>
  <cols>
    <col min="1" max="1" width="10" bestFit="1" customWidth="1"/>
    <col min="2" max="2" width="63.28515625" bestFit="1" customWidth="1"/>
    <col min="3" max="3" width="16" bestFit="1" customWidth="1"/>
  </cols>
  <sheetData>
    <row r="1" spans="1:3">
      <c r="A1" t="s">
        <v>2</v>
      </c>
      <c r="B1" t="s">
        <v>1466</v>
      </c>
      <c r="C1" t="s">
        <v>1451</v>
      </c>
    </row>
    <row r="2" spans="1:3">
      <c r="A2" t="s">
        <v>336</v>
      </c>
      <c r="B2" t="s">
        <v>335</v>
      </c>
      <c r="C2" s="216">
        <v>66636845.005868882</v>
      </c>
    </row>
    <row r="3" spans="1:3">
      <c r="A3" t="s">
        <v>357</v>
      </c>
      <c r="B3" t="s">
        <v>355</v>
      </c>
      <c r="C3" s="216">
        <v>115440584.10010181</v>
      </c>
    </row>
    <row r="4" spans="1:3">
      <c r="A4" t="s">
        <v>436</v>
      </c>
      <c r="B4" t="s">
        <v>434</v>
      </c>
      <c r="C4" s="216">
        <v>125620534.74630457</v>
      </c>
    </row>
    <row r="5" spans="1:3">
      <c r="A5" t="s">
        <v>476</v>
      </c>
      <c r="B5" t="s">
        <v>474</v>
      </c>
      <c r="C5" s="216">
        <v>50619722.238764532</v>
      </c>
    </row>
    <row r="6" spans="1:3">
      <c r="A6" t="s">
        <v>532</v>
      </c>
      <c r="B6" t="s">
        <v>530</v>
      </c>
      <c r="C6" s="216">
        <v>24287038.613466628</v>
      </c>
    </row>
    <row r="7" spans="1:3">
      <c r="A7" t="s">
        <v>576</v>
      </c>
      <c r="B7" t="s">
        <v>574</v>
      </c>
      <c r="C7" s="216">
        <v>25376162.694317944</v>
      </c>
    </row>
    <row r="8" spans="1:3">
      <c r="C8" s="222">
        <f>SUM(C2:C7)</f>
        <v>407980887.39882433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J18" sqref="J18"/>
    </sheetView>
  </sheetViews>
  <sheetFormatPr defaultColWidth="17" defaultRowHeight="12.75"/>
  <cols>
    <col min="4" max="4" width="32.140625" customWidth="1"/>
  </cols>
  <sheetData>
    <row r="1" spans="1:11" ht="15.75">
      <c r="A1" s="9" t="s">
        <v>1089</v>
      </c>
    </row>
    <row r="3" spans="1:11" ht="26.45" customHeight="1">
      <c r="B3" s="316" t="s">
        <v>1450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1" ht="25.5">
      <c r="B4" s="57" t="s">
        <v>981</v>
      </c>
      <c r="C4" s="58" t="s">
        <v>982</v>
      </c>
      <c r="D4" s="58" t="s">
        <v>987</v>
      </c>
      <c r="E4" s="58" t="s">
        <v>988</v>
      </c>
      <c r="F4" s="58" t="s">
        <v>983</v>
      </c>
      <c r="G4" s="58" t="s">
        <v>984</v>
      </c>
      <c r="H4" s="59" t="s">
        <v>1090</v>
      </c>
      <c r="I4" s="58" t="s">
        <v>985</v>
      </c>
      <c r="J4" s="60" t="s">
        <v>1091</v>
      </c>
      <c r="K4" s="58" t="s">
        <v>1092</v>
      </c>
    </row>
    <row r="5" spans="1:11">
      <c r="B5" s="45" t="s">
        <v>973</v>
      </c>
      <c r="C5" s="46" t="s">
        <v>989</v>
      </c>
      <c r="D5" s="51">
        <f>SUMIF('3.  UC Calculations by Hospital'!D:D,'2. UC Pool Allocations by Type'!B5,'3.  UC Calculations by Hospital'!U:U)</f>
        <v>26034392.478400566</v>
      </c>
      <c r="E5" s="51">
        <v>0</v>
      </c>
      <c r="F5" s="51">
        <f>E5+D5</f>
        <v>26034392.478400566</v>
      </c>
      <c r="G5" s="54">
        <f>F5/F$17</f>
        <v>8.7899647877450662E-3</v>
      </c>
      <c r="H5" s="55">
        <f>G5*'1. UC Assumptions'!C$7</f>
        <v>1308387.9520138679</v>
      </c>
      <c r="I5" s="51">
        <v>0</v>
      </c>
      <c r="J5" s="56">
        <f>I5+H5</f>
        <v>1308387.9520138679</v>
      </c>
      <c r="K5" s="51"/>
    </row>
    <row r="6" spans="1:11">
      <c r="B6" s="45" t="s">
        <v>950</v>
      </c>
      <c r="C6" s="46" t="s">
        <v>989</v>
      </c>
      <c r="D6" s="51">
        <f>SUMIF('3.  UC Calculations by Hospital'!D:D,'2. UC Pool Allocations by Type'!B6,'3.  UC Calculations by Hospital'!U:U)</f>
        <v>648274751.58001614</v>
      </c>
      <c r="E6" s="51">
        <f>'1. UC Assumptions'!F5</f>
        <v>22056986</v>
      </c>
      <c r="F6" s="51">
        <f t="shared" ref="F6:F16" si="0">E6+D6</f>
        <v>670331737.58001614</v>
      </c>
      <c r="G6" s="54">
        <f t="shared" ref="G6:G12" si="1">F6/F$17</f>
        <v>0.22632340563832112</v>
      </c>
      <c r="H6" s="55">
        <f>G6*'1. UC Assumptions'!C$7</f>
        <v>33688282.529729195</v>
      </c>
      <c r="I6" s="51">
        <v>0</v>
      </c>
      <c r="J6" s="56">
        <f t="shared" ref="J6:J16" si="2">I6+H6</f>
        <v>33688282.529729195</v>
      </c>
      <c r="K6" s="51"/>
    </row>
    <row r="7" spans="1:11">
      <c r="A7" t="s">
        <v>986</v>
      </c>
      <c r="B7" s="45" t="s">
        <v>972</v>
      </c>
      <c r="C7" s="46" t="s">
        <v>990</v>
      </c>
      <c r="D7" s="51">
        <f>SUMIF('3.  UC Calculations by Hospital'!D:D,'2. UC Pool Allocations by Type'!B7,'3.  UC Calculations by Hospital'!U:U)-'1. UC Assumptions'!H9</f>
        <v>76978167.358788446</v>
      </c>
      <c r="E7" s="51">
        <f>'1. UC Assumptions'!G5</f>
        <v>629402</v>
      </c>
      <c r="F7" s="51">
        <f t="shared" si="0"/>
        <v>77607569.358788446</v>
      </c>
      <c r="G7" s="54">
        <f t="shared" si="1"/>
        <v>2.6202562725141133E-2</v>
      </c>
      <c r="H7" s="55">
        <f>G7*'1. UC Assumptions'!C$7</f>
        <v>3900256.5094754086</v>
      </c>
      <c r="I7" s="51">
        <f>'1. UC Assumptions'!H16</f>
        <v>3458773.7945273127</v>
      </c>
      <c r="J7" s="56">
        <f t="shared" si="2"/>
        <v>7359030.3040027209</v>
      </c>
      <c r="K7" s="51"/>
    </row>
    <row r="8" spans="1:11">
      <c r="B8" s="61" t="s">
        <v>972</v>
      </c>
      <c r="C8" s="47" t="s">
        <v>991</v>
      </c>
      <c r="D8" s="62">
        <f>D7</f>
        <v>76978167.358788446</v>
      </c>
      <c r="E8" s="63">
        <f>(D8/(D8+I9)*E7)</f>
        <v>602337.82882927242</v>
      </c>
      <c r="F8" s="62">
        <f t="shared" si="0"/>
        <v>77580505.187617719</v>
      </c>
      <c r="G8" s="64">
        <f t="shared" si="1"/>
        <v>2.6193425077247194E-2</v>
      </c>
      <c r="H8" s="62">
        <f>G8*'1. UC Assumptions'!C$7</f>
        <v>3898896.3688260578</v>
      </c>
      <c r="I8" s="62">
        <v>0</v>
      </c>
      <c r="J8" s="56">
        <f t="shared" si="2"/>
        <v>3898896.3688260578</v>
      </c>
      <c r="K8" s="62"/>
    </row>
    <row r="9" spans="1:11">
      <c r="B9" s="61" t="s">
        <v>972</v>
      </c>
      <c r="C9" s="47" t="s">
        <v>992</v>
      </c>
      <c r="D9" s="62"/>
      <c r="E9" s="63">
        <f>I9/(D8+I9)*E7</f>
        <v>27064.171170727586</v>
      </c>
      <c r="F9" s="62">
        <f t="shared" si="0"/>
        <v>27064.171170727586</v>
      </c>
      <c r="G9" s="64">
        <f t="shared" si="1"/>
        <v>9.1376478939375549E-6</v>
      </c>
      <c r="H9" s="62">
        <f>G9*'1. UC Assumptions'!C$7</f>
        <v>1360.1406493506352</v>
      </c>
      <c r="I9" s="62">
        <f>I7</f>
        <v>3458773.7945273127</v>
      </c>
      <c r="J9" s="56">
        <f t="shared" si="2"/>
        <v>3460133.9351766636</v>
      </c>
      <c r="K9" s="62"/>
    </row>
    <row r="10" spans="1:11">
      <c r="B10" s="45" t="s">
        <v>949</v>
      </c>
      <c r="C10" s="46" t="s">
        <v>990</v>
      </c>
      <c r="D10" s="51">
        <f>SUMIF('3.  UC Calculations by Hospital'!D:D,'2. UC Pool Allocations by Type'!B10,'3.  UC Calculations by Hospital'!U:U)-'1. UC Assumptions'!H10</f>
        <v>2077759231.2153766</v>
      </c>
      <c r="E10" s="51">
        <v>0</v>
      </c>
      <c r="F10" s="51">
        <f t="shared" si="0"/>
        <v>2077759231.2153766</v>
      </c>
      <c r="G10" s="54">
        <f t="shared" si="1"/>
        <v>0.70151168286134102</v>
      </c>
      <c r="H10" s="55">
        <f>G10*'1. UC Assumptions'!C$7</f>
        <v>104420149.1378457</v>
      </c>
      <c r="I10" s="51">
        <f>'1. UC Assumptions'!H17</f>
        <v>9894892.2214081585</v>
      </c>
      <c r="J10" s="56">
        <f t="shared" si="2"/>
        <v>114315041.35925385</v>
      </c>
      <c r="K10" s="51"/>
    </row>
    <row r="11" spans="1:11">
      <c r="B11" s="61" t="s">
        <v>949</v>
      </c>
      <c r="C11" s="47" t="s">
        <v>991</v>
      </c>
      <c r="D11" s="62">
        <f>D10</f>
        <v>2077759231.2153766</v>
      </c>
      <c r="E11" s="62">
        <v>0</v>
      </c>
      <c r="F11" s="62">
        <f t="shared" si="0"/>
        <v>2077759231.2153766</v>
      </c>
      <c r="G11" s="64">
        <f t="shared" si="1"/>
        <v>0.70151168286134102</v>
      </c>
      <c r="H11" s="62">
        <f>G11*'1. UC Assumptions'!C$7</f>
        <v>104420149.1378457</v>
      </c>
      <c r="I11" s="62">
        <v>0</v>
      </c>
      <c r="J11" s="56">
        <f t="shared" si="2"/>
        <v>104420149.1378457</v>
      </c>
      <c r="K11" s="62"/>
    </row>
    <row r="12" spans="1:11">
      <c r="B12" s="61" t="s">
        <v>949</v>
      </c>
      <c r="C12" s="47" t="s">
        <v>992</v>
      </c>
      <c r="D12" s="62"/>
      <c r="E12" s="62">
        <v>0</v>
      </c>
      <c r="F12" s="62">
        <f t="shared" si="0"/>
        <v>0</v>
      </c>
      <c r="G12" s="64">
        <f t="shared" si="1"/>
        <v>0</v>
      </c>
      <c r="H12" s="62">
        <f>G12*'1. UC Assumptions'!C$7</f>
        <v>0</v>
      </c>
      <c r="I12" s="62">
        <f>I10</f>
        <v>9894892.2214081585</v>
      </c>
      <c r="J12" s="56">
        <f t="shared" si="2"/>
        <v>9894892.2214081585</v>
      </c>
      <c r="K12" s="62"/>
    </row>
    <row r="13" spans="1:11">
      <c r="B13" s="52"/>
      <c r="C13" s="52"/>
      <c r="D13" s="53"/>
      <c r="E13" s="53"/>
      <c r="F13" s="53"/>
      <c r="G13" s="53"/>
      <c r="H13" s="53"/>
      <c r="I13" s="53"/>
      <c r="J13" s="56">
        <f t="shared" si="2"/>
        <v>0</v>
      </c>
      <c r="K13" s="69"/>
    </row>
    <row r="14" spans="1:11">
      <c r="B14" s="48" t="s">
        <v>975</v>
      </c>
      <c r="C14" s="46" t="s">
        <v>989</v>
      </c>
      <c r="D14" s="51">
        <f>'3.  UC Calculations by Hospital'!AE339</f>
        <v>0</v>
      </c>
      <c r="E14" s="51">
        <v>0</v>
      </c>
      <c r="F14" s="51">
        <f t="shared" si="0"/>
        <v>0</v>
      </c>
      <c r="G14" s="54">
        <f t="shared" ref="G14:G16" si="3">F14/F$17</f>
        <v>0</v>
      </c>
      <c r="H14" s="55">
        <v>0</v>
      </c>
      <c r="I14" s="51">
        <v>0</v>
      </c>
      <c r="J14" s="56">
        <f>'1. UC Assumptions'!C10</f>
        <v>7276040.3307686346</v>
      </c>
      <c r="K14" s="51"/>
    </row>
    <row r="15" spans="1:11">
      <c r="B15" s="48" t="s">
        <v>976</v>
      </c>
      <c r="C15" s="46" t="s">
        <v>989</v>
      </c>
      <c r="D15" s="51">
        <f>'3.  UC Calculations by Hospital'!AE340</f>
        <v>0</v>
      </c>
      <c r="E15" s="51">
        <v>0</v>
      </c>
      <c r="F15" s="51">
        <f t="shared" si="0"/>
        <v>0</v>
      </c>
      <c r="G15" s="81">
        <f t="shared" si="3"/>
        <v>0</v>
      </c>
      <c r="H15" s="55">
        <v>0</v>
      </c>
      <c r="I15" s="51">
        <v>0</v>
      </c>
      <c r="J15" s="56">
        <f>'1. UC Assumptions'!C11</f>
        <v>25490.373221730631</v>
      </c>
      <c r="K15" s="51"/>
    </row>
    <row r="16" spans="1:11">
      <c r="B16" s="48" t="s">
        <v>974</v>
      </c>
      <c r="C16" s="46" t="s">
        <v>989</v>
      </c>
      <c r="D16" s="51">
        <f>'1. UC Assumptions'!C12</f>
        <v>110098328.88481832</v>
      </c>
      <c r="E16" s="51">
        <v>0</v>
      </c>
      <c r="F16" s="51">
        <f t="shared" si="0"/>
        <v>110098328.88481832</v>
      </c>
      <c r="G16" s="54">
        <f t="shared" si="3"/>
        <v>3.7172383987451638E-2</v>
      </c>
      <c r="H16" s="55">
        <f>G16*'1. UC Assumptions'!C$7</f>
        <v>5533116.5176705737</v>
      </c>
      <c r="I16" s="51">
        <v>0</v>
      </c>
      <c r="J16" s="56">
        <f t="shared" si="2"/>
        <v>5533116.5176705737</v>
      </c>
      <c r="K16" s="51"/>
    </row>
    <row r="17" spans="2:11">
      <c r="B17" s="65" t="s">
        <v>978</v>
      </c>
      <c r="C17" s="45"/>
      <c r="D17" s="66">
        <f t="shared" ref="D17:I17" si="4">D16+D10+D7+D6+D5</f>
        <v>2939144871.5174003</v>
      </c>
      <c r="E17" s="66">
        <f t="shared" si="4"/>
        <v>22686388</v>
      </c>
      <c r="F17" s="66">
        <f t="shared" si="4"/>
        <v>2961831259.5174003</v>
      </c>
      <c r="G17" s="67">
        <f t="shared" si="4"/>
        <v>0.99999999999999989</v>
      </c>
      <c r="H17" s="68">
        <f t="shared" si="4"/>
        <v>148850192.64673474</v>
      </c>
      <c r="I17" s="68">
        <f t="shared" si="4"/>
        <v>13353666.015935471</v>
      </c>
      <c r="J17" s="68">
        <f>J16+J10+J7+J6+J5+J14+J15</f>
        <v>169505389.36666059</v>
      </c>
      <c r="K17" s="51"/>
    </row>
    <row r="19" spans="2:11">
      <c r="B19" s="82" t="s">
        <v>1013</v>
      </c>
    </row>
    <row r="20" spans="2:11">
      <c r="B20" s="83" t="s">
        <v>1014</v>
      </c>
    </row>
    <row r="21" spans="2:11">
      <c r="B21" s="83" t="s">
        <v>1015</v>
      </c>
    </row>
  </sheetData>
  <mergeCells count="1">
    <mergeCell ref="B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70"/>
  <sheetViews>
    <sheetView zoomScaleNormal="100" workbookViewId="0">
      <pane ySplit="2" topLeftCell="A3" activePane="bottomLeft" state="frozen"/>
      <selection activeCell="B1" sqref="B1"/>
      <selection pane="bottomLeft" activeCell="BR341" sqref="BR341"/>
    </sheetView>
  </sheetViews>
  <sheetFormatPr defaultRowHeight="12.75"/>
  <cols>
    <col min="1" max="1" width="7.7109375" style="8" bestFit="1" customWidth="1"/>
    <col min="2" max="2" width="10" style="8" bestFit="1" customWidth="1"/>
    <col min="3" max="3" width="10" style="273" customWidth="1"/>
    <col min="4" max="4" width="22.28515625" style="3" customWidth="1"/>
    <col min="5" max="5" width="14.85546875" style="6" customWidth="1"/>
    <col min="6" max="6" width="10.42578125" style="6" customWidth="1"/>
    <col min="7" max="7" width="54.140625" style="8" customWidth="1"/>
    <col min="8" max="8" width="13.28515625" style="8" customWidth="1"/>
    <col min="9" max="9" width="13" style="3" customWidth="1"/>
    <col min="10" max="10" width="14.7109375" style="3" customWidth="1"/>
    <col min="11" max="11" width="17.28515625" style="3" customWidth="1"/>
    <col min="12" max="12" width="18.85546875" style="3" customWidth="1"/>
    <col min="13" max="15" width="16.42578125" style="276" customWidth="1"/>
    <col min="16" max="17" width="18.85546875" style="3" customWidth="1"/>
    <col min="18" max="18" width="18.85546875" style="3" hidden="1" customWidth="1"/>
    <col min="19" max="28" width="18.85546875" style="3" customWidth="1"/>
    <col min="29" max="29" width="18.7109375" style="3" customWidth="1"/>
    <col min="30" max="30" width="27.140625" style="3" customWidth="1"/>
    <col min="31" max="39" width="16.42578125" style="3" customWidth="1"/>
    <col min="40" max="40" width="17.140625" style="3" customWidth="1"/>
    <col min="41" max="48" width="16.42578125" style="3" customWidth="1"/>
    <col min="49" max="49" width="16.42578125" style="100" customWidth="1"/>
    <col min="50" max="52" width="16.42578125" style="276" customWidth="1"/>
    <col min="53" max="53" width="17" style="276" customWidth="1"/>
    <col min="54" max="69" width="16.42578125" style="276" customWidth="1"/>
    <col min="70" max="70" width="16.7109375" style="276" customWidth="1"/>
    <col min="71" max="71" width="16.42578125" style="276" customWidth="1"/>
    <col min="72" max="72" width="32.85546875" style="89" customWidth="1"/>
    <col min="73" max="73" width="17.7109375" bestFit="1" customWidth="1"/>
    <col min="74" max="74" width="17.7109375" style="8" customWidth="1"/>
    <col min="75" max="75" width="31.140625" style="3" customWidth="1"/>
    <col min="76" max="76" width="30.140625" style="3" customWidth="1"/>
    <col min="77" max="77" width="26" bestFit="1" customWidth="1"/>
  </cols>
  <sheetData>
    <row r="1" spans="1:77" s="8" customFormat="1" ht="76.5">
      <c r="C1" s="273"/>
      <c r="D1" s="3"/>
      <c r="E1" s="6"/>
      <c r="F1" s="6"/>
      <c r="I1" s="3"/>
      <c r="J1" s="3"/>
      <c r="K1" s="3"/>
      <c r="L1" s="3"/>
      <c r="M1" s="276">
        <f>SUM(M3:M340)</f>
        <v>3048303552.7899976</v>
      </c>
      <c r="N1" s="276"/>
      <c r="O1" s="276"/>
      <c r="P1" s="3"/>
      <c r="Q1" s="3"/>
      <c r="R1" s="3"/>
      <c r="S1" s="3"/>
      <c r="T1" s="218" t="s">
        <v>2152</v>
      </c>
      <c r="U1" s="3"/>
      <c r="V1" s="3"/>
      <c r="W1" s="3"/>
      <c r="X1" s="3"/>
      <c r="Y1" s="3"/>
      <c r="Z1" s="3"/>
      <c r="AA1" s="3"/>
      <c r="AB1" s="3"/>
      <c r="AC1" s="3"/>
      <c r="AD1" s="218" t="s">
        <v>2151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00"/>
      <c r="AX1" s="276">
        <f>SUM(AX3:AX340)</f>
        <v>3048303552.7899976</v>
      </c>
      <c r="AY1" s="276"/>
      <c r="AZ1" s="277" t="s">
        <v>2150</v>
      </c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7" t="s">
        <v>2154</v>
      </c>
      <c r="BS1" s="277" t="s">
        <v>2155</v>
      </c>
      <c r="BT1" s="89"/>
      <c r="BW1" s="3"/>
      <c r="BX1" s="3"/>
    </row>
    <row r="2" spans="1:77" ht="76.5">
      <c r="A2" s="127" t="s">
        <v>1</v>
      </c>
      <c r="B2" s="127" t="s">
        <v>2</v>
      </c>
      <c r="C2" s="268" t="s">
        <v>2145</v>
      </c>
      <c r="D2" s="128" t="s">
        <v>971</v>
      </c>
      <c r="E2" s="129" t="s">
        <v>944</v>
      </c>
      <c r="F2" s="129" t="s">
        <v>951</v>
      </c>
      <c r="G2" s="127" t="s">
        <v>0</v>
      </c>
      <c r="H2" s="127" t="s">
        <v>766</v>
      </c>
      <c r="I2" s="128" t="s">
        <v>767</v>
      </c>
      <c r="J2" s="128" t="s">
        <v>1470</v>
      </c>
      <c r="K2" s="128" t="s">
        <v>3</v>
      </c>
      <c r="L2" s="128" t="s">
        <v>5</v>
      </c>
      <c r="M2" s="98" t="s">
        <v>1366</v>
      </c>
      <c r="N2" s="306" t="s">
        <v>2160</v>
      </c>
      <c r="O2" s="306" t="s">
        <v>2161</v>
      </c>
      <c r="P2" s="75" t="s">
        <v>1012</v>
      </c>
      <c r="Q2" s="274" t="s">
        <v>2144</v>
      </c>
      <c r="R2" s="274"/>
      <c r="S2" s="128" t="s">
        <v>2159</v>
      </c>
      <c r="T2" s="128" t="s">
        <v>2153</v>
      </c>
      <c r="U2" s="128" t="s">
        <v>979</v>
      </c>
      <c r="V2" s="215" t="s">
        <v>1009</v>
      </c>
      <c r="W2" s="215" t="s">
        <v>1010</v>
      </c>
      <c r="X2" s="128" t="s">
        <v>7</v>
      </c>
      <c r="Y2" s="128" t="s">
        <v>8</v>
      </c>
      <c r="Z2" s="128" t="s">
        <v>9</v>
      </c>
      <c r="AA2" s="128" t="s">
        <v>10</v>
      </c>
      <c r="AB2" s="128" t="s">
        <v>11</v>
      </c>
      <c r="AC2" s="2" t="s">
        <v>980</v>
      </c>
      <c r="AD2" s="40" t="s">
        <v>1033</v>
      </c>
      <c r="AE2" s="2" t="s">
        <v>1005</v>
      </c>
      <c r="AF2" s="40" t="s">
        <v>1374</v>
      </c>
      <c r="AG2" s="94" t="s">
        <v>1042</v>
      </c>
      <c r="AH2" s="95" t="s">
        <v>1041</v>
      </c>
      <c r="AI2" s="95" t="s">
        <v>1040</v>
      </c>
      <c r="AJ2" s="95" t="s">
        <v>1043</v>
      </c>
      <c r="AK2" s="95" t="s">
        <v>1044</v>
      </c>
      <c r="AL2" s="95" t="s">
        <v>1045</v>
      </c>
      <c r="AM2" s="95" t="s">
        <v>1046</v>
      </c>
      <c r="AN2" s="40" t="s">
        <v>1006</v>
      </c>
      <c r="AO2" s="40" t="s">
        <v>1021</v>
      </c>
      <c r="AP2" s="40" t="s">
        <v>1007</v>
      </c>
      <c r="AQ2" s="75" t="s">
        <v>1024</v>
      </c>
      <c r="AR2" s="75" t="s">
        <v>1026</v>
      </c>
      <c r="AS2" s="40" t="s">
        <v>1028</v>
      </c>
      <c r="AT2" s="75" t="s">
        <v>1025</v>
      </c>
      <c r="AU2" s="75" t="s">
        <v>1027</v>
      </c>
      <c r="AV2" s="40" t="s">
        <v>1029</v>
      </c>
      <c r="AW2" s="98" t="s">
        <v>1008</v>
      </c>
      <c r="AX2" s="98" t="s">
        <v>1366</v>
      </c>
      <c r="AY2" s="98" t="s">
        <v>1367</v>
      </c>
      <c r="AZ2" s="278" t="s">
        <v>1368</v>
      </c>
      <c r="BA2" s="98" t="s">
        <v>1369</v>
      </c>
      <c r="BB2" s="98" t="s">
        <v>1370</v>
      </c>
      <c r="BC2" s="98" t="s">
        <v>1047</v>
      </c>
      <c r="BD2" s="98" t="s">
        <v>1048</v>
      </c>
      <c r="BE2" s="98" t="s">
        <v>1049</v>
      </c>
      <c r="BF2" s="98" t="s">
        <v>1052</v>
      </c>
      <c r="BG2" s="98" t="s">
        <v>1053</v>
      </c>
      <c r="BH2" s="98" t="s">
        <v>1050</v>
      </c>
      <c r="BI2" s="98" t="s">
        <v>1051</v>
      </c>
      <c r="BJ2" s="98" t="s">
        <v>1373</v>
      </c>
      <c r="BK2" s="279" t="s">
        <v>1457</v>
      </c>
      <c r="BL2" s="279" t="s">
        <v>1458</v>
      </c>
      <c r="BM2" s="279" t="s">
        <v>1459</v>
      </c>
      <c r="BN2" s="279" t="s">
        <v>1460</v>
      </c>
      <c r="BO2" s="279" t="s">
        <v>1461</v>
      </c>
      <c r="BP2" s="279" t="s">
        <v>1462</v>
      </c>
      <c r="BQ2" s="279" t="s">
        <v>1463</v>
      </c>
      <c r="BR2" s="280" t="s">
        <v>1372</v>
      </c>
      <c r="BS2" s="280" t="s">
        <v>1371</v>
      </c>
      <c r="BT2" s="101" t="s">
        <v>1039</v>
      </c>
      <c r="BW2" s="2" t="s">
        <v>4</v>
      </c>
      <c r="BX2" s="2" t="s">
        <v>6</v>
      </c>
      <c r="BY2" s="2" t="s">
        <v>1479</v>
      </c>
    </row>
    <row r="3" spans="1:77">
      <c r="A3" s="118" t="s">
        <v>12</v>
      </c>
      <c r="B3" s="118" t="s">
        <v>13</v>
      </c>
      <c r="C3" s="269" t="s">
        <v>2116</v>
      </c>
      <c r="D3" s="119" t="s">
        <v>949</v>
      </c>
      <c r="E3" s="119" t="s">
        <v>977</v>
      </c>
      <c r="F3" s="120"/>
      <c r="G3" s="121" t="s">
        <v>1093</v>
      </c>
      <c r="H3" s="121" t="s">
        <v>768</v>
      </c>
      <c r="I3" s="122">
        <v>1</v>
      </c>
      <c r="J3" s="217" t="str">
        <f>IF(T3&gt;0,1," ")</f>
        <v xml:space="preserve"> </v>
      </c>
      <c r="K3" s="123">
        <v>1002825.0257641881</v>
      </c>
      <c r="L3" s="123">
        <v>1362257</v>
      </c>
      <c r="M3" s="281">
        <v>2177207.77</v>
      </c>
      <c r="N3" s="264">
        <v>2103246.5522686667</v>
      </c>
      <c r="O3" s="282">
        <v>73961.217731333338</v>
      </c>
      <c r="P3" s="93">
        <f t="shared" ref="P3:P66" si="0">S3/(K3+L3)-1</f>
        <v>7.0859191500860508E-2</v>
      </c>
      <c r="Q3" s="231">
        <v>2532669.825943056</v>
      </c>
      <c r="R3" s="231"/>
      <c r="S3" s="123">
        <v>2532669.825943056</v>
      </c>
      <c r="T3" s="123">
        <v>0</v>
      </c>
      <c r="U3" s="123">
        <f>S3-T3-N3</f>
        <v>429423.27367438935</v>
      </c>
      <c r="V3" s="123">
        <f t="shared" ref="V3:V66" si="1">IF($D3=$D$345,IF($E3=$D$352,$U3,0))</f>
        <v>429423.27367438935</v>
      </c>
      <c r="W3" s="123" t="b">
        <f t="shared" ref="W3:W66" si="2">IF($D3=$D$346,IF($E3=$D$352,$U3,0))</f>
        <v>0</v>
      </c>
      <c r="X3" s="123">
        <v>89062</v>
      </c>
      <c r="Y3" s="123">
        <v>0</v>
      </c>
      <c r="Z3" s="123">
        <v>0</v>
      </c>
      <c r="AA3" s="123">
        <v>0</v>
      </c>
      <c r="AB3" s="123">
        <v>0</v>
      </c>
      <c r="AC3" s="70">
        <f>X3+Y3+Z3+AA3+AB3-O3</f>
        <v>15100.782268666662</v>
      </c>
      <c r="AD3" s="70">
        <v>0</v>
      </c>
      <c r="AE3" s="70">
        <f>IF(U3+AC3+AD3&gt;0,U3+AC3+AD3,0)</f>
        <v>444524.05594305601</v>
      </c>
      <c r="AF3" s="51">
        <f>IF(D3='2. UC Pool Allocations by Type'!B$5,'2. UC Pool Allocations by Type'!J$5,IF(D3='2. UC Pool Allocations by Type'!B$6,'2. UC Pool Allocations by Type'!J$6,IF(D3='2. UC Pool Allocations by Type'!B$7,'2. UC Pool Allocations by Type'!J$7,IF(D3='2. UC Pool Allocations by Type'!B$10,'2. UC Pool Allocations by Type'!J$10,IF(D3='2. UC Pool Allocations by Type'!B$14,'2. UC Pool Allocations by Type'!J$14,IF(D3='2. UC Pool Allocations by Type'!B$15,'2. UC Pool Allocations by Type'!J$15,IF(D3='2. UC Pool Allocations by Type'!B$16,'2. UC Pool Allocations by Type'!J$16,0)))))))</f>
        <v>114315041.35925385</v>
      </c>
      <c r="AG3" s="71">
        <f t="shared" ref="AG3:AG66" si="3">IF(D3=D$345,AE3,0)</f>
        <v>444524.05594305601</v>
      </c>
      <c r="AH3" s="71">
        <f t="shared" ref="AH3:AH66" si="4">IF(D3=D$346,AE3,0)</f>
        <v>0</v>
      </c>
      <c r="AI3" s="71">
        <f t="shared" ref="AI3:AI66" si="5">IF(D3=D$347,AE3,0)</f>
        <v>0</v>
      </c>
      <c r="AJ3" s="71">
        <f t="shared" ref="AJ3:AJ66" si="6">IF(D3=D$348,AE3,0)</f>
        <v>0</v>
      </c>
      <c r="AK3" s="71">
        <f t="shared" ref="AK3:AK66" si="7">IF(D3=D$349,AE3,0)</f>
        <v>0</v>
      </c>
      <c r="AL3" s="71">
        <f t="shared" ref="AL3:AL66" si="8">IF(D3=D$350,AE3,0)</f>
        <v>0</v>
      </c>
      <c r="AM3" s="71">
        <f t="shared" ref="AM3:AM66" si="9">IF(D3=D$351,AE3,0)</f>
        <v>0</v>
      </c>
      <c r="AN3" s="49">
        <f t="shared" ref="AN3:AN66" si="10">IF($D3=$D$345,$AF3*$AE3/$AG$341,IF($D3=$D$346,$AF3*$AE3/$AH$341,IF($D3=$D$347,$AF3*$AE3/$AI$341,IF($D3=$D$348,$AF3*$AE3/$AJ$341,IF($D3=$D$349,$AF3*$AE3/$AK$341,IF($D3=$D$350,$AF3*$AE3/$AL$341,IF($D3=$D$351,$AF3*$AE3/$AM$341,0)))))))</f>
        <v>21003.145040909938</v>
      </c>
      <c r="AO3" s="51">
        <f>IF($E3=$D$352,U3*'1. UC Assumptions'!$H$14,0)</f>
        <v>43480.128250207847</v>
      </c>
      <c r="AP3" s="70">
        <f t="shared" ref="AP3:AP60" si="11">IF(AO3=0,0,IF(AN3&gt;AO3,0,AO3-AN3))</f>
        <v>22476.983209297909</v>
      </c>
      <c r="AQ3" s="70">
        <f t="shared" ref="AQ3:AQ66" si="12">IF(D3=D$346,AP3,0)</f>
        <v>0</v>
      </c>
      <c r="AR3" s="70">
        <f t="shared" ref="AR3:AR66" si="13">IF(D3=D$346,IF(E3 &lt;&gt; D$352,AN3,0),0)</f>
        <v>0</v>
      </c>
      <c r="AS3" s="70">
        <f t="shared" ref="AS3:AS34" si="14">-AQ$341*AR3/AR$341</f>
        <v>0</v>
      </c>
      <c r="AT3" s="70">
        <f t="shared" ref="AT3:AT66" si="15">IF(D3=D$345,AP3,0)</f>
        <v>22476.983209297909</v>
      </c>
      <c r="AU3" s="70">
        <f t="shared" ref="AU3:AU66" si="16">IF(D3=D$345,IF(E3&lt;&gt;D$352,AN3,0),0)</f>
        <v>0</v>
      </c>
      <c r="AV3" s="70">
        <f t="shared" ref="AV3:AV34" si="17">-AT$341*AU3/AU$341</f>
        <v>0</v>
      </c>
      <c r="AW3" s="99">
        <f t="shared" ref="AW3:AW61" si="18">AN3+AP3+AS3+AV3</f>
        <v>43480.128250207847</v>
      </c>
      <c r="AX3" s="281">
        <v>2177207.77</v>
      </c>
      <c r="AY3" s="281">
        <f>ROUND(AX3*'1. UC Assumptions'!$C$19,2)</f>
        <v>913338.66</v>
      </c>
      <c r="AZ3" s="281">
        <f>IF((AE3-AD3-AX3)*'1. UC Assumptions'!$C$19&gt;0,(AE3-AD3-AX3)*'1. UC Assumptions'!$C$19,0)</f>
        <v>0</v>
      </c>
      <c r="BA3" s="281">
        <f>AZ3+AY3</f>
        <v>913338.66</v>
      </c>
      <c r="BB3" s="281">
        <f>ROUND(BA3/'1. UC Assumptions'!$C$19,2)</f>
        <v>2177207.77</v>
      </c>
      <c r="BC3" s="281">
        <f t="shared" ref="BC3:BC67" si="19">IF(AW3&gt;=BB3,BB3,AW3)</f>
        <v>43480.128250207847</v>
      </c>
      <c r="BD3" s="281">
        <f t="shared" ref="BD3:BD66" si="20">IF(D3=D$345,AW3-BC3,0)</f>
        <v>0</v>
      </c>
      <c r="BE3" s="281">
        <f t="shared" ref="BE3:BE66" si="21">IF(D3=D$349,AW3-BC3,0)</f>
        <v>0</v>
      </c>
      <c r="BF3" s="281">
        <f t="shared" ref="BF3:BF66" si="22">IF(D3=D$345,IF(BB3&gt;=BC3,BB3-BC3,0),0)</f>
        <v>2133727.6417497923</v>
      </c>
      <c r="BG3" s="281">
        <f t="shared" ref="BG3:BG66" si="23">IF(D3=D$349,IF(BB3&gt;=BC3,BB3-BC3,0),0)</f>
        <v>0</v>
      </c>
      <c r="BH3" s="281">
        <f t="shared" ref="BH3:BH66" si="24">IF(D3=D$345,BD$341/BF$341*BF3,0)</f>
        <v>0</v>
      </c>
      <c r="BI3" s="281">
        <f t="shared" ref="BI3:BI66" si="25">IF(D3=D$349,BE$341/BG$341*BG3,0)</f>
        <v>0</v>
      </c>
      <c r="BJ3" s="281">
        <f>BC3+BH3+BI3</f>
        <v>43480.128250207847</v>
      </c>
      <c r="BK3" s="281">
        <f t="shared" ref="BK3:BK66" si="26">IF($D3=$D$345,$BJ3,0)</f>
        <v>43480.128250207847</v>
      </c>
      <c r="BL3" s="281">
        <f t="shared" ref="BL3:BL66" si="27">IF($D3=$D$346,$BJ3,0)</f>
        <v>0</v>
      </c>
      <c r="BM3" s="281">
        <f t="shared" ref="BM3:BM66" si="28">IF($D3=$D$347,$BJ3,0)</f>
        <v>0</v>
      </c>
      <c r="BN3" s="281">
        <f t="shared" ref="BN3:BN66" si="29">IF($D3=$D$348,$BJ3,0)</f>
        <v>0</v>
      </c>
      <c r="BO3" s="281">
        <f t="shared" ref="BO3:BO66" si="30">IF($D3=$D$349,$BJ3,0)</f>
        <v>0</v>
      </c>
      <c r="BP3" s="281">
        <f t="shared" ref="BP3:BP66" si="31">IF($D3=$D$350,$BJ3,0)</f>
        <v>0</v>
      </c>
      <c r="BQ3" s="281">
        <f t="shared" ref="BQ3:BQ66" si="32">IF($D3=$D$351,$BJ3,0)</f>
        <v>0</v>
      </c>
      <c r="BR3" s="281">
        <f>BJ3</f>
        <v>43480.128250207847</v>
      </c>
      <c r="BS3" s="281">
        <f>ROUNDDOWN(BR3*0.4195,2)</f>
        <v>18239.91</v>
      </c>
      <c r="BT3" s="90"/>
      <c r="BU3" s="111"/>
      <c r="BV3" s="111"/>
      <c r="BW3" s="126">
        <v>1042067.5757641881</v>
      </c>
      <c r="BX3" s="126">
        <v>2532669.825943056</v>
      </c>
      <c r="BY3" s="7">
        <f t="shared" ref="BY3:BY12" si="33">BX3-S3</f>
        <v>0</v>
      </c>
    </row>
    <row r="4" spans="1:77">
      <c r="A4" s="118" t="s">
        <v>15</v>
      </c>
      <c r="B4" s="118" t="s">
        <v>16</v>
      </c>
      <c r="C4" s="269" t="s">
        <v>16</v>
      </c>
      <c r="D4" s="119" t="s">
        <v>949</v>
      </c>
      <c r="E4" s="119" t="s">
        <v>977</v>
      </c>
      <c r="F4" s="120"/>
      <c r="G4" s="121" t="s">
        <v>14</v>
      </c>
      <c r="H4" s="121" t="s">
        <v>769</v>
      </c>
      <c r="I4" s="122">
        <v>4</v>
      </c>
      <c r="J4" s="217">
        <f t="shared" ref="J4:J61" si="34">IF(T4&gt;0,1," ")</f>
        <v>1</v>
      </c>
      <c r="K4" s="123">
        <v>1561105.5018426105</v>
      </c>
      <c r="L4" s="123">
        <v>3691183.69</v>
      </c>
      <c r="M4" s="281">
        <v>4131068.35</v>
      </c>
      <c r="N4" s="264">
        <v>4130906.2114212452</v>
      </c>
      <c r="O4" s="282">
        <v>162.13857875484973</v>
      </c>
      <c r="P4" s="93">
        <f t="shared" si="0"/>
        <v>6.4061310158336937E-2</v>
      </c>
      <c r="Q4" s="231">
        <v>5588757.7188025201</v>
      </c>
      <c r="R4" s="231"/>
      <c r="S4" s="123">
        <v>5588757.7188025201</v>
      </c>
      <c r="T4" s="123">
        <v>798963.86646063253</v>
      </c>
      <c r="U4" s="123">
        <f t="shared" ref="U4:U67" si="35">S4-T4-N4</f>
        <v>658887.6409206423</v>
      </c>
      <c r="V4" s="123">
        <f t="shared" si="1"/>
        <v>658887.6409206423</v>
      </c>
      <c r="W4" s="123" t="b">
        <f t="shared" si="2"/>
        <v>0</v>
      </c>
      <c r="X4" s="123">
        <v>188</v>
      </c>
      <c r="Y4" s="123">
        <v>0</v>
      </c>
      <c r="Z4" s="123">
        <v>0</v>
      </c>
      <c r="AA4" s="123">
        <v>0</v>
      </c>
      <c r="AB4" s="123">
        <v>0</v>
      </c>
      <c r="AC4" s="70">
        <f t="shared" ref="AC4:AC67" si="36">X4+Y4+Z4+AA4+AB4-O4</f>
        <v>25.861421245150268</v>
      </c>
      <c r="AD4" s="70">
        <v>0</v>
      </c>
      <c r="AE4" s="70">
        <f t="shared" ref="AE4:AE67" si="37">IF(U4+AC4+AD4&gt;0,U4+AC4+AD4,0)</f>
        <v>658913.50234188745</v>
      </c>
      <c r="AF4" s="51">
        <f>IF(D4='2. UC Pool Allocations by Type'!B$5,'2. UC Pool Allocations by Type'!J$5,IF(D4='2. UC Pool Allocations by Type'!B$6,'2. UC Pool Allocations by Type'!J$6,IF(D4='2. UC Pool Allocations by Type'!B$7,'2. UC Pool Allocations by Type'!J$7,IF(D4='2. UC Pool Allocations by Type'!B$10,'2. UC Pool Allocations by Type'!J$10,IF(D4='2. UC Pool Allocations by Type'!B$14,'2. UC Pool Allocations by Type'!J$14,IF(D4='2. UC Pool Allocations by Type'!B$15,'2. UC Pool Allocations by Type'!J$15,IF(D4='2. UC Pool Allocations by Type'!B$16,'2. UC Pool Allocations by Type'!J$16,0)))))))</f>
        <v>114315041.35925385</v>
      </c>
      <c r="AG4" s="71">
        <f t="shared" si="3"/>
        <v>658913.50234188745</v>
      </c>
      <c r="AH4" s="71">
        <f t="shared" si="4"/>
        <v>0</v>
      </c>
      <c r="AI4" s="71">
        <f t="shared" si="5"/>
        <v>0</v>
      </c>
      <c r="AJ4" s="71">
        <f t="shared" si="6"/>
        <v>0</v>
      </c>
      <c r="AK4" s="71">
        <f t="shared" si="7"/>
        <v>0</v>
      </c>
      <c r="AL4" s="71">
        <f t="shared" si="8"/>
        <v>0</v>
      </c>
      <c r="AM4" s="71">
        <f t="shared" si="9"/>
        <v>0</v>
      </c>
      <c r="AN4" s="49">
        <f t="shared" si="10"/>
        <v>31132.749002167468</v>
      </c>
      <c r="AO4" s="51">
        <f>IF($E4=$D$352,U4*'1. UC Assumptions'!$H$14,0)</f>
        <v>66713.941432594991</v>
      </c>
      <c r="AP4" s="70">
        <f t="shared" si="11"/>
        <v>35581.192430427524</v>
      </c>
      <c r="AQ4" s="70">
        <f t="shared" si="12"/>
        <v>0</v>
      </c>
      <c r="AR4" s="70">
        <f t="shared" si="13"/>
        <v>0</v>
      </c>
      <c r="AS4" s="70">
        <f t="shared" si="14"/>
        <v>0</v>
      </c>
      <c r="AT4" s="70">
        <f t="shared" si="15"/>
        <v>35581.192430427524</v>
      </c>
      <c r="AU4" s="70">
        <f t="shared" si="16"/>
        <v>0</v>
      </c>
      <c r="AV4" s="70">
        <f t="shared" si="17"/>
        <v>0</v>
      </c>
      <c r="AW4" s="99">
        <f t="shared" si="18"/>
        <v>66713.941432594991</v>
      </c>
      <c r="AX4" s="281">
        <v>4131068.35</v>
      </c>
      <c r="AY4" s="281">
        <f>ROUND(AX4*'1. UC Assumptions'!$C$19,2)</f>
        <v>1732983.17</v>
      </c>
      <c r="AZ4" s="281">
        <f>IF((AE4-AD4-AX4)*'1. UC Assumptions'!$C$19&gt;0,(AE4-AD4-AX4)*'1. UC Assumptions'!$C$19,0)</f>
        <v>0</v>
      </c>
      <c r="BA4" s="281">
        <f t="shared" ref="BA4:BA59" si="38">AZ4+AY4</f>
        <v>1732983.17</v>
      </c>
      <c r="BB4" s="281">
        <f>ROUND(BA4/'1. UC Assumptions'!$C$19,2)</f>
        <v>4131068.34</v>
      </c>
      <c r="BC4" s="281">
        <f t="shared" si="19"/>
        <v>66713.941432594991</v>
      </c>
      <c r="BD4" s="281">
        <f t="shared" si="20"/>
        <v>0</v>
      </c>
      <c r="BE4" s="281">
        <f t="shared" si="21"/>
        <v>0</v>
      </c>
      <c r="BF4" s="281">
        <f t="shared" si="22"/>
        <v>4064354.3985674051</v>
      </c>
      <c r="BG4" s="281">
        <f t="shared" si="23"/>
        <v>0</v>
      </c>
      <c r="BH4" s="281">
        <f t="shared" si="24"/>
        <v>0</v>
      </c>
      <c r="BI4" s="281">
        <f t="shared" si="25"/>
        <v>0</v>
      </c>
      <c r="BJ4" s="281">
        <f t="shared" ref="BJ4:BJ59" si="39">BC4+BH4+BI4</f>
        <v>66713.941432594991</v>
      </c>
      <c r="BK4" s="281">
        <f t="shared" si="26"/>
        <v>66713.941432594991</v>
      </c>
      <c r="BL4" s="281">
        <f t="shared" si="27"/>
        <v>0</v>
      </c>
      <c r="BM4" s="281">
        <f t="shared" si="28"/>
        <v>0</v>
      </c>
      <c r="BN4" s="281">
        <f t="shared" si="29"/>
        <v>0</v>
      </c>
      <c r="BO4" s="281">
        <f t="shared" si="30"/>
        <v>0</v>
      </c>
      <c r="BP4" s="281">
        <f t="shared" si="31"/>
        <v>0</v>
      </c>
      <c r="BQ4" s="281">
        <f t="shared" si="32"/>
        <v>0</v>
      </c>
      <c r="BR4" s="281">
        <f t="shared" ref="BR4:BR67" si="40">BJ4</f>
        <v>66713.941432594991</v>
      </c>
      <c r="BS4" s="281">
        <f t="shared" ref="BS4:BS62" si="41">ROUNDDOWN(BR4*0.4195,2)</f>
        <v>27986.49</v>
      </c>
      <c r="BT4" s="90"/>
      <c r="BU4" s="111"/>
      <c r="BV4" s="111"/>
      <c r="BW4" s="126">
        <v>1614358.8618426104</v>
      </c>
      <c r="BX4" s="126">
        <v>5588757.7188025201</v>
      </c>
      <c r="BY4" s="7">
        <f t="shared" si="33"/>
        <v>0</v>
      </c>
    </row>
    <row r="5" spans="1:77">
      <c r="A5" s="118" t="s">
        <v>17</v>
      </c>
      <c r="B5" s="118" t="s">
        <v>18</v>
      </c>
      <c r="C5" s="269" t="s">
        <v>18</v>
      </c>
      <c r="D5" s="119" t="s">
        <v>949</v>
      </c>
      <c r="E5" s="119"/>
      <c r="F5" s="120"/>
      <c r="G5" s="121" t="s">
        <v>1094</v>
      </c>
      <c r="H5" s="121" t="s">
        <v>770</v>
      </c>
      <c r="I5" s="122">
        <v>1</v>
      </c>
      <c r="J5" s="217">
        <f t="shared" si="34"/>
        <v>1</v>
      </c>
      <c r="K5" s="123">
        <v>9536843.5854799971</v>
      </c>
      <c r="L5" s="123">
        <v>22376803</v>
      </c>
      <c r="M5" s="281">
        <v>15425856.09</v>
      </c>
      <c r="N5" s="264">
        <v>13662396.866090154</v>
      </c>
      <c r="O5" s="282">
        <v>1763459.2239098456</v>
      </c>
      <c r="P5" s="93">
        <f t="shared" si="0"/>
        <v>9.1418173398577274E-2</v>
      </c>
      <c r="Q5" s="231">
        <v>34831133.862812318</v>
      </c>
      <c r="R5" s="231"/>
      <c r="S5" s="123">
        <v>34831133.862812318</v>
      </c>
      <c r="T5" s="123">
        <v>6309471.3666987792</v>
      </c>
      <c r="U5" s="123">
        <f t="shared" si="35"/>
        <v>14859265.630023384</v>
      </c>
      <c r="V5" s="123">
        <f t="shared" si="1"/>
        <v>0</v>
      </c>
      <c r="W5" s="123" t="b">
        <f t="shared" si="2"/>
        <v>0</v>
      </c>
      <c r="X5" s="123">
        <v>3681403</v>
      </c>
      <c r="Y5" s="123">
        <v>0</v>
      </c>
      <c r="Z5" s="123">
        <v>0</v>
      </c>
      <c r="AA5" s="123">
        <v>0</v>
      </c>
      <c r="AB5" s="123">
        <v>0</v>
      </c>
      <c r="AC5" s="70">
        <f t="shared" si="36"/>
        <v>1917943.7760901544</v>
      </c>
      <c r="AD5" s="70">
        <v>0</v>
      </c>
      <c r="AE5" s="70">
        <f t="shared" si="37"/>
        <v>16777209.406113539</v>
      </c>
      <c r="AF5" s="51">
        <f>IF(D5='2. UC Pool Allocations by Type'!B$5,'2. UC Pool Allocations by Type'!J$5,IF(D5='2. UC Pool Allocations by Type'!B$6,'2. UC Pool Allocations by Type'!J$6,IF(D5='2. UC Pool Allocations by Type'!B$7,'2. UC Pool Allocations by Type'!J$7,IF(D5='2. UC Pool Allocations by Type'!B$10,'2. UC Pool Allocations by Type'!J$10,IF(D5='2. UC Pool Allocations by Type'!B$14,'2. UC Pool Allocations by Type'!J$14,IF(D5='2. UC Pool Allocations by Type'!B$15,'2. UC Pool Allocations by Type'!J$15,IF(D5='2. UC Pool Allocations by Type'!B$16,'2. UC Pool Allocations by Type'!J$16,0)))))))</f>
        <v>114315041.35925385</v>
      </c>
      <c r="AG5" s="71">
        <f t="shared" si="3"/>
        <v>16777209.406113539</v>
      </c>
      <c r="AH5" s="71">
        <f t="shared" si="4"/>
        <v>0</v>
      </c>
      <c r="AI5" s="71">
        <f t="shared" si="5"/>
        <v>0</v>
      </c>
      <c r="AJ5" s="71">
        <f t="shared" si="6"/>
        <v>0</v>
      </c>
      <c r="AK5" s="71">
        <f t="shared" si="7"/>
        <v>0</v>
      </c>
      <c r="AL5" s="71">
        <f t="shared" si="8"/>
        <v>0</v>
      </c>
      <c r="AM5" s="71">
        <f t="shared" si="9"/>
        <v>0</v>
      </c>
      <c r="AN5" s="49">
        <f t="shared" si="10"/>
        <v>792699.87265539716</v>
      </c>
      <c r="AO5" s="51">
        <f>IF($E5=$D$352,U5*'1. UC Assumptions'!$H$14,0)</f>
        <v>0</v>
      </c>
      <c r="AP5" s="70">
        <f t="shared" si="11"/>
        <v>0</v>
      </c>
      <c r="AQ5" s="70">
        <f t="shared" si="12"/>
        <v>0</v>
      </c>
      <c r="AR5" s="70">
        <f t="shared" si="13"/>
        <v>0</v>
      </c>
      <c r="AS5" s="70">
        <f t="shared" si="14"/>
        <v>0</v>
      </c>
      <c r="AT5" s="70">
        <f t="shared" si="15"/>
        <v>0</v>
      </c>
      <c r="AU5" s="70">
        <f t="shared" si="16"/>
        <v>792699.87265539716</v>
      </c>
      <c r="AV5" s="70">
        <f t="shared" si="17"/>
        <v>-35529.455005978089</v>
      </c>
      <c r="AW5" s="99">
        <f t="shared" si="18"/>
        <v>757170.41764941905</v>
      </c>
      <c r="AX5" s="281">
        <v>15425856.09</v>
      </c>
      <c r="AY5" s="281">
        <f>ROUND(AX5*'1. UC Assumptions'!$C$19,2)</f>
        <v>6471146.6299999999</v>
      </c>
      <c r="AZ5" s="281">
        <f>IF((AE5-AD5-AX5)*'1. UC Assumptions'!$C$19&gt;0,(AE5-AD5-AX5)*'1. UC Assumptions'!$C$19,0)</f>
        <v>566892.7161096296</v>
      </c>
      <c r="BA5" s="281">
        <f t="shared" si="38"/>
        <v>7038039.3461096296</v>
      </c>
      <c r="BB5" s="281">
        <f>ROUND(BA5/'1. UC Assumptions'!$C$19,2)</f>
        <v>16777209.41</v>
      </c>
      <c r="BC5" s="283">
        <f t="shared" si="19"/>
        <v>757170.41764941905</v>
      </c>
      <c r="BD5" s="281">
        <f t="shared" si="20"/>
        <v>0</v>
      </c>
      <c r="BE5" s="281">
        <f t="shared" si="21"/>
        <v>0</v>
      </c>
      <c r="BF5" s="281">
        <f t="shared" si="22"/>
        <v>16020038.992350582</v>
      </c>
      <c r="BG5" s="281">
        <f t="shared" si="23"/>
        <v>0</v>
      </c>
      <c r="BH5" s="281">
        <f t="shared" si="24"/>
        <v>0</v>
      </c>
      <c r="BI5" s="281">
        <f t="shared" si="25"/>
        <v>0</v>
      </c>
      <c r="BJ5" s="281">
        <f t="shared" si="39"/>
        <v>757170.41764941905</v>
      </c>
      <c r="BK5" s="281">
        <f t="shared" si="26"/>
        <v>757170.41764941905</v>
      </c>
      <c r="BL5" s="281">
        <f t="shared" si="27"/>
        <v>0</v>
      </c>
      <c r="BM5" s="281">
        <f t="shared" si="28"/>
        <v>0</v>
      </c>
      <c r="BN5" s="281">
        <f t="shared" si="29"/>
        <v>0</v>
      </c>
      <c r="BO5" s="281">
        <f t="shared" si="30"/>
        <v>0</v>
      </c>
      <c r="BP5" s="281">
        <f t="shared" si="31"/>
        <v>0</v>
      </c>
      <c r="BQ5" s="281">
        <f t="shared" si="32"/>
        <v>0</v>
      </c>
      <c r="BR5" s="281">
        <f t="shared" si="40"/>
        <v>757170.41764941905</v>
      </c>
      <c r="BS5" s="281">
        <f t="shared" si="41"/>
        <v>317632.99</v>
      </c>
      <c r="BT5" s="90"/>
      <c r="BU5" s="111"/>
      <c r="BV5" s="111"/>
      <c r="BW5" s="126">
        <v>10689232.805479996</v>
      </c>
      <c r="BX5" s="126">
        <v>34831133.862812318</v>
      </c>
      <c r="BY5" s="7">
        <f t="shared" si="33"/>
        <v>0</v>
      </c>
    </row>
    <row r="6" spans="1:77">
      <c r="A6" s="118" t="s">
        <v>19</v>
      </c>
      <c r="B6" s="118" t="s">
        <v>20</v>
      </c>
      <c r="C6" s="269" t="s">
        <v>20</v>
      </c>
      <c r="D6" s="119" t="s">
        <v>949</v>
      </c>
      <c r="E6" s="119"/>
      <c r="F6" s="120"/>
      <c r="G6" s="121" t="s">
        <v>1095</v>
      </c>
      <c r="H6" s="121" t="s">
        <v>771</v>
      </c>
      <c r="I6" s="122">
        <v>3</v>
      </c>
      <c r="J6" s="217">
        <f t="shared" si="34"/>
        <v>1</v>
      </c>
      <c r="K6" s="123">
        <v>9637701.9140899964</v>
      </c>
      <c r="L6" s="123">
        <v>34826117.009999998</v>
      </c>
      <c r="M6" s="281">
        <v>17539991.940000001</v>
      </c>
      <c r="N6" s="264">
        <v>17539991.940000001</v>
      </c>
      <c r="O6" s="282">
        <v>0</v>
      </c>
      <c r="P6" s="93">
        <f t="shared" si="0"/>
        <v>7.9052117492902196E-2</v>
      </c>
      <c r="Q6" s="231">
        <v>47978539.539604753</v>
      </c>
      <c r="R6" s="231"/>
      <c r="S6" s="123">
        <v>47978777.961860292</v>
      </c>
      <c r="T6" s="123">
        <v>11690733.809267398</v>
      </c>
      <c r="U6" s="123">
        <f t="shared" si="35"/>
        <v>18748052.212592896</v>
      </c>
      <c r="V6" s="123">
        <f t="shared" si="1"/>
        <v>0</v>
      </c>
      <c r="W6" s="123" t="b">
        <f t="shared" si="2"/>
        <v>0</v>
      </c>
      <c r="X6" s="123">
        <v>0</v>
      </c>
      <c r="Y6" s="123">
        <v>0</v>
      </c>
      <c r="Z6" s="123">
        <v>0</v>
      </c>
      <c r="AA6" s="123">
        <v>0</v>
      </c>
      <c r="AB6" s="123">
        <v>0</v>
      </c>
      <c r="AC6" s="70">
        <f t="shared" si="36"/>
        <v>0</v>
      </c>
      <c r="AD6" s="70">
        <v>0</v>
      </c>
      <c r="AE6" s="70">
        <f t="shared" si="37"/>
        <v>18748052.212592896</v>
      </c>
      <c r="AF6" s="51">
        <f>IF(D6='2. UC Pool Allocations by Type'!B$5,'2. UC Pool Allocations by Type'!J$5,IF(D6='2. UC Pool Allocations by Type'!B$6,'2. UC Pool Allocations by Type'!J$6,IF(D6='2. UC Pool Allocations by Type'!B$7,'2. UC Pool Allocations by Type'!J$7,IF(D6='2. UC Pool Allocations by Type'!B$10,'2. UC Pool Allocations by Type'!J$10,IF(D6='2. UC Pool Allocations by Type'!B$14,'2. UC Pool Allocations by Type'!J$14,IF(D6='2. UC Pool Allocations by Type'!B$15,'2. UC Pool Allocations by Type'!J$15,IF(D6='2. UC Pool Allocations by Type'!B$16,'2. UC Pool Allocations by Type'!J$16,0)))))))</f>
        <v>114315041.35925385</v>
      </c>
      <c r="AG6" s="71">
        <f t="shared" si="3"/>
        <v>18748052.212592896</v>
      </c>
      <c r="AH6" s="71">
        <f t="shared" si="4"/>
        <v>0</v>
      </c>
      <c r="AI6" s="71">
        <f t="shared" si="5"/>
        <v>0</v>
      </c>
      <c r="AJ6" s="71">
        <f t="shared" si="6"/>
        <v>0</v>
      </c>
      <c r="AK6" s="71">
        <f t="shared" si="7"/>
        <v>0</v>
      </c>
      <c r="AL6" s="71">
        <f t="shared" si="8"/>
        <v>0</v>
      </c>
      <c r="AM6" s="71">
        <f t="shared" si="9"/>
        <v>0</v>
      </c>
      <c r="AN6" s="49">
        <f t="shared" si="10"/>
        <v>885819.46149182809</v>
      </c>
      <c r="AO6" s="51">
        <f>IF($E6=$D$352,U6*'1. UC Assumptions'!$H$14,0)</f>
        <v>0</v>
      </c>
      <c r="AP6" s="70">
        <f t="shared" si="11"/>
        <v>0</v>
      </c>
      <c r="AQ6" s="70">
        <f t="shared" si="12"/>
        <v>0</v>
      </c>
      <c r="AR6" s="70">
        <f t="shared" si="13"/>
        <v>0</v>
      </c>
      <c r="AS6" s="70">
        <f t="shared" si="14"/>
        <v>0</v>
      </c>
      <c r="AT6" s="70">
        <f t="shared" si="15"/>
        <v>0</v>
      </c>
      <c r="AU6" s="70">
        <f t="shared" si="16"/>
        <v>885819.46149182809</v>
      </c>
      <c r="AV6" s="70">
        <f t="shared" si="17"/>
        <v>-39703.150947995004</v>
      </c>
      <c r="AW6" s="99">
        <f t="shared" si="18"/>
        <v>846116.31054383307</v>
      </c>
      <c r="AX6" s="281">
        <v>17539991.940000001</v>
      </c>
      <c r="AY6" s="281">
        <f>ROUND(AX6*'1. UC Assumptions'!$C$19,2)</f>
        <v>7358026.6200000001</v>
      </c>
      <c r="AZ6" s="281">
        <f>IF((AE6-AD6-AX6)*'1. UC Assumptions'!$C$19&gt;0,(AE6-AD6-AX6)*'1. UC Assumptions'!$C$19,0)</f>
        <v>506781.28435271932</v>
      </c>
      <c r="BA6" s="281">
        <f t="shared" si="38"/>
        <v>7864807.904352719</v>
      </c>
      <c r="BB6" s="281">
        <f>ROUND(BA6/'1. UC Assumptions'!$C$19,2)</f>
        <v>18748052.219999999</v>
      </c>
      <c r="BC6" s="281">
        <f t="shared" si="19"/>
        <v>846116.31054383307</v>
      </c>
      <c r="BD6" s="281">
        <f t="shared" si="20"/>
        <v>0</v>
      </c>
      <c r="BE6" s="281">
        <f t="shared" si="21"/>
        <v>0</v>
      </c>
      <c r="BF6" s="281">
        <f t="shared" si="22"/>
        <v>17901935.909456167</v>
      </c>
      <c r="BG6" s="281">
        <f t="shared" si="23"/>
        <v>0</v>
      </c>
      <c r="BH6" s="281">
        <f t="shared" si="24"/>
        <v>0</v>
      </c>
      <c r="BI6" s="281">
        <f t="shared" si="25"/>
        <v>0</v>
      </c>
      <c r="BJ6" s="281">
        <f t="shared" si="39"/>
        <v>846116.31054383307</v>
      </c>
      <c r="BK6" s="281">
        <f t="shared" si="26"/>
        <v>846116.31054383307</v>
      </c>
      <c r="BL6" s="281">
        <f t="shared" si="27"/>
        <v>0</v>
      </c>
      <c r="BM6" s="281">
        <f t="shared" si="28"/>
        <v>0</v>
      </c>
      <c r="BN6" s="281">
        <f t="shared" si="29"/>
        <v>0</v>
      </c>
      <c r="BO6" s="281">
        <f t="shared" si="30"/>
        <v>0</v>
      </c>
      <c r="BP6" s="281">
        <f t="shared" si="31"/>
        <v>0</v>
      </c>
      <c r="BQ6" s="281">
        <f t="shared" si="32"/>
        <v>0</v>
      </c>
      <c r="BR6" s="281">
        <f t="shared" si="40"/>
        <v>846116.31054383307</v>
      </c>
      <c r="BS6" s="281">
        <f t="shared" si="41"/>
        <v>354945.79</v>
      </c>
      <c r="BT6" s="90"/>
      <c r="BU6" s="111"/>
      <c r="BV6" s="111"/>
      <c r="BW6" s="126">
        <v>10721068.234089997</v>
      </c>
      <c r="BX6" s="126">
        <v>47978539.539604753</v>
      </c>
      <c r="BY6" s="7">
        <f t="shared" si="33"/>
        <v>-238.42225553840399</v>
      </c>
    </row>
    <row r="7" spans="1:77">
      <c r="A7" s="118" t="s">
        <v>21</v>
      </c>
      <c r="B7" s="118" t="s">
        <v>22</v>
      </c>
      <c r="C7" s="269" t="s">
        <v>22</v>
      </c>
      <c r="D7" s="119" t="s">
        <v>949</v>
      </c>
      <c r="E7" s="119"/>
      <c r="F7" s="120"/>
      <c r="G7" s="121" t="s">
        <v>1096</v>
      </c>
      <c r="H7" s="121" t="s">
        <v>771</v>
      </c>
      <c r="I7" s="122">
        <v>3</v>
      </c>
      <c r="J7" s="217">
        <f t="shared" si="34"/>
        <v>1</v>
      </c>
      <c r="K7" s="123">
        <v>71996862.892550021</v>
      </c>
      <c r="L7" s="123">
        <v>82637073</v>
      </c>
      <c r="M7" s="281">
        <v>80417671.610000014</v>
      </c>
      <c r="N7" s="264">
        <v>69764409.913753062</v>
      </c>
      <c r="O7" s="282">
        <v>10653261.696246952</v>
      </c>
      <c r="P7" s="93">
        <f t="shared" si="0"/>
        <v>9.4922298473747224E-2</v>
      </c>
      <c r="Q7" s="231">
        <v>169312144.50951296</v>
      </c>
      <c r="R7" s="231"/>
      <c r="S7" s="123">
        <v>169312144.50951296</v>
      </c>
      <c r="T7" s="123">
        <v>23284342.39983274</v>
      </c>
      <c r="U7" s="123">
        <f t="shared" si="35"/>
        <v>76263392.195927173</v>
      </c>
      <c r="V7" s="123">
        <f t="shared" si="1"/>
        <v>0</v>
      </c>
      <c r="W7" s="123" t="b">
        <f t="shared" si="2"/>
        <v>0</v>
      </c>
      <c r="X7" s="123">
        <v>2226659</v>
      </c>
      <c r="Y7" s="123">
        <v>0</v>
      </c>
      <c r="Z7" s="123">
        <v>18041663</v>
      </c>
      <c r="AA7" s="123">
        <v>0</v>
      </c>
      <c r="AB7" s="123">
        <v>2030618</v>
      </c>
      <c r="AC7" s="70">
        <f t="shared" si="36"/>
        <v>11645678.303753048</v>
      </c>
      <c r="AD7" s="70">
        <v>0</v>
      </c>
      <c r="AE7" s="70">
        <f t="shared" si="37"/>
        <v>87909070.499680221</v>
      </c>
      <c r="AF7" s="51">
        <f>IF(D7='2. UC Pool Allocations by Type'!B$5,'2. UC Pool Allocations by Type'!J$5,IF(D7='2. UC Pool Allocations by Type'!B$6,'2. UC Pool Allocations by Type'!J$6,IF(D7='2. UC Pool Allocations by Type'!B$7,'2. UC Pool Allocations by Type'!J$7,IF(D7='2. UC Pool Allocations by Type'!B$10,'2. UC Pool Allocations by Type'!J$10,IF(D7='2. UC Pool Allocations by Type'!B$14,'2. UC Pool Allocations by Type'!J$14,IF(D7='2. UC Pool Allocations by Type'!B$15,'2. UC Pool Allocations by Type'!J$15,IF(D7='2. UC Pool Allocations by Type'!B$16,'2. UC Pool Allocations by Type'!J$16,0)))))))</f>
        <v>114315041.35925385</v>
      </c>
      <c r="AG7" s="71">
        <f t="shared" si="3"/>
        <v>87909070.499680221</v>
      </c>
      <c r="AH7" s="71">
        <f t="shared" si="4"/>
        <v>0</v>
      </c>
      <c r="AI7" s="71">
        <f t="shared" si="5"/>
        <v>0</v>
      </c>
      <c r="AJ7" s="71">
        <f t="shared" si="6"/>
        <v>0</v>
      </c>
      <c r="AK7" s="71">
        <f t="shared" si="7"/>
        <v>0</v>
      </c>
      <c r="AL7" s="71">
        <f t="shared" si="8"/>
        <v>0</v>
      </c>
      <c r="AM7" s="71">
        <f t="shared" si="9"/>
        <v>0</v>
      </c>
      <c r="AN7" s="49">
        <f t="shared" si="10"/>
        <v>4153581.6418288113</v>
      </c>
      <c r="AO7" s="51">
        <f>IF($E7=$D$352,U7*'1. UC Assumptions'!$H$14,0)</f>
        <v>0</v>
      </c>
      <c r="AP7" s="70">
        <f t="shared" si="11"/>
        <v>0</v>
      </c>
      <c r="AQ7" s="70">
        <f t="shared" si="12"/>
        <v>0</v>
      </c>
      <c r="AR7" s="70">
        <f t="shared" si="13"/>
        <v>0</v>
      </c>
      <c r="AS7" s="70">
        <f t="shared" si="14"/>
        <v>0</v>
      </c>
      <c r="AT7" s="70">
        <f t="shared" si="15"/>
        <v>0</v>
      </c>
      <c r="AU7" s="70">
        <f t="shared" si="16"/>
        <v>4153581.6418288113</v>
      </c>
      <c r="AV7" s="70">
        <f t="shared" si="17"/>
        <v>-186166.91783066175</v>
      </c>
      <c r="AW7" s="99">
        <f t="shared" si="18"/>
        <v>3967414.7239981494</v>
      </c>
      <c r="AX7" s="281">
        <v>80417671.610000014</v>
      </c>
      <c r="AY7" s="281">
        <f>ROUND(AX7*'1. UC Assumptions'!$C$19,2)</f>
        <v>33735213.240000002</v>
      </c>
      <c r="AZ7" s="281">
        <f>IF((AE7-AD7-AX7)*'1. UC Assumptions'!$C$19&gt;0,(AE7-AD7-AX7)*'1. UC Assumptions'!$C$19,0)</f>
        <v>3142641.8342208466</v>
      </c>
      <c r="BA7" s="281">
        <f t="shared" si="38"/>
        <v>36877855.074220851</v>
      </c>
      <c r="BB7" s="281">
        <f>ROUND(BA7/'1. UC Assumptions'!$C$19,2)</f>
        <v>87909070.5</v>
      </c>
      <c r="BC7" s="281">
        <f t="shared" si="19"/>
        <v>3967414.7239981494</v>
      </c>
      <c r="BD7" s="281">
        <f t="shared" si="20"/>
        <v>0</v>
      </c>
      <c r="BE7" s="281">
        <f t="shared" si="21"/>
        <v>0</v>
      </c>
      <c r="BF7" s="281">
        <f t="shared" si="22"/>
        <v>83941655.776001856</v>
      </c>
      <c r="BG7" s="281">
        <f t="shared" si="23"/>
        <v>0</v>
      </c>
      <c r="BH7" s="281">
        <f t="shared" si="24"/>
        <v>0</v>
      </c>
      <c r="BI7" s="281">
        <f t="shared" si="25"/>
        <v>0</v>
      </c>
      <c r="BJ7" s="281">
        <f t="shared" si="39"/>
        <v>3967414.7239981494</v>
      </c>
      <c r="BK7" s="281">
        <f t="shared" si="26"/>
        <v>3967414.7239981494</v>
      </c>
      <c r="BL7" s="281">
        <f t="shared" si="27"/>
        <v>0</v>
      </c>
      <c r="BM7" s="281">
        <f t="shared" si="28"/>
        <v>0</v>
      </c>
      <c r="BN7" s="281">
        <f t="shared" si="29"/>
        <v>0</v>
      </c>
      <c r="BO7" s="281">
        <f t="shared" si="30"/>
        <v>0</v>
      </c>
      <c r="BP7" s="281">
        <f t="shared" si="31"/>
        <v>0</v>
      </c>
      <c r="BQ7" s="281">
        <f t="shared" si="32"/>
        <v>0</v>
      </c>
      <c r="BR7" s="281">
        <f t="shared" si="40"/>
        <v>3967414.7239981494</v>
      </c>
      <c r="BS7" s="281">
        <f t="shared" si="41"/>
        <v>1664330.47</v>
      </c>
      <c r="BT7" s="90"/>
      <c r="BU7" s="111"/>
      <c r="BV7" s="111"/>
      <c r="BW7" s="126">
        <v>78095031.062550023</v>
      </c>
      <c r="BX7" s="126">
        <v>169312144.50951296</v>
      </c>
      <c r="BY7" s="7">
        <f t="shared" si="33"/>
        <v>0</v>
      </c>
    </row>
    <row r="8" spans="1:77">
      <c r="A8" s="118" t="s">
        <v>1097</v>
      </c>
      <c r="B8" s="118" t="s">
        <v>23</v>
      </c>
      <c r="C8" s="269" t="s">
        <v>23</v>
      </c>
      <c r="D8" s="119" t="s">
        <v>949</v>
      </c>
      <c r="E8" s="119"/>
      <c r="F8" s="120"/>
      <c r="G8" s="121" t="s">
        <v>1098</v>
      </c>
      <c r="H8" s="121" t="s">
        <v>772</v>
      </c>
      <c r="I8" s="122">
        <v>17</v>
      </c>
      <c r="J8" s="217" t="str">
        <f t="shared" si="34"/>
        <v xml:space="preserve"> </v>
      </c>
      <c r="K8" s="123">
        <v>3113199.0836799997</v>
      </c>
      <c r="L8" s="123">
        <v>23158843.419999998</v>
      </c>
      <c r="M8" s="281">
        <v>13723475.09</v>
      </c>
      <c r="N8" s="264">
        <v>13723475.09</v>
      </c>
      <c r="O8" s="282">
        <v>0</v>
      </c>
      <c r="P8" s="93">
        <f t="shared" si="0"/>
        <v>6.7719802096493309E-2</v>
      </c>
      <c r="Q8" s="231">
        <v>28047951.641678687</v>
      </c>
      <c r="R8" s="231"/>
      <c r="S8" s="123">
        <v>28051180.022699866</v>
      </c>
      <c r="T8" s="123">
        <v>0</v>
      </c>
      <c r="U8" s="123">
        <f t="shared" si="35"/>
        <v>14327704.932699867</v>
      </c>
      <c r="V8" s="123">
        <f t="shared" si="1"/>
        <v>0</v>
      </c>
      <c r="W8" s="123" t="b">
        <f t="shared" si="2"/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70">
        <f t="shared" si="36"/>
        <v>0</v>
      </c>
      <c r="AD8" s="70">
        <v>0</v>
      </c>
      <c r="AE8" s="70">
        <f t="shared" si="37"/>
        <v>14327704.932699867</v>
      </c>
      <c r="AF8" s="51">
        <f>IF(D8='2. UC Pool Allocations by Type'!B$5,'2. UC Pool Allocations by Type'!J$5,IF(D8='2. UC Pool Allocations by Type'!B$6,'2. UC Pool Allocations by Type'!J$6,IF(D8='2. UC Pool Allocations by Type'!B$7,'2. UC Pool Allocations by Type'!J$7,IF(D8='2. UC Pool Allocations by Type'!B$10,'2. UC Pool Allocations by Type'!J$10,IF(D8='2. UC Pool Allocations by Type'!B$14,'2. UC Pool Allocations by Type'!J$14,IF(D8='2. UC Pool Allocations by Type'!B$15,'2. UC Pool Allocations by Type'!J$15,IF(D8='2. UC Pool Allocations by Type'!B$16,'2. UC Pool Allocations by Type'!J$16,0)))))))</f>
        <v>114315041.35925385</v>
      </c>
      <c r="AG8" s="71">
        <f t="shared" si="3"/>
        <v>14327704.932699867</v>
      </c>
      <c r="AH8" s="71">
        <f t="shared" si="4"/>
        <v>0</v>
      </c>
      <c r="AI8" s="71">
        <f t="shared" si="5"/>
        <v>0</v>
      </c>
      <c r="AJ8" s="71">
        <f t="shared" si="6"/>
        <v>0</v>
      </c>
      <c r="AK8" s="71">
        <f t="shared" si="7"/>
        <v>0</v>
      </c>
      <c r="AL8" s="71">
        <f t="shared" si="8"/>
        <v>0</v>
      </c>
      <c r="AM8" s="71">
        <f t="shared" si="9"/>
        <v>0</v>
      </c>
      <c r="AN8" s="49">
        <f t="shared" si="10"/>
        <v>676964.1840112363</v>
      </c>
      <c r="AO8" s="51">
        <f>IF($E8=$D$352,U8*'1. UC Assumptions'!$H$14,0)</f>
        <v>0</v>
      </c>
      <c r="AP8" s="70">
        <f t="shared" si="11"/>
        <v>0</v>
      </c>
      <c r="AQ8" s="70">
        <f t="shared" si="12"/>
        <v>0</v>
      </c>
      <c r="AR8" s="70">
        <f t="shared" si="13"/>
        <v>0</v>
      </c>
      <c r="AS8" s="70">
        <f t="shared" si="14"/>
        <v>0</v>
      </c>
      <c r="AT8" s="70">
        <f t="shared" si="15"/>
        <v>0</v>
      </c>
      <c r="AU8" s="70">
        <f t="shared" si="16"/>
        <v>676964.1840112363</v>
      </c>
      <c r="AV8" s="70">
        <f t="shared" si="17"/>
        <v>-30342.087019536917</v>
      </c>
      <c r="AW8" s="99">
        <f t="shared" si="18"/>
        <v>646622.09699169942</v>
      </c>
      <c r="AX8" s="281">
        <v>13723475.09</v>
      </c>
      <c r="AY8" s="281">
        <f>ROUND(AX8*'1. UC Assumptions'!$C$19,2)</f>
        <v>5756997.7999999998</v>
      </c>
      <c r="AZ8" s="281">
        <f>IF((AE8-AD8-AX8)*'1. UC Assumptions'!$C$19&gt;0,(AE8-AD8-AX8)*'1. UC Assumptions'!$C$19,0)</f>
        <v>253474.41901259409</v>
      </c>
      <c r="BA8" s="281">
        <f t="shared" si="38"/>
        <v>6010472.2190125939</v>
      </c>
      <c r="BB8" s="281">
        <f>ROUND(BA8/'1. UC Assumptions'!$C$19,2)</f>
        <v>14327704.93</v>
      </c>
      <c r="BC8" s="281">
        <f t="shared" si="19"/>
        <v>646622.09699169942</v>
      </c>
      <c r="BD8" s="281">
        <f t="shared" si="20"/>
        <v>0</v>
      </c>
      <c r="BE8" s="281">
        <f t="shared" si="21"/>
        <v>0</v>
      </c>
      <c r="BF8" s="281">
        <f t="shared" si="22"/>
        <v>13681082.833008301</v>
      </c>
      <c r="BG8" s="281">
        <f t="shared" si="23"/>
        <v>0</v>
      </c>
      <c r="BH8" s="281">
        <f t="shared" si="24"/>
        <v>0</v>
      </c>
      <c r="BI8" s="281">
        <f t="shared" si="25"/>
        <v>0</v>
      </c>
      <c r="BJ8" s="281">
        <f t="shared" si="39"/>
        <v>646622.09699169942</v>
      </c>
      <c r="BK8" s="281">
        <f t="shared" si="26"/>
        <v>646622.09699169942</v>
      </c>
      <c r="BL8" s="281">
        <f t="shared" si="27"/>
        <v>0</v>
      </c>
      <c r="BM8" s="281">
        <f t="shared" si="28"/>
        <v>0</v>
      </c>
      <c r="BN8" s="281">
        <f t="shared" si="29"/>
        <v>0</v>
      </c>
      <c r="BO8" s="281">
        <f t="shared" si="30"/>
        <v>0</v>
      </c>
      <c r="BP8" s="281">
        <f t="shared" si="31"/>
        <v>0</v>
      </c>
      <c r="BQ8" s="281">
        <f t="shared" si="32"/>
        <v>0</v>
      </c>
      <c r="BR8" s="281">
        <f t="shared" si="40"/>
        <v>646622.09699169942</v>
      </c>
      <c r="BS8" s="281">
        <f t="shared" si="41"/>
        <v>271257.96000000002</v>
      </c>
      <c r="BT8" s="90"/>
      <c r="BU8" s="111"/>
      <c r="BV8" s="111"/>
      <c r="BW8" s="126">
        <v>3467753.8336799997</v>
      </c>
      <c r="BX8" s="126">
        <v>28047951.641678687</v>
      </c>
      <c r="BY8" s="7">
        <f t="shared" si="33"/>
        <v>-3228.3810211792588</v>
      </c>
    </row>
    <row r="9" spans="1:77">
      <c r="A9" s="118" t="s">
        <v>1099</v>
      </c>
      <c r="B9" s="118" t="s">
        <v>24</v>
      </c>
      <c r="C9" s="269" t="s">
        <v>24</v>
      </c>
      <c r="D9" s="119" t="s">
        <v>949</v>
      </c>
      <c r="E9" s="119"/>
      <c r="F9" s="120"/>
      <c r="G9" s="121" t="s">
        <v>1100</v>
      </c>
      <c r="H9" s="121" t="s">
        <v>773</v>
      </c>
      <c r="I9" s="122">
        <v>6</v>
      </c>
      <c r="J9" s="217" t="str">
        <f t="shared" si="34"/>
        <v xml:space="preserve"> </v>
      </c>
      <c r="K9" s="123">
        <v>24231421.93436899</v>
      </c>
      <c r="L9" s="123">
        <v>27773815.619999997</v>
      </c>
      <c r="M9" s="281">
        <v>27165477.609999999</v>
      </c>
      <c r="N9" s="264">
        <v>27165477.609999999</v>
      </c>
      <c r="O9" s="282">
        <v>0</v>
      </c>
      <c r="P9" s="93">
        <f t="shared" si="0"/>
        <v>0.11138445421407028</v>
      </c>
      <c r="Q9" s="231">
        <v>57797812.555635445</v>
      </c>
      <c r="R9" s="231"/>
      <c r="S9" s="123">
        <v>57797812.555635445</v>
      </c>
      <c r="T9" s="123">
        <v>0</v>
      </c>
      <c r="U9" s="123">
        <f t="shared" si="35"/>
        <v>30632334.945635445</v>
      </c>
      <c r="V9" s="123">
        <f t="shared" si="1"/>
        <v>0</v>
      </c>
      <c r="W9" s="123" t="b">
        <f t="shared" si="2"/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70">
        <f t="shared" si="36"/>
        <v>0</v>
      </c>
      <c r="AD9" s="70">
        <v>0</v>
      </c>
      <c r="AE9" s="70">
        <f t="shared" si="37"/>
        <v>30632334.945635445</v>
      </c>
      <c r="AF9" s="51">
        <f>IF(D9='2. UC Pool Allocations by Type'!B$5,'2. UC Pool Allocations by Type'!J$5,IF(D9='2. UC Pool Allocations by Type'!B$6,'2. UC Pool Allocations by Type'!J$6,IF(D9='2. UC Pool Allocations by Type'!B$7,'2. UC Pool Allocations by Type'!J$7,IF(D9='2. UC Pool Allocations by Type'!B$10,'2. UC Pool Allocations by Type'!J$10,IF(D9='2. UC Pool Allocations by Type'!B$14,'2. UC Pool Allocations by Type'!J$14,IF(D9='2. UC Pool Allocations by Type'!B$15,'2. UC Pool Allocations by Type'!J$15,IF(D9='2. UC Pool Allocations by Type'!B$16,'2. UC Pool Allocations by Type'!J$16,0)))))))</f>
        <v>114315041.35925385</v>
      </c>
      <c r="AG9" s="71">
        <f t="shared" si="3"/>
        <v>30632334.945635445</v>
      </c>
      <c r="AH9" s="71">
        <f t="shared" si="4"/>
        <v>0</v>
      </c>
      <c r="AI9" s="71">
        <f t="shared" si="5"/>
        <v>0</v>
      </c>
      <c r="AJ9" s="71">
        <f t="shared" si="6"/>
        <v>0</v>
      </c>
      <c r="AK9" s="71">
        <f t="shared" si="7"/>
        <v>0</v>
      </c>
      <c r="AL9" s="71">
        <f t="shared" si="8"/>
        <v>0</v>
      </c>
      <c r="AM9" s="71">
        <f t="shared" si="9"/>
        <v>0</v>
      </c>
      <c r="AN9" s="49">
        <f t="shared" si="10"/>
        <v>1447335.3358571271</v>
      </c>
      <c r="AO9" s="51">
        <f>IF($E9=$D$352,U9*'1. UC Assumptions'!$H$14,0)</f>
        <v>0</v>
      </c>
      <c r="AP9" s="70">
        <f t="shared" si="11"/>
        <v>0</v>
      </c>
      <c r="AQ9" s="70">
        <f t="shared" si="12"/>
        <v>0</v>
      </c>
      <c r="AR9" s="70">
        <f t="shared" si="13"/>
        <v>0</v>
      </c>
      <c r="AS9" s="70">
        <f t="shared" si="14"/>
        <v>0</v>
      </c>
      <c r="AT9" s="70">
        <f t="shared" si="15"/>
        <v>0</v>
      </c>
      <c r="AU9" s="70">
        <f t="shared" si="16"/>
        <v>1447335.3358571271</v>
      </c>
      <c r="AV9" s="70">
        <f t="shared" si="17"/>
        <v>-64870.750542245427</v>
      </c>
      <c r="AW9" s="99">
        <f t="shared" si="18"/>
        <v>1382464.5853148818</v>
      </c>
      <c r="AX9" s="281">
        <v>27165477.609999999</v>
      </c>
      <c r="AY9" s="281">
        <f>ROUND(AX9*'1. UC Assumptions'!$C$19,2)</f>
        <v>11395917.859999999</v>
      </c>
      <c r="AZ9" s="281">
        <f>IF((AE9-AD9-AX9)*'1. UC Assumptions'!$C$19&gt;0,(AE9-AD9-AX9)*'1. UC Assumptions'!$C$19,0)</f>
        <v>1454346.6522990696</v>
      </c>
      <c r="BA9" s="281">
        <f t="shared" si="38"/>
        <v>12850264.512299068</v>
      </c>
      <c r="BB9" s="281">
        <f>ROUND(BA9/'1. UC Assumptions'!$C$19,2)</f>
        <v>30632334.949999999</v>
      </c>
      <c r="BC9" s="281">
        <f t="shared" si="19"/>
        <v>1382464.5853148818</v>
      </c>
      <c r="BD9" s="281">
        <f t="shared" si="20"/>
        <v>0</v>
      </c>
      <c r="BE9" s="281">
        <f t="shared" si="21"/>
        <v>0</v>
      </c>
      <c r="BF9" s="281">
        <f t="shared" si="22"/>
        <v>29249870.364685118</v>
      </c>
      <c r="BG9" s="281">
        <f t="shared" si="23"/>
        <v>0</v>
      </c>
      <c r="BH9" s="281">
        <f t="shared" si="24"/>
        <v>0</v>
      </c>
      <c r="BI9" s="281">
        <f t="shared" si="25"/>
        <v>0</v>
      </c>
      <c r="BJ9" s="281">
        <f t="shared" si="39"/>
        <v>1382464.5853148818</v>
      </c>
      <c r="BK9" s="281">
        <f t="shared" si="26"/>
        <v>1382464.5853148818</v>
      </c>
      <c r="BL9" s="281">
        <f t="shared" si="27"/>
        <v>0</v>
      </c>
      <c r="BM9" s="281">
        <f t="shared" si="28"/>
        <v>0</v>
      </c>
      <c r="BN9" s="281">
        <f t="shared" si="29"/>
        <v>0</v>
      </c>
      <c r="BO9" s="281">
        <f t="shared" si="30"/>
        <v>0</v>
      </c>
      <c r="BP9" s="281">
        <f t="shared" si="31"/>
        <v>0</v>
      </c>
      <c r="BQ9" s="281">
        <f t="shared" si="32"/>
        <v>0</v>
      </c>
      <c r="BR9" s="281">
        <f t="shared" si="40"/>
        <v>1382464.5853148818</v>
      </c>
      <c r="BS9" s="281">
        <f t="shared" si="41"/>
        <v>579943.89</v>
      </c>
      <c r="BT9" s="108"/>
      <c r="BU9" s="111"/>
      <c r="BV9" s="111"/>
      <c r="BW9" s="126">
        <v>27095042.424368992</v>
      </c>
      <c r="BX9" s="126">
        <v>57797812.555635445</v>
      </c>
      <c r="BY9" s="7">
        <f t="shared" si="33"/>
        <v>0</v>
      </c>
    </row>
    <row r="10" spans="1:77" s="8" customFormat="1">
      <c r="A10" s="118" t="s">
        <v>1101</v>
      </c>
      <c r="B10" s="118" t="s">
        <v>970</v>
      </c>
      <c r="C10" s="269" t="s">
        <v>970</v>
      </c>
      <c r="D10" s="119" t="s">
        <v>949</v>
      </c>
      <c r="E10" s="119"/>
      <c r="F10" s="120"/>
      <c r="G10" s="121" t="s">
        <v>1102</v>
      </c>
      <c r="H10" s="121" t="s">
        <v>773</v>
      </c>
      <c r="I10" s="122">
        <v>6</v>
      </c>
      <c r="J10" s="217">
        <f t="shared" si="34"/>
        <v>1</v>
      </c>
      <c r="K10" s="123">
        <v>31959744.000422064</v>
      </c>
      <c r="L10" s="123">
        <v>3333329.41</v>
      </c>
      <c r="M10" s="281">
        <v>12963223.1</v>
      </c>
      <c r="N10" s="264">
        <v>12963223.1</v>
      </c>
      <c r="O10" s="282">
        <v>0</v>
      </c>
      <c r="P10" s="93">
        <f t="shared" si="0"/>
        <v>0.18921265374298013</v>
      </c>
      <c r="Q10" s="231">
        <v>41970969.489153832</v>
      </c>
      <c r="R10" s="231"/>
      <c r="S10" s="123">
        <v>41970969.489153832</v>
      </c>
      <c r="T10" s="123">
        <v>11255474.178340213</v>
      </c>
      <c r="U10" s="123">
        <f t="shared" si="35"/>
        <v>17752272.210813619</v>
      </c>
      <c r="V10" s="123">
        <f t="shared" si="1"/>
        <v>0</v>
      </c>
      <c r="W10" s="123" t="b">
        <f t="shared" si="2"/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70">
        <f t="shared" si="36"/>
        <v>0</v>
      </c>
      <c r="AD10" s="70">
        <v>0</v>
      </c>
      <c r="AE10" s="70">
        <f t="shared" si="37"/>
        <v>17752272.210813619</v>
      </c>
      <c r="AF10" s="51">
        <f>IF(D10='2. UC Pool Allocations by Type'!B$5,'2. UC Pool Allocations by Type'!J$5,IF(D10='2. UC Pool Allocations by Type'!B$6,'2. UC Pool Allocations by Type'!J$6,IF(D10='2. UC Pool Allocations by Type'!B$7,'2. UC Pool Allocations by Type'!J$7,IF(D10='2. UC Pool Allocations by Type'!B$10,'2. UC Pool Allocations by Type'!J$10,IF(D10='2. UC Pool Allocations by Type'!B$14,'2. UC Pool Allocations by Type'!J$14,IF(D10='2. UC Pool Allocations by Type'!B$15,'2. UC Pool Allocations by Type'!J$15,IF(D10='2. UC Pool Allocations by Type'!B$16,'2. UC Pool Allocations by Type'!J$16,0)))))))</f>
        <v>114315041.35925385</v>
      </c>
      <c r="AG10" s="71">
        <f t="shared" si="3"/>
        <v>17752272.210813619</v>
      </c>
      <c r="AH10" s="71">
        <f t="shared" si="4"/>
        <v>0</v>
      </c>
      <c r="AI10" s="71">
        <f t="shared" si="5"/>
        <v>0</v>
      </c>
      <c r="AJ10" s="71">
        <f t="shared" si="6"/>
        <v>0</v>
      </c>
      <c r="AK10" s="71">
        <f t="shared" si="7"/>
        <v>0</v>
      </c>
      <c r="AL10" s="71">
        <f t="shared" si="8"/>
        <v>0</v>
      </c>
      <c r="AM10" s="71">
        <f t="shared" si="9"/>
        <v>0</v>
      </c>
      <c r="AN10" s="49">
        <f t="shared" si="10"/>
        <v>838770.23766110046</v>
      </c>
      <c r="AO10" s="51">
        <f>IF($E10=$D$352,U10*'1. UC Assumptions'!$H$14,0)</f>
        <v>0</v>
      </c>
      <c r="AP10" s="70">
        <f t="shared" si="11"/>
        <v>0</v>
      </c>
      <c r="AQ10" s="70">
        <f t="shared" si="12"/>
        <v>0</v>
      </c>
      <c r="AR10" s="70">
        <f t="shared" si="13"/>
        <v>0</v>
      </c>
      <c r="AS10" s="70">
        <f t="shared" si="14"/>
        <v>0</v>
      </c>
      <c r="AT10" s="70">
        <f t="shared" si="15"/>
        <v>0</v>
      </c>
      <c r="AU10" s="70">
        <f t="shared" si="16"/>
        <v>838770.23766110046</v>
      </c>
      <c r="AV10" s="70">
        <f t="shared" si="17"/>
        <v>-37594.366351423327</v>
      </c>
      <c r="AW10" s="99">
        <f t="shared" si="18"/>
        <v>801175.87130967714</v>
      </c>
      <c r="AX10" s="281">
        <v>12963223.1</v>
      </c>
      <c r="AY10" s="281">
        <f>ROUND(AX10*'1. UC Assumptions'!$C$19,2)</f>
        <v>5438072.0899999999</v>
      </c>
      <c r="AZ10" s="281">
        <f>IF((AE10-AD10-AX10)*'1. UC Assumptions'!$C$19&gt;0,(AE10-AD10-AX10)*'1. UC Assumptions'!$C$19,0)</f>
        <v>2009006.1019863132</v>
      </c>
      <c r="BA10" s="281">
        <f t="shared" si="38"/>
        <v>7447078.1919863131</v>
      </c>
      <c r="BB10" s="281">
        <f>ROUND(BA10/'1. UC Assumptions'!$C$19,2)</f>
        <v>17752272.210000001</v>
      </c>
      <c r="BC10" s="281">
        <f t="shared" si="19"/>
        <v>801175.87130967714</v>
      </c>
      <c r="BD10" s="281">
        <f t="shared" si="20"/>
        <v>0</v>
      </c>
      <c r="BE10" s="281">
        <f t="shared" si="21"/>
        <v>0</v>
      </c>
      <c r="BF10" s="281">
        <f t="shared" si="22"/>
        <v>16951096.338690326</v>
      </c>
      <c r="BG10" s="281">
        <f t="shared" si="23"/>
        <v>0</v>
      </c>
      <c r="BH10" s="281">
        <f t="shared" si="24"/>
        <v>0</v>
      </c>
      <c r="BI10" s="281">
        <f t="shared" si="25"/>
        <v>0</v>
      </c>
      <c r="BJ10" s="281">
        <f t="shared" si="39"/>
        <v>801175.87130967714</v>
      </c>
      <c r="BK10" s="281">
        <f t="shared" si="26"/>
        <v>801175.87130967714</v>
      </c>
      <c r="BL10" s="281">
        <f t="shared" si="27"/>
        <v>0</v>
      </c>
      <c r="BM10" s="281">
        <f t="shared" si="28"/>
        <v>0</v>
      </c>
      <c r="BN10" s="281">
        <f t="shared" si="29"/>
        <v>0</v>
      </c>
      <c r="BO10" s="281">
        <f t="shared" si="30"/>
        <v>0</v>
      </c>
      <c r="BP10" s="281">
        <f t="shared" si="31"/>
        <v>0</v>
      </c>
      <c r="BQ10" s="281">
        <f t="shared" si="32"/>
        <v>0</v>
      </c>
      <c r="BR10" s="281">
        <f t="shared" si="40"/>
        <v>801175.87130967714</v>
      </c>
      <c r="BS10" s="281">
        <f t="shared" si="41"/>
        <v>336093.27</v>
      </c>
      <c r="BT10" s="90"/>
      <c r="BU10" s="111"/>
      <c r="BV10" s="111"/>
      <c r="BW10" s="126">
        <v>36510724.630422063</v>
      </c>
      <c r="BX10" s="126">
        <v>41970969.489153832</v>
      </c>
      <c r="BY10" s="7">
        <f t="shared" si="33"/>
        <v>0</v>
      </c>
    </row>
    <row r="11" spans="1:77">
      <c r="A11" s="118" t="s">
        <v>26</v>
      </c>
      <c r="B11" s="118" t="s">
        <v>27</v>
      </c>
      <c r="C11" s="269" t="s">
        <v>27</v>
      </c>
      <c r="D11" s="119" t="s">
        <v>949</v>
      </c>
      <c r="E11" s="119"/>
      <c r="F11" s="120"/>
      <c r="G11" s="121" t="s">
        <v>25</v>
      </c>
      <c r="H11" s="121" t="s">
        <v>774</v>
      </c>
      <c r="I11" s="122">
        <v>17</v>
      </c>
      <c r="J11" s="217">
        <f t="shared" si="34"/>
        <v>1</v>
      </c>
      <c r="K11" s="123">
        <v>7121649.9384779595</v>
      </c>
      <c r="L11" s="123">
        <v>3322233</v>
      </c>
      <c r="M11" s="281">
        <v>5221400.93</v>
      </c>
      <c r="N11" s="264">
        <v>4481535.454519216</v>
      </c>
      <c r="O11" s="282">
        <v>739865.47548078373</v>
      </c>
      <c r="P11" s="93">
        <f t="shared" si="0"/>
        <v>0.12195522769720069</v>
      </c>
      <c r="Q11" s="231">
        <v>11717569.060282949</v>
      </c>
      <c r="R11" s="231"/>
      <c r="S11" s="123">
        <v>11717569.060282949</v>
      </c>
      <c r="T11" s="123">
        <v>2099771.8488289719</v>
      </c>
      <c r="U11" s="123">
        <f t="shared" si="35"/>
        <v>5136261.756934762</v>
      </c>
      <c r="V11" s="123">
        <f t="shared" si="1"/>
        <v>0</v>
      </c>
      <c r="W11" s="123" t="b">
        <f t="shared" si="2"/>
        <v>0</v>
      </c>
      <c r="X11" s="123">
        <v>307738</v>
      </c>
      <c r="Y11" s="123">
        <v>0</v>
      </c>
      <c r="Z11" s="123">
        <v>1280083</v>
      </c>
      <c r="AA11" s="123">
        <v>0</v>
      </c>
      <c r="AB11" s="123">
        <v>0</v>
      </c>
      <c r="AC11" s="70">
        <f t="shared" si="36"/>
        <v>847955.52451921627</v>
      </c>
      <c r="AD11" s="70">
        <v>0</v>
      </c>
      <c r="AE11" s="70">
        <f t="shared" si="37"/>
        <v>5984217.2814539783</v>
      </c>
      <c r="AF11" s="51">
        <f>IF(D11='2. UC Pool Allocations by Type'!B$5,'2. UC Pool Allocations by Type'!J$5,IF(D11='2. UC Pool Allocations by Type'!B$6,'2. UC Pool Allocations by Type'!J$6,IF(D11='2. UC Pool Allocations by Type'!B$7,'2. UC Pool Allocations by Type'!J$7,IF(D11='2. UC Pool Allocations by Type'!B$10,'2. UC Pool Allocations by Type'!J$10,IF(D11='2. UC Pool Allocations by Type'!B$14,'2. UC Pool Allocations by Type'!J$14,IF(D11='2. UC Pool Allocations by Type'!B$15,'2. UC Pool Allocations by Type'!J$15,IF(D11='2. UC Pool Allocations by Type'!B$16,'2. UC Pool Allocations by Type'!J$16,0)))))))</f>
        <v>114315041.35925385</v>
      </c>
      <c r="AG11" s="71">
        <f t="shared" si="3"/>
        <v>5984217.2814539783</v>
      </c>
      <c r="AH11" s="71">
        <f t="shared" si="4"/>
        <v>0</v>
      </c>
      <c r="AI11" s="71">
        <f t="shared" si="5"/>
        <v>0</v>
      </c>
      <c r="AJ11" s="71">
        <f t="shared" si="6"/>
        <v>0</v>
      </c>
      <c r="AK11" s="71">
        <f t="shared" si="7"/>
        <v>0</v>
      </c>
      <c r="AL11" s="71">
        <f t="shared" si="8"/>
        <v>0</v>
      </c>
      <c r="AM11" s="71">
        <f t="shared" si="9"/>
        <v>0</v>
      </c>
      <c r="AN11" s="49">
        <f t="shared" si="10"/>
        <v>282745.96579942649</v>
      </c>
      <c r="AO11" s="51">
        <f>IF($E11=$D$352,U11*'1. UC Assumptions'!$H$14,0)</f>
        <v>0</v>
      </c>
      <c r="AP11" s="70">
        <f t="shared" si="11"/>
        <v>0</v>
      </c>
      <c r="AQ11" s="70">
        <f t="shared" si="12"/>
        <v>0</v>
      </c>
      <c r="AR11" s="70">
        <f t="shared" si="13"/>
        <v>0</v>
      </c>
      <c r="AS11" s="70">
        <f t="shared" si="14"/>
        <v>0</v>
      </c>
      <c r="AT11" s="70">
        <f t="shared" si="15"/>
        <v>0</v>
      </c>
      <c r="AU11" s="70">
        <f t="shared" si="16"/>
        <v>282745.96579942649</v>
      </c>
      <c r="AV11" s="70">
        <f t="shared" si="17"/>
        <v>-12672.90486163565</v>
      </c>
      <c r="AW11" s="99">
        <f t="shared" si="18"/>
        <v>270073.06093779084</v>
      </c>
      <c r="AX11" s="281">
        <v>5221400.93</v>
      </c>
      <c r="AY11" s="281">
        <f>ROUND(AX11*'1. UC Assumptions'!$C$19,2)</f>
        <v>2190377.69</v>
      </c>
      <c r="AZ11" s="281">
        <f>IF((AE11-AD11-AX11)*'1. UC Assumptions'!$C$19&gt;0,(AE11-AD11-AX11)*'1. UC Assumptions'!$C$19,0)</f>
        <v>320001.45943494397</v>
      </c>
      <c r="BA11" s="281">
        <f t="shared" si="38"/>
        <v>2510379.1494349437</v>
      </c>
      <c r="BB11" s="281">
        <f>ROUND(BA11/'1. UC Assumptions'!$C$19,2)</f>
        <v>5984217.2800000003</v>
      </c>
      <c r="BC11" s="281">
        <f t="shared" si="19"/>
        <v>270073.06093779084</v>
      </c>
      <c r="BD11" s="281">
        <f t="shared" si="20"/>
        <v>0</v>
      </c>
      <c r="BE11" s="281">
        <f t="shared" si="21"/>
        <v>0</v>
      </c>
      <c r="BF11" s="281">
        <f t="shared" si="22"/>
        <v>5714144.2190622091</v>
      </c>
      <c r="BG11" s="281">
        <f t="shared" si="23"/>
        <v>0</v>
      </c>
      <c r="BH11" s="281">
        <f t="shared" si="24"/>
        <v>0</v>
      </c>
      <c r="BI11" s="281">
        <f t="shared" si="25"/>
        <v>0</v>
      </c>
      <c r="BJ11" s="281">
        <f t="shared" si="39"/>
        <v>270073.06093779084</v>
      </c>
      <c r="BK11" s="281">
        <f t="shared" si="26"/>
        <v>270073.06093779084</v>
      </c>
      <c r="BL11" s="281">
        <f t="shared" si="27"/>
        <v>0</v>
      </c>
      <c r="BM11" s="281">
        <f t="shared" si="28"/>
        <v>0</v>
      </c>
      <c r="BN11" s="281">
        <f t="shared" si="29"/>
        <v>0</v>
      </c>
      <c r="BO11" s="281">
        <f t="shared" si="30"/>
        <v>0</v>
      </c>
      <c r="BP11" s="281">
        <f t="shared" si="31"/>
        <v>0</v>
      </c>
      <c r="BQ11" s="281">
        <f t="shared" si="32"/>
        <v>0</v>
      </c>
      <c r="BR11" s="281">
        <f t="shared" si="40"/>
        <v>270073.06093779084</v>
      </c>
      <c r="BS11" s="281">
        <f t="shared" si="41"/>
        <v>113295.64</v>
      </c>
      <c r="BT11" s="90"/>
      <c r="BU11" s="111"/>
      <c r="BV11" s="111"/>
      <c r="BW11" s="126">
        <v>7801538.0384779591</v>
      </c>
      <c r="BX11" s="126">
        <v>11717569.060282949</v>
      </c>
      <c r="BY11" s="7">
        <f t="shared" si="33"/>
        <v>0</v>
      </c>
    </row>
    <row r="12" spans="1:77">
      <c r="A12" s="118" t="s">
        <v>29</v>
      </c>
      <c r="B12" s="118" t="s">
        <v>30</v>
      </c>
      <c r="C12" s="269" t="s">
        <v>30</v>
      </c>
      <c r="D12" s="119" t="s">
        <v>949</v>
      </c>
      <c r="E12" s="119"/>
      <c r="F12" s="120"/>
      <c r="G12" s="121" t="s">
        <v>28</v>
      </c>
      <c r="H12" s="121" t="s">
        <v>775</v>
      </c>
      <c r="I12" s="122">
        <v>9</v>
      </c>
      <c r="J12" s="217">
        <f t="shared" si="34"/>
        <v>1</v>
      </c>
      <c r="K12" s="123">
        <v>24787040.782110006</v>
      </c>
      <c r="L12" s="123">
        <v>26758698</v>
      </c>
      <c r="M12" s="281">
        <v>21365933.75</v>
      </c>
      <c r="N12" s="264">
        <v>21365933.75</v>
      </c>
      <c r="O12" s="282">
        <v>0</v>
      </c>
      <c r="P12" s="93">
        <f t="shared" si="0"/>
        <v>8.311946471219378E-2</v>
      </c>
      <c r="Q12" s="231">
        <v>55830192.997873552</v>
      </c>
      <c r="R12" s="231"/>
      <c r="S12" s="123">
        <v>55830192.997873552</v>
      </c>
      <c r="T12" s="123">
        <v>8245743.2255015485</v>
      </c>
      <c r="U12" s="123">
        <f t="shared" si="35"/>
        <v>26218516.022372007</v>
      </c>
      <c r="V12" s="123">
        <f t="shared" si="1"/>
        <v>0</v>
      </c>
      <c r="W12" s="123" t="b">
        <f t="shared" si="2"/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70">
        <f t="shared" si="36"/>
        <v>0</v>
      </c>
      <c r="AD12" s="70">
        <v>0</v>
      </c>
      <c r="AE12" s="70">
        <f t="shared" si="37"/>
        <v>26218516.022372007</v>
      </c>
      <c r="AF12" s="51">
        <f>IF(D12='2. UC Pool Allocations by Type'!B$5,'2. UC Pool Allocations by Type'!J$5,IF(D12='2. UC Pool Allocations by Type'!B$6,'2. UC Pool Allocations by Type'!J$6,IF(D12='2. UC Pool Allocations by Type'!B$7,'2. UC Pool Allocations by Type'!J$7,IF(D12='2. UC Pool Allocations by Type'!B$10,'2. UC Pool Allocations by Type'!J$10,IF(D12='2. UC Pool Allocations by Type'!B$14,'2. UC Pool Allocations by Type'!J$14,IF(D12='2. UC Pool Allocations by Type'!B$15,'2. UC Pool Allocations by Type'!J$15,IF(D12='2. UC Pool Allocations by Type'!B$16,'2. UC Pool Allocations by Type'!J$16,0)))))))</f>
        <v>114315041.35925385</v>
      </c>
      <c r="AG12" s="71">
        <f t="shared" si="3"/>
        <v>26218516.022372007</v>
      </c>
      <c r="AH12" s="71">
        <f t="shared" si="4"/>
        <v>0</v>
      </c>
      <c r="AI12" s="71">
        <f t="shared" si="5"/>
        <v>0</v>
      </c>
      <c r="AJ12" s="71">
        <f t="shared" si="6"/>
        <v>0</v>
      </c>
      <c r="AK12" s="71">
        <f t="shared" si="7"/>
        <v>0</v>
      </c>
      <c r="AL12" s="71">
        <f t="shared" si="8"/>
        <v>0</v>
      </c>
      <c r="AM12" s="71">
        <f t="shared" si="9"/>
        <v>0</v>
      </c>
      <c r="AN12" s="49">
        <f t="shared" si="10"/>
        <v>1238788.5141717549</v>
      </c>
      <c r="AO12" s="51">
        <f>IF($E12=$D$352,U12*'1. UC Assumptions'!$H$14,0)</f>
        <v>0</v>
      </c>
      <c r="AP12" s="70">
        <f t="shared" si="11"/>
        <v>0</v>
      </c>
      <c r="AQ12" s="70">
        <f t="shared" si="12"/>
        <v>0</v>
      </c>
      <c r="AR12" s="70">
        <f t="shared" si="13"/>
        <v>0</v>
      </c>
      <c r="AS12" s="70">
        <f t="shared" si="14"/>
        <v>0</v>
      </c>
      <c r="AT12" s="70">
        <f t="shared" si="15"/>
        <v>0</v>
      </c>
      <c r="AU12" s="70">
        <f t="shared" si="16"/>
        <v>1238788.5141717549</v>
      </c>
      <c r="AV12" s="70">
        <f t="shared" si="17"/>
        <v>-55523.511854178607</v>
      </c>
      <c r="AW12" s="99">
        <f t="shared" si="18"/>
        <v>1183265.0023175764</v>
      </c>
      <c r="AX12" s="281">
        <v>21365933.75</v>
      </c>
      <c r="AY12" s="281">
        <f>ROUND(AX12*'1. UC Assumptions'!$C$19,2)</f>
        <v>8963009.2100000009</v>
      </c>
      <c r="AZ12" s="281">
        <f>IF((AE12-AD12-AX12)*'1. UC Assumptions'!$C$19&gt;0,(AE12-AD12-AX12)*'1. UC Assumptions'!$C$19,0)</f>
        <v>2035658.263260057</v>
      </c>
      <c r="BA12" s="281">
        <f t="shared" si="38"/>
        <v>10998667.473260058</v>
      </c>
      <c r="BB12" s="281">
        <f>ROUND(BA12/'1. UC Assumptions'!$C$19,2)</f>
        <v>26218516.030000001</v>
      </c>
      <c r="BC12" s="281">
        <f t="shared" si="19"/>
        <v>1183265.0023175764</v>
      </c>
      <c r="BD12" s="281">
        <f t="shared" si="20"/>
        <v>0</v>
      </c>
      <c r="BE12" s="281">
        <f t="shared" si="21"/>
        <v>0</v>
      </c>
      <c r="BF12" s="281">
        <f t="shared" si="22"/>
        <v>25035251.027682424</v>
      </c>
      <c r="BG12" s="281">
        <f t="shared" si="23"/>
        <v>0</v>
      </c>
      <c r="BH12" s="281">
        <f t="shared" si="24"/>
        <v>0</v>
      </c>
      <c r="BI12" s="281">
        <f t="shared" si="25"/>
        <v>0</v>
      </c>
      <c r="BJ12" s="281">
        <f t="shared" si="39"/>
        <v>1183265.0023175764</v>
      </c>
      <c r="BK12" s="281">
        <f t="shared" si="26"/>
        <v>1183265.0023175764</v>
      </c>
      <c r="BL12" s="281">
        <f t="shared" si="27"/>
        <v>0</v>
      </c>
      <c r="BM12" s="281">
        <f t="shared" si="28"/>
        <v>0</v>
      </c>
      <c r="BN12" s="281">
        <f t="shared" si="29"/>
        <v>0</v>
      </c>
      <c r="BO12" s="281">
        <f t="shared" si="30"/>
        <v>0</v>
      </c>
      <c r="BP12" s="281">
        <f t="shared" si="31"/>
        <v>0</v>
      </c>
      <c r="BQ12" s="281">
        <f t="shared" si="32"/>
        <v>0</v>
      </c>
      <c r="BR12" s="281">
        <f t="shared" si="40"/>
        <v>1183265.0023175764</v>
      </c>
      <c r="BS12" s="281">
        <f t="shared" si="41"/>
        <v>496379.66</v>
      </c>
      <c r="BT12" s="90"/>
      <c r="BU12" s="111"/>
      <c r="BV12" s="111"/>
      <c r="BW12" s="126">
        <v>26242251.322110005</v>
      </c>
      <c r="BX12" s="126">
        <v>55830192.997873552</v>
      </c>
      <c r="BY12" s="7">
        <f t="shared" si="33"/>
        <v>0</v>
      </c>
    </row>
    <row r="13" spans="1:77" s="8" customFormat="1">
      <c r="A13" s="232"/>
      <c r="B13" s="232"/>
      <c r="C13" s="269" t="s">
        <v>1169</v>
      </c>
      <c r="D13" s="297" t="s">
        <v>949</v>
      </c>
      <c r="E13" s="297"/>
      <c r="F13" s="298"/>
      <c r="G13" s="301" t="s">
        <v>1170</v>
      </c>
      <c r="H13" s="233" t="s">
        <v>771</v>
      </c>
      <c r="I13" s="217"/>
      <c r="J13" s="217" t="str">
        <f t="shared" si="34"/>
        <v xml:space="preserve"> </v>
      </c>
      <c r="K13" s="223">
        <v>590479.08309285413</v>
      </c>
      <c r="L13" s="223">
        <v>953359.10000000009</v>
      </c>
      <c r="M13" s="281"/>
      <c r="N13" s="264">
        <v>0</v>
      </c>
      <c r="O13" s="282">
        <v>0</v>
      </c>
      <c r="P13" s="93">
        <f t="shared" si="0"/>
        <v>5.3380999999999901E-2</v>
      </c>
      <c r="Q13" s="231"/>
      <c r="R13" s="231"/>
      <c r="S13" s="223">
        <v>1626249.8091445337</v>
      </c>
      <c r="T13" s="123">
        <v>0</v>
      </c>
      <c r="U13" s="123">
        <f t="shared" si="35"/>
        <v>1626249.8091445337</v>
      </c>
      <c r="V13" s="223">
        <f t="shared" si="1"/>
        <v>0</v>
      </c>
      <c r="W13" s="223" t="b">
        <f t="shared" si="2"/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70">
        <f t="shared" si="36"/>
        <v>0</v>
      </c>
      <c r="AD13" s="70">
        <v>0</v>
      </c>
      <c r="AE13" s="70">
        <f t="shared" si="37"/>
        <v>1626249.8091445337</v>
      </c>
      <c r="AF13" s="51">
        <f>IF(D13='2. UC Pool Allocations by Type'!B$5,'2. UC Pool Allocations by Type'!J$5,IF(D13='2. UC Pool Allocations by Type'!B$6,'2. UC Pool Allocations by Type'!J$6,IF(D13='2. UC Pool Allocations by Type'!B$7,'2. UC Pool Allocations by Type'!J$7,IF(D13='2. UC Pool Allocations by Type'!B$10,'2. UC Pool Allocations by Type'!J$10,IF(D13='2. UC Pool Allocations by Type'!B$14,'2. UC Pool Allocations by Type'!J$14,IF(D13='2. UC Pool Allocations by Type'!B$15,'2. UC Pool Allocations by Type'!J$15,IF(D13='2. UC Pool Allocations by Type'!B$16,'2. UC Pool Allocations by Type'!J$16,0)))))))</f>
        <v>114315041.35925385</v>
      </c>
      <c r="AG13" s="71">
        <f t="shared" si="3"/>
        <v>1626249.8091445337</v>
      </c>
      <c r="AH13" s="71">
        <f t="shared" si="4"/>
        <v>0</v>
      </c>
      <c r="AI13" s="71">
        <f t="shared" si="5"/>
        <v>0</v>
      </c>
      <c r="AJ13" s="71">
        <f t="shared" si="6"/>
        <v>0</v>
      </c>
      <c r="AK13" s="71">
        <f t="shared" si="7"/>
        <v>0</v>
      </c>
      <c r="AL13" s="71">
        <f t="shared" si="8"/>
        <v>0</v>
      </c>
      <c r="AM13" s="71">
        <f t="shared" si="9"/>
        <v>0</v>
      </c>
      <c r="AN13" s="49">
        <f t="shared" si="10"/>
        <v>76838.04769969573</v>
      </c>
      <c r="AO13" s="51">
        <f>IF($E13=$D$352,U13*'1. UC Assumptions'!$H$14,0)</f>
        <v>0</v>
      </c>
      <c r="AP13" s="70">
        <f t="shared" ref="AP13" si="42">IF(AO13=0,0,IF(AN13&gt;AO13,0,AO13-AN13))</f>
        <v>0</v>
      </c>
      <c r="AQ13" s="70">
        <f t="shared" si="12"/>
        <v>0</v>
      </c>
      <c r="AR13" s="70">
        <f t="shared" si="13"/>
        <v>0</v>
      </c>
      <c r="AS13" s="70">
        <f t="shared" si="14"/>
        <v>0</v>
      </c>
      <c r="AT13" s="70">
        <f t="shared" si="15"/>
        <v>0</v>
      </c>
      <c r="AU13" s="70">
        <f t="shared" si="16"/>
        <v>76838.04769969573</v>
      </c>
      <c r="AV13" s="70">
        <f t="shared" si="17"/>
        <v>-3443.9439851913921</v>
      </c>
      <c r="AW13" s="99">
        <f t="shared" ref="AW13" si="43">AN13+AP13+AS13+AV13</f>
        <v>73394.103714504337</v>
      </c>
      <c r="AX13" s="281"/>
      <c r="AY13" s="281">
        <f>ROUND(AX13*'1. UC Assumptions'!$C$19,2)</f>
        <v>0</v>
      </c>
      <c r="AZ13" s="281">
        <f>IF((AE13-AD13-AX13)*'1. UC Assumptions'!$C$19&gt;0,(AE13-AD13-AX13)*'1. UC Assumptions'!$C$19,0)</f>
        <v>682211.79493613192</v>
      </c>
      <c r="BA13" s="281">
        <f t="shared" ref="BA13" si="44">AZ13+AY13</f>
        <v>682211.79493613192</v>
      </c>
      <c r="BB13" s="281">
        <f>ROUND(BA13/'1. UC Assumptions'!$C$19,2)</f>
        <v>1626249.81</v>
      </c>
      <c r="BC13" s="281">
        <f t="shared" ref="BC13" si="45">IF(AW13&gt;=BB13,BB13,AW13)</f>
        <v>73394.103714504337</v>
      </c>
      <c r="BD13" s="281">
        <f t="shared" si="20"/>
        <v>0</v>
      </c>
      <c r="BE13" s="281">
        <f t="shared" si="21"/>
        <v>0</v>
      </c>
      <c r="BF13" s="281">
        <f t="shared" si="22"/>
        <v>1552855.7062854958</v>
      </c>
      <c r="BG13" s="281">
        <f t="shared" si="23"/>
        <v>0</v>
      </c>
      <c r="BH13" s="281">
        <f t="shared" si="24"/>
        <v>0</v>
      </c>
      <c r="BI13" s="281">
        <f t="shared" si="25"/>
        <v>0</v>
      </c>
      <c r="BJ13" s="281">
        <f t="shared" ref="BJ13" si="46">BC13+BH13+BI13</f>
        <v>73394.103714504337</v>
      </c>
      <c r="BK13" s="281">
        <f t="shared" si="26"/>
        <v>73394.103714504337</v>
      </c>
      <c r="BL13" s="281">
        <f t="shared" si="27"/>
        <v>0</v>
      </c>
      <c r="BM13" s="281">
        <f t="shared" si="28"/>
        <v>0</v>
      </c>
      <c r="BN13" s="281">
        <f t="shared" si="29"/>
        <v>0</v>
      </c>
      <c r="BO13" s="281">
        <f t="shared" si="30"/>
        <v>0</v>
      </c>
      <c r="BP13" s="281">
        <f t="shared" si="31"/>
        <v>0</v>
      </c>
      <c r="BQ13" s="281">
        <f t="shared" si="32"/>
        <v>0</v>
      </c>
      <c r="BR13" s="281">
        <f t="shared" si="40"/>
        <v>73394.103714504337</v>
      </c>
      <c r="BS13" s="281">
        <f t="shared" ref="BS13" si="47">ROUNDDOWN(BR13*0.4195,2)</f>
        <v>30788.82</v>
      </c>
      <c r="BT13" s="224"/>
      <c r="BU13" s="111"/>
      <c r="BV13" s="111"/>
      <c r="BW13" s="225"/>
      <c r="BX13" s="225"/>
      <c r="BY13" s="7"/>
    </row>
    <row r="14" spans="1:77" ht="49.5" customHeight="1">
      <c r="A14" s="118" t="s">
        <v>31</v>
      </c>
      <c r="B14" s="118" t="s">
        <v>32</v>
      </c>
      <c r="C14" s="269" t="s">
        <v>32</v>
      </c>
      <c r="D14" s="119" t="s">
        <v>972</v>
      </c>
      <c r="E14" s="119" t="s">
        <v>977</v>
      </c>
      <c r="F14" s="120"/>
      <c r="G14" s="121" t="s">
        <v>1056</v>
      </c>
      <c r="H14" s="121" t="s">
        <v>776</v>
      </c>
      <c r="I14" s="122">
        <v>1</v>
      </c>
      <c r="J14" s="217" t="str">
        <f t="shared" si="34"/>
        <v xml:space="preserve"> </v>
      </c>
      <c r="K14" s="123">
        <v>652070.55982603878</v>
      </c>
      <c r="L14" s="123">
        <v>1052220</v>
      </c>
      <c r="M14" s="281">
        <v>899014.62</v>
      </c>
      <c r="N14" s="264">
        <v>876669.88811201381</v>
      </c>
      <c r="O14" s="282">
        <v>22344.731887986185</v>
      </c>
      <c r="P14" s="93">
        <f t="shared" si="0"/>
        <v>6.3499632565411801E-2</v>
      </c>
      <c r="Q14" s="231">
        <v>1812512.3841596923</v>
      </c>
      <c r="R14" s="231"/>
      <c r="S14" s="123">
        <v>1812512.3841596923</v>
      </c>
      <c r="T14" s="123">
        <v>0</v>
      </c>
      <c r="U14" s="123">
        <f t="shared" si="35"/>
        <v>935842.49604767852</v>
      </c>
      <c r="V14" s="123" t="b">
        <f t="shared" si="1"/>
        <v>0</v>
      </c>
      <c r="W14" s="123">
        <f t="shared" si="2"/>
        <v>935842.49604767852</v>
      </c>
      <c r="X14" s="123">
        <v>79196</v>
      </c>
      <c r="Y14" s="123">
        <v>0</v>
      </c>
      <c r="Z14" s="123">
        <v>0</v>
      </c>
      <c r="AA14" s="123">
        <v>0</v>
      </c>
      <c r="AB14" s="123">
        <v>0</v>
      </c>
      <c r="AC14" s="70">
        <f>((X14+Y14+Z14+AA14+AB14-O14)/12)*7</f>
        <v>33163.239732008064</v>
      </c>
      <c r="AD14" s="70">
        <v>0</v>
      </c>
      <c r="AE14" s="70">
        <f t="shared" si="37"/>
        <v>969005.7357796866</v>
      </c>
      <c r="AF14" s="51">
        <f>IF(D14='2. UC Pool Allocations by Type'!B$5,'2. UC Pool Allocations by Type'!J$5,IF(D14='2. UC Pool Allocations by Type'!B$6,'2. UC Pool Allocations by Type'!J$6,IF(D14='2. UC Pool Allocations by Type'!B$7,'2. UC Pool Allocations by Type'!J$7,IF(D14='2. UC Pool Allocations by Type'!B$10,'2. UC Pool Allocations by Type'!J$10,IF(D14='2. UC Pool Allocations by Type'!B$14,'2. UC Pool Allocations by Type'!J$14,IF(D14='2. UC Pool Allocations by Type'!B$15,'2. UC Pool Allocations by Type'!J$15,IF(D14='2. UC Pool Allocations by Type'!B$16,'2. UC Pool Allocations by Type'!J$16,0)))))))</f>
        <v>7359030.3040027209</v>
      </c>
      <c r="AG14" s="71">
        <f t="shared" si="3"/>
        <v>0</v>
      </c>
      <c r="AH14" s="71">
        <f t="shared" si="4"/>
        <v>969005.7357796866</v>
      </c>
      <c r="AI14" s="71">
        <f t="shared" si="5"/>
        <v>0</v>
      </c>
      <c r="AJ14" s="71">
        <f t="shared" si="6"/>
        <v>0</v>
      </c>
      <c r="AK14" s="71">
        <f t="shared" si="7"/>
        <v>0</v>
      </c>
      <c r="AL14" s="71">
        <f t="shared" si="8"/>
        <v>0</v>
      </c>
      <c r="AM14" s="71">
        <f t="shared" si="9"/>
        <v>0</v>
      </c>
      <c r="AN14" s="49">
        <f t="shared" si="10"/>
        <v>54315.22187978802</v>
      </c>
      <c r="AO14" s="51">
        <f>IF($E14=$D$352,U14*'1. UC Assumptions'!$H$14,0)</f>
        <v>94756.279514093927</v>
      </c>
      <c r="AP14" s="70">
        <f t="shared" si="11"/>
        <v>40441.057634305907</v>
      </c>
      <c r="AQ14" s="70">
        <f t="shared" si="12"/>
        <v>40441.057634305907</v>
      </c>
      <c r="AR14" s="70">
        <f t="shared" si="13"/>
        <v>0</v>
      </c>
      <c r="AS14" s="70">
        <f t="shared" si="14"/>
        <v>0</v>
      </c>
      <c r="AT14" s="70">
        <f t="shared" si="15"/>
        <v>0</v>
      </c>
      <c r="AU14" s="70">
        <f t="shared" si="16"/>
        <v>0</v>
      </c>
      <c r="AV14" s="70">
        <f t="shared" si="17"/>
        <v>0</v>
      </c>
      <c r="AW14" s="99">
        <f t="shared" si="18"/>
        <v>94756.279514093927</v>
      </c>
      <c r="AX14" s="281">
        <v>899014.62</v>
      </c>
      <c r="AY14" s="281">
        <f>ROUND(AX14*'1. UC Assumptions'!$C$19,2)</f>
        <v>377136.63</v>
      </c>
      <c r="AZ14" s="281">
        <f>IF((AE14-AD14-AX14)*'1. UC Assumptions'!$C$19&gt;0,(AE14-AD14-AX14)*'1. UC Assumptions'!$C$19,0)</f>
        <v>29361.273069578529</v>
      </c>
      <c r="BA14" s="281">
        <f t="shared" si="38"/>
        <v>406497.90306957852</v>
      </c>
      <c r="BB14" s="281">
        <f>ROUND(BA14/'1. UC Assumptions'!$C$19,2)</f>
        <v>969005.73</v>
      </c>
      <c r="BC14" s="281">
        <f t="shared" si="19"/>
        <v>94756.279514093927</v>
      </c>
      <c r="BD14" s="281">
        <f t="shared" si="20"/>
        <v>0</v>
      </c>
      <c r="BE14" s="281">
        <f t="shared" si="21"/>
        <v>0</v>
      </c>
      <c r="BF14" s="281">
        <f t="shared" si="22"/>
        <v>0</v>
      </c>
      <c r="BG14" s="281">
        <f t="shared" si="23"/>
        <v>0</v>
      </c>
      <c r="BH14" s="281">
        <f t="shared" si="24"/>
        <v>0</v>
      </c>
      <c r="BI14" s="281">
        <f t="shared" si="25"/>
        <v>0</v>
      </c>
      <c r="BJ14" s="281">
        <f t="shared" si="39"/>
        <v>94756.279514093927</v>
      </c>
      <c r="BK14" s="281">
        <f t="shared" si="26"/>
        <v>0</v>
      </c>
      <c r="BL14" s="281">
        <f t="shared" si="27"/>
        <v>94756.279514093927</v>
      </c>
      <c r="BM14" s="281">
        <f t="shared" si="28"/>
        <v>0</v>
      </c>
      <c r="BN14" s="281">
        <f t="shared" si="29"/>
        <v>0</v>
      </c>
      <c r="BO14" s="281">
        <f t="shared" si="30"/>
        <v>0</v>
      </c>
      <c r="BP14" s="281">
        <f t="shared" si="31"/>
        <v>0</v>
      </c>
      <c r="BQ14" s="281">
        <f t="shared" si="32"/>
        <v>0</v>
      </c>
      <c r="BR14" s="281">
        <f t="shared" si="40"/>
        <v>94756.279514093927</v>
      </c>
      <c r="BS14" s="281">
        <f t="shared" si="41"/>
        <v>39750.25</v>
      </c>
      <c r="BT14" s="90"/>
      <c r="BU14" s="111"/>
      <c r="BV14" s="111"/>
      <c r="BW14" s="126">
        <v>668441.73982603871</v>
      </c>
      <c r="BX14" s="126">
        <v>1812512.3841596923</v>
      </c>
      <c r="BY14" s="7">
        <f t="shared" ref="BY14:BY77" si="48">BX14-S14</f>
        <v>0</v>
      </c>
    </row>
    <row r="15" spans="1:77">
      <c r="A15" s="118" t="s">
        <v>33</v>
      </c>
      <c r="B15" s="118" t="s">
        <v>34</v>
      </c>
      <c r="C15" s="269" t="s">
        <v>34</v>
      </c>
      <c r="D15" s="119" t="s">
        <v>949</v>
      </c>
      <c r="E15" s="119" t="s">
        <v>977</v>
      </c>
      <c r="F15" s="120"/>
      <c r="G15" s="121" t="s">
        <v>1103</v>
      </c>
      <c r="H15" s="121" t="s">
        <v>777</v>
      </c>
      <c r="I15" s="122">
        <v>11</v>
      </c>
      <c r="J15" s="217">
        <f t="shared" si="34"/>
        <v>1</v>
      </c>
      <c r="K15" s="123">
        <v>2393809.3641262492</v>
      </c>
      <c r="L15" s="123">
        <v>3304260</v>
      </c>
      <c r="M15" s="281">
        <v>3967481.35</v>
      </c>
      <c r="N15" s="264">
        <v>3268043.2508418481</v>
      </c>
      <c r="O15" s="282">
        <v>699438.09915815201</v>
      </c>
      <c r="P15" s="93">
        <f t="shared" si="0"/>
        <v>0.12652481200478927</v>
      </c>
      <c r="Q15" s="231">
        <v>6419016.5192125719</v>
      </c>
      <c r="R15" s="231"/>
      <c r="S15" s="123">
        <v>6419016.5192125719</v>
      </c>
      <c r="T15" s="123">
        <v>1576072.010259456</v>
      </c>
      <c r="U15" s="123">
        <f t="shared" si="35"/>
        <v>1574901.2581112678</v>
      </c>
      <c r="V15" s="123">
        <f t="shared" si="1"/>
        <v>1574901.2581112678</v>
      </c>
      <c r="W15" s="123" t="b">
        <f t="shared" si="2"/>
        <v>0</v>
      </c>
      <c r="X15" s="123">
        <v>609270</v>
      </c>
      <c r="Y15" s="123">
        <v>0</v>
      </c>
      <c r="Z15" s="123">
        <v>427234</v>
      </c>
      <c r="AA15" s="123">
        <v>0</v>
      </c>
      <c r="AB15" s="123">
        <v>0</v>
      </c>
      <c r="AC15" s="70">
        <f t="shared" si="36"/>
        <v>337065.90084184799</v>
      </c>
      <c r="AD15" s="70">
        <v>0</v>
      </c>
      <c r="AE15" s="70">
        <f t="shared" si="37"/>
        <v>1911967.1589531158</v>
      </c>
      <c r="AF15" s="51">
        <f>IF(D15='2. UC Pool Allocations by Type'!B$5,'2. UC Pool Allocations by Type'!J$5,IF(D15='2. UC Pool Allocations by Type'!B$6,'2. UC Pool Allocations by Type'!J$6,IF(D15='2. UC Pool Allocations by Type'!B$7,'2. UC Pool Allocations by Type'!J$7,IF(D15='2. UC Pool Allocations by Type'!B$10,'2. UC Pool Allocations by Type'!J$10,IF(D15='2. UC Pool Allocations by Type'!B$14,'2. UC Pool Allocations by Type'!J$14,IF(D15='2. UC Pool Allocations by Type'!B$15,'2. UC Pool Allocations by Type'!J$15,IF(D15='2. UC Pool Allocations by Type'!B$16,'2. UC Pool Allocations by Type'!J$16,0)))))))</f>
        <v>114315041.35925385</v>
      </c>
      <c r="AG15" s="71">
        <f t="shared" si="3"/>
        <v>1911967.1589531158</v>
      </c>
      <c r="AH15" s="71">
        <f t="shared" si="4"/>
        <v>0</v>
      </c>
      <c r="AI15" s="71">
        <f t="shared" si="5"/>
        <v>0</v>
      </c>
      <c r="AJ15" s="71">
        <f t="shared" si="6"/>
        <v>0</v>
      </c>
      <c r="AK15" s="71">
        <f t="shared" si="7"/>
        <v>0</v>
      </c>
      <c r="AL15" s="71">
        <f t="shared" si="8"/>
        <v>0</v>
      </c>
      <c r="AM15" s="71">
        <f t="shared" si="9"/>
        <v>0</v>
      </c>
      <c r="AN15" s="49">
        <f t="shared" si="10"/>
        <v>90337.796157634715</v>
      </c>
      <c r="AO15" s="51">
        <f>IF($E15=$D$352,U15*'1. UC Assumptions'!$H$14,0)</f>
        <v>159462.49978061111</v>
      </c>
      <c r="AP15" s="70">
        <f t="shared" si="11"/>
        <v>69124.703622976391</v>
      </c>
      <c r="AQ15" s="70">
        <f t="shared" si="12"/>
        <v>0</v>
      </c>
      <c r="AR15" s="70">
        <f t="shared" si="13"/>
        <v>0</v>
      </c>
      <c r="AS15" s="70">
        <f t="shared" si="14"/>
        <v>0</v>
      </c>
      <c r="AT15" s="70">
        <f t="shared" si="15"/>
        <v>69124.703622976391</v>
      </c>
      <c r="AU15" s="70">
        <f t="shared" si="16"/>
        <v>0</v>
      </c>
      <c r="AV15" s="70">
        <f t="shared" si="17"/>
        <v>0</v>
      </c>
      <c r="AW15" s="99">
        <f t="shared" si="18"/>
        <v>159462.49978061111</v>
      </c>
      <c r="AX15" s="281">
        <v>3967481.35</v>
      </c>
      <c r="AY15" s="281">
        <f>ROUND(AX15*'1. UC Assumptions'!$C$19,2)</f>
        <v>1664358.43</v>
      </c>
      <c r="AZ15" s="281">
        <f>IF((AE15-AD15-AX15)*'1. UC Assumptions'!$C$19&gt;0,(AE15-AD15-AX15)*'1. UC Assumptions'!$C$19,0)</f>
        <v>0</v>
      </c>
      <c r="BA15" s="281">
        <f t="shared" si="38"/>
        <v>1664358.43</v>
      </c>
      <c r="BB15" s="281">
        <f>ROUND(BA15/'1. UC Assumptions'!$C$19,2)</f>
        <v>3967481.36</v>
      </c>
      <c r="BC15" s="281">
        <f t="shared" si="19"/>
        <v>159462.49978061111</v>
      </c>
      <c r="BD15" s="281">
        <f t="shared" si="20"/>
        <v>0</v>
      </c>
      <c r="BE15" s="281">
        <f t="shared" si="21"/>
        <v>0</v>
      </c>
      <c r="BF15" s="281">
        <f t="shared" si="22"/>
        <v>3808018.8602193887</v>
      </c>
      <c r="BG15" s="281">
        <f t="shared" si="23"/>
        <v>0</v>
      </c>
      <c r="BH15" s="281">
        <f t="shared" si="24"/>
        <v>0</v>
      </c>
      <c r="BI15" s="281">
        <f t="shared" si="25"/>
        <v>0</v>
      </c>
      <c r="BJ15" s="281">
        <f t="shared" si="39"/>
        <v>159462.49978061111</v>
      </c>
      <c r="BK15" s="281">
        <f t="shared" si="26"/>
        <v>159462.49978061111</v>
      </c>
      <c r="BL15" s="281">
        <f t="shared" si="27"/>
        <v>0</v>
      </c>
      <c r="BM15" s="281">
        <f t="shared" si="28"/>
        <v>0</v>
      </c>
      <c r="BN15" s="281">
        <f t="shared" si="29"/>
        <v>0</v>
      </c>
      <c r="BO15" s="281">
        <f t="shared" si="30"/>
        <v>0</v>
      </c>
      <c r="BP15" s="281">
        <f t="shared" si="31"/>
        <v>0</v>
      </c>
      <c r="BQ15" s="281">
        <f t="shared" si="32"/>
        <v>0</v>
      </c>
      <c r="BR15" s="281">
        <f t="shared" si="40"/>
        <v>159462.49978061111</v>
      </c>
      <c r="BS15" s="281">
        <f t="shared" si="41"/>
        <v>66894.509999999995</v>
      </c>
      <c r="BT15" s="90"/>
      <c r="BU15" s="111"/>
      <c r="BV15" s="111"/>
      <c r="BW15" s="126">
        <v>2789467.2641262496</v>
      </c>
      <c r="BX15" s="126">
        <v>6419016.5192125719</v>
      </c>
      <c r="BY15" s="7">
        <f t="shared" si="48"/>
        <v>0</v>
      </c>
    </row>
    <row r="16" spans="1:77">
      <c r="A16" s="118" t="s">
        <v>36</v>
      </c>
      <c r="B16" s="118" t="s">
        <v>37</v>
      </c>
      <c r="C16" s="269" t="s">
        <v>37</v>
      </c>
      <c r="D16" s="119" t="s">
        <v>949</v>
      </c>
      <c r="E16" s="119"/>
      <c r="F16" s="120"/>
      <c r="G16" s="121" t="s">
        <v>35</v>
      </c>
      <c r="H16" s="121" t="s">
        <v>771</v>
      </c>
      <c r="I16" s="122">
        <v>3</v>
      </c>
      <c r="J16" s="217" t="str">
        <f t="shared" si="34"/>
        <v xml:space="preserve"> </v>
      </c>
      <c r="K16" s="123">
        <v>19250056.382859997</v>
      </c>
      <c r="L16" s="123">
        <v>20419766</v>
      </c>
      <c r="M16" s="281">
        <v>21622709.650000002</v>
      </c>
      <c r="N16" s="264">
        <v>20742564.888339605</v>
      </c>
      <c r="O16" s="282">
        <v>880144.76166039705</v>
      </c>
      <c r="P16" s="93">
        <f t="shared" si="0"/>
        <v>7.9132193353100178E-2</v>
      </c>
      <c r="Q16" s="231">
        <v>42808982.437943615</v>
      </c>
      <c r="R16" s="231"/>
      <c r="S16" s="123">
        <v>42808982.437943615</v>
      </c>
      <c r="T16" s="123">
        <v>0</v>
      </c>
      <c r="U16" s="123">
        <f t="shared" si="35"/>
        <v>22066417.54960401</v>
      </c>
      <c r="V16" s="123">
        <f t="shared" si="1"/>
        <v>0</v>
      </c>
      <c r="W16" s="123" t="b">
        <f t="shared" si="2"/>
        <v>0</v>
      </c>
      <c r="X16" s="123">
        <v>86795</v>
      </c>
      <c r="Y16" s="123">
        <v>0</v>
      </c>
      <c r="Z16" s="123">
        <v>0</v>
      </c>
      <c r="AA16" s="123">
        <v>0</v>
      </c>
      <c r="AB16" s="123">
        <v>1729668</v>
      </c>
      <c r="AC16" s="70">
        <f t="shared" si="36"/>
        <v>936318.23833960295</v>
      </c>
      <c r="AD16" s="70">
        <v>0</v>
      </c>
      <c r="AE16" s="70">
        <f t="shared" si="37"/>
        <v>23002735.787943613</v>
      </c>
      <c r="AF16" s="51">
        <f>IF(D16='2. UC Pool Allocations by Type'!B$5,'2. UC Pool Allocations by Type'!J$5,IF(D16='2. UC Pool Allocations by Type'!B$6,'2. UC Pool Allocations by Type'!J$6,IF(D16='2. UC Pool Allocations by Type'!B$7,'2. UC Pool Allocations by Type'!J$7,IF(D16='2. UC Pool Allocations by Type'!B$10,'2. UC Pool Allocations by Type'!J$10,IF(D16='2. UC Pool Allocations by Type'!B$14,'2. UC Pool Allocations by Type'!J$14,IF(D16='2. UC Pool Allocations by Type'!B$15,'2. UC Pool Allocations by Type'!J$15,IF(D16='2. UC Pool Allocations by Type'!B$16,'2. UC Pool Allocations by Type'!J$16,0)))))))</f>
        <v>114315041.35925385</v>
      </c>
      <c r="AG16" s="71">
        <f t="shared" si="3"/>
        <v>23002735.787943613</v>
      </c>
      <c r="AH16" s="71">
        <f t="shared" si="4"/>
        <v>0</v>
      </c>
      <c r="AI16" s="71">
        <f t="shared" si="5"/>
        <v>0</v>
      </c>
      <c r="AJ16" s="71">
        <f t="shared" si="6"/>
        <v>0</v>
      </c>
      <c r="AK16" s="71">
        <f t="shared" si="7"/>
        <v>0</v>
      </c>
      <c r="AL16" s="71">
        <f t="shared" si="8"/>
        <v>0</v>
      </c>
      <c r="AM16" s="71">
        <f t="shared" si="9"/>
        <v>0</v>
      </c>
      <c r="AN16" s="49">
        <f t="shared" si="10"/>
        <v>1086847.3587260684</v>
      </c>
      <c r="AO16" s="51">
        <f>IF($E16=$D$352,U16*'1. UC Assumptions'!$H$14,0)</f>
        <v>0</v>
      </c>
      <c r="AP16" s="70">
        <f t="shared" si="11"/>
        <v>0</v>
      </c>
      <c r="AQ16" s="70">
        <f t="shared" si="12"/>
        <v>0</v>
      </c>
      <c r="AR16" s="70">
        <f t="shared" si="13"/>
        <v>0</v>
      </c>
      <c r="AS16" s="70">
        <f t="shared" si="14"/>
        <v>0</v>
      </c>
      <c r="AT16" s="70">
        <f t="shared" si="15"/>
        <v>0</v>
      </c>
      <c r="AU16" s="70">
        <f t="shared" si="16"/>
        <v>1086847.3587260684</v>
      </c>
      <c r="AV16" s="70">
        <f t="shared" si="17"/>
        <v>-48713.385307948382</v>
      </c>
      <c r="AW16" s="99">
        <f t="shared" si="18"/>
        <v>1038133.9734181201</v>
      </c>
      <c r="AX16" s="281">
        <v>21622709.650000002</v>
      </c>
      <c r="AY16" s="281">
        <f>ROUND(AX16*'1. UC Assumptions'!$C$19,2)</f>
        <v>9070726.6999999993</v>
      </c>
      <c r="AZ16" s="281">
        <f>IF((AE16-AD16-AX16)*'1. UC Assumptions'!$C$19&gt;0,(AE16-AD16-AX16)*'1. UC Assumptions'!$C$19,0)</f>
        <v>578920.96486734459</v>
      </c>
      <c r="BA16" s="281">
        <f t="shared" si="38"/>
        <v>9649647.6648673434</v>
      </c>
      <c r="BB16" s="281">
        <f>ROUND(BA16/'1. UC Assumptions'!$C$19,2)</f>
        <v>23002735.789999999</v>
      </c>
      <c r="BC16" s="281">
        <f t="shared" si="19"/>
        <v>1038133.9734181201</v>
      </c>
      <c r="BD16" s="281">
        <f t="shared" si="20"/>
        <v>0</v>
      </c>
      <c r="BE16" s="281">
        <f t="shared" si="21"/>
        <v>0</v>
      </c>
      <c r="BF16" s="281">
        <f t="shared" si="22"/>
        <v>21964601.816581879</v>
      </c>
      <c r="BG16" s="281">
        <f t="shared" si="23"/>
        <v>0</v>
      </c>
      <c r="BH16" s="281">
        <f t="shared" si="24"/>
        <v>0</v>
      </c>
      <c r="BI16" s="281">
        <f t="shared" si="25"/>
        <v>0</v>
      </c>
      <c r="BJ16" s="281">
        <f t="shared" si="39"/>
        <v>1038133.9734181201</v>
      </c>
      <c r="BK16" s="281">
        <f t="shared" si="26"/>
        <v>1038133.9734181201</v>
      </c>
      <c r="BL16" s="281">
        <f t="shared" si="27"/>
        <v>0</v>
      </c>
      <c r="BM16" s="281">
        <f t="shared" si="28"/>
        <v>0</v>
      </c>
      <c r="BN16" s="281">
        <f t="shared" si="29"/>
        <v>0</v>
      </c>
      <c r="BO16" s="281">
        <f t="shared" si="30"/>
        <v>0</v>
      </c>
      <c r="BP16" s="281">
        <f t="shared" si="31"/>
        <v>0</v>
      </c>
      <c r="BQ16" s="281">
        <f t="shared" si="32"/>
        <v>0</v>
      </c>
      <c r="BR16" s="281">
        <f t="shared" si="40"/>
        <v>1038133.9734181201</v>
      </c>
      <c r="BS16" s="281">
        <f t="shared" si="41"/>
        <v>435497.2</v>
      </c>
      <c r="BT16" s="90"/>
      <c r="BU16" s="111"/>
      <c r="BV16" s="111"/>
      <c r="BW16" s="126">
        <v>20219833.952859998</v>
      </c>
      <c r="BX16" s="126">
        <v>42808982.437943615</v>
      </c>
      <c r="BY16" s="7">
        <f t="shared" si="48"/>
        <v>0</v>
      </c>
    </row>
    <row r="17" spans="1:77">
      <c r="A17" s="118" t="s">
        <v>38</v>
      </c>
      <c r="B17" s="118" t="s">
        <v>39</v>
      </c>
      <c r="C17" s="269" t="s">
        <v>39</v>
      </c>
      <c r="D17" s="119" t="s">
        <v>949</v>
      </c>
      <c r="E17" s="119"/>
      <c r="F17" s="120"/>
      <c r="G17" s="121" t="s">
        <v>1104</v>
      </c>
      <c r="H17" s="121" t="s">
        <v>775</v>
      </c>
      <c r="I17" s="122">
        <v>9</v>
      </c>
      <c r="J17" s="217">
        <f t="shared" si="34"/>
        <v>1</v>
      </c>
      <c r="K17" s="123">
        <v>6479637.4607500052</v>
      </c>
      <c r="L17" s="123">
        <v>22191703.990000002</v>
      </c>
      <c r="M17" s="281">
        <v>9247884.1499999985</v>
      </c>
      <c r="N17" s="264">
        <v>9247884.1499999985</v>
      </c>
      <c r="O17" s="282">
        <v>0</v>
      </c>
      <c r="P17" s="93">
        <f t="shared" si="0"/>
        <v>0.28481578969966459</v>
      </c>
      <c r="Q17" s="231">
        <v>36188100.673560381</v>
      </c>
      <c r="R17" s="231"/>
      <c r="S17" s="123">
        <v>36837392.2077941</v>
      </c>
      <c r="T17" s="123">
        <v>11779098.471249664</v>
      </c>
      <c r="U17" s="123">
        <f t="shared" si="35"/>
        <v>15810409.586544439</v>
      </c>
      <c r="V17" s="123">
        <f t="shared" si="1"/>
        <v>0</v>
      </c>
      <c r="W17" s="123" t="b">
        <f t="shared" si="2"/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70">
        <f t="shared" si="36"/>
        <v>0</v>
      </c>
      <c r="AD17" s="70">
        <v>0</v>
      </c>
      <c r="AE17" s="70">
        <f t="shared" si="37"/>
        <v>15810409.586544439</v>
      </c>
      <c r="AF17" s="51">
        <f>IF(D17='2. UC Pool Allocations by Type'!B$5,'2. UC Pool Allocations by Type'!J$5,IF(D17='2. UC Pool Allocations by Type'!B$6,'2. UC Pool Allocations by Type'!J$6,IF(D17='2. UC Pool Allocations by Type'!B$7,'2. UC Pool Allocations by Type'!J$7,IF(D17='2. UC Pool Allocations by Type'!B$10,'2. UC Pool Allocations by Type'!J$10,IF(D17='2. UC Pool Allocations by Type'!B$14,'2. UC Pool Allocations by Type'!J$14,IF(D17='2. UC Pool Allocations by Type'!B$15,'2. UC Pool Allocations by Type'!J$15,IF(D17='2. UC Pool Allocations by Type'!B$16,'2. UC Pool Allocations by Type'!J$16,0)))))))</f>
        <v>114315041.35925385</v>
      </c>
      <c r="AG17" s="71">
        <f t="shared" si="3"/>
        <v>15810409.586544439</v>
      </c>
      <c r="AH17" s="71">
        <f t="shared" si="4"/>
        <v>0</v>
      </c>
      <c r="AI17" s="71">
        <f t="shared" si="5"/>
        <v>0</v>
      </c>
      <c r="AJ17" s="71">
        <f t="shared" si="6"/>
        <v>0</v>
      </c>
      <c r="AK17" s="71">
        <f t="shared" si="7"/>
        <v>0</v>
      </c>
      <c r="AL17" s="71">
        <f t="shared" si="8"/>
        <v>0</v>
      </c>
      <c r="AM17" s="71">
        <f t="shared" si="9"/>
        <v>0</v>
      </c>
      <c r="AN17" s="49">
        <f t="shared" si="10"/>
        <v>747019.92223548889</v>
      </c>
      <c r="AO17" s="51">
        <f>IF($E17=$D$352,U17*'1. UC Assumptions'!$H$14,0)</f>
        <v>0</v>
      </c>
      <c r="AP17" s="70">
        <f t="shared" si="11"/>
        <v>0</v>
      </c>
      <c r="AQ17" s="70">
        <f t="shared" si="12"/>
        <v>0</v>
      </c>
      <c r="AR17" s="70">
        <f t="shared" si="13"/>
        <v>0</v>
      </c>
      <c r="AS17" s="70">
        <f t="shared" si="14"/>
        <v>0</v>
      </c>
      <c r="AT17" s="70">
        <f t="shared" si="15"/>
        <v>0</v>
      </c>
      <c r="AU17" s="70">
        <f t="shared" si="16"/>
        <v>747019.92223548889</v>
      </c>
      <c r="AV17" s="70">
        <f t="shared" si="17"/>
        <v>-33482.042360782696</v>
      </c>
      <c r="AW17" s="99">
        <f t="shared" si="18"/>
        <v>713537.87987470615</v>
      </c>
      <c r="AX17" s="281">
        <v>9247884.1499999985</v>
      </c>
      <c r="AY17" s="281">
        <f>ROUND(AX17*'1. UC Assumptions'!$C$19,2)</f>
        <v>3879487.4</v>
      </c>
      <c r="AZ17" s="281">
        <f>IF((AE17-AD17-AX17)*'1. UC Assumptions'!$C$19&gt;0,(AE17-AD17-AX17)*'1. UC Assumptions'!$C$19,0)</f>
        <v>2752979.4206303926</v>
      </c>
      <c r="BA17" s="281">
        <f t="shared" si="38"/>
        <v>6632466.8206303921</v>
      </c>
      <c r="BB17" s="281">
        <f>ROUND(BA17/'1. UC Assumptions'!$C$19,2)</f>
        <v>15810409.58</v>
      </c>
      <c r="BC17" s="281">
        <f t="shared" si="19"/>
        <v>713537.87987470615</v>
      </c>
      <c r="BD17" s="281">
        <f t="shared" si="20"/>
        <v>0</v>
      </c>
      <c r="BE17" s="281">
        <f t="shared" si="21"/>
        <v>0</v>
      </c>
      <c r="BF17" s="281">
        <f t="shared" si="22"/>
        <v>15096871.700125294</v>
      </c>
      <c r="BG17" s="281">
        <f t="shared" si="23"/>
        <v>0</v>
      </c>
      <c r="BH17" s="281">
        <f t="shared" si="24"/>
        <v>0</v>
      </c>
      <c r="BI17" s="281">
        <f t="shared" si="25"/>
        <v>0</v>
      </c>
      <c r="BJ17" s="281">
        <f t="shared" si="39"/>
        <v>713537.87987470615</v>
      </c>
      <c r="BK17" s="281">
        <f t="shared" si="26"/>
        <v>713537.87987470615</v>
      </c>
      <c r="BL17" s="281">
        <f t="shared" si="27"/>
        <v>0</v>
      </c>
      <c r="BM17" s="281">
        <f t="shared" si="28"/>
        <v>0</v>
      </c>
      <c r="BN17" s="281">
        <f t="shared" si="29"/>
        <v>0</v>
      </c>
      <c r="BO17" s="281">
        <f t="shared" si="30"/>
        <v>0</v>
      </c>
      <c r="BP17" s="281">
        <f t="shared" si="31"/>
        <v>0</v>
      </c>
      <c r="BQ17" s="281">
        <f t="shared" si="32"/>
        <v>0</v>
      </c>
      <c r="BR17" s="281">
        <f t="shared" si="40"/>
        <v>713537.87987470615</v>
      </c>
      <c r="BS17" s="281">
        <f t="shared" si="41"/>
        <v>299329.14</v>
      </c>
      <c r="BT17" s="90"/>
      <c r="BU17" s="111"/>
      <c r="BV17" s="111"/>
      <c r="BW17" s="126">
        <v>12162533.150750004</v>
      </c>
      <c r="BX17" s="126">
        <v>36188100.673560381</v>
      </c>
      <c r="BY17" s="7">
        <f t="shared" si="48"/>
        <v>-649291.53423371911</v>
      </c>
    </row>
    <row r="18" spans="1:77">
      <c r="A18" s="118" t="s">
        <v>40</v>
      </c>
      <c r="B18" s="118" t="s">
        <v>41</v>
      </c>
      <c r="C18" s="269" t="s">
        <v>41</v>
      </c>
      <c r="D18" s="119" t="s">
        <v>949</v>
      </c>
      <c r="E18" s="119"/>
      <c r="F18" s="120"/>
      <c r="G18" s="121" t="s">
        <v>1105</v>
      </c>
      <c r="H18" s="121" t="s">
        <v>778</v>
      </c>
      <c r="I18" s="122">
        <v>5</v>
      </c>
      <c r="J18" s="217">
        <f t="shared" si="34"/>
        <v>1</v>
      </c>
      <c r="K18" s="123">
        <v>4962145.51241</v>
      </c>
      <c r="L18" s="123">
        <v>10393360.02</v>
      </c>
      <c r="M18" s="281">
        <v>6513188.5800000001</v>
      </c>
      <c r="N18" s="264">
        <v>4930438.0985547146</v>
      </c>
      <c r="O18" s="282">
        <v>1582750.4814452855</v>
      </c>
      <c r="P18" s="93">
        <f t="shared" si="0"/>
        <v>0.14526354823376053</v>
      </c>
      <c r="Q18" s="231">
        <v>17586100.750971016</v>
      </c>
      <c r="R18" s="231"/>
      <c r="S18" s="123">
        <v>17586100.750971016</v>
      </c>
      <c r="T18" s="123">
        <v>6672955.8727696827</v>
      </c>
      <c r="U18" s="123">
        <f t="shared" si="35"/>
        <v>5982706.7796466174</v>
      </c>
      <c r="V18" s="123">
        <f t="shared" si="1"/>
        <v>0</v>
      </c>
      <c r="W18" s="123" t="b">
        <f t="shared" si="2"/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3503296.2517303615</v>
      </c>
      <c r="AC18" s="70">
        <f t="shared" si="36"/>
        <v>1920545.770285076</v>
      </c>
      <c r="AD18" s="70">
        <v>0</v>
      </c>
      <c r="AE18" s="70">
        <f t="shared" si="37"/>
        <v>7903252.5499316938</v>
      </c>
      <c r="AF18" s="51">
        <f>IF(D18='2. UC Pool Allocations by Type'!B$5,'2. UC Pool Allocations by Type'!J$5,IF(D18='2. UC Pool Allocations by Type'!B$6,'2. UC Pool Allocations by Type'!J$6,IF(D18='2. UC Pool Allocations by Type'!B$7,'2. UC Pool Allocations by Type'!J$7,IF(D18='2. UC Pool Allocations by Type'!B$10,'2. UC Pool Allocations by Type'!J$10,IF(D18='2. UC Pool Allocations by Type'!B$14,'2. UC Pool Allocations by Type'!J$14,IF(D18='2. UC Pool Allocations by Type'!B$15,'2. UC Pool Allocations by Type'!J$15,IF(D18='2. UC Pool Allocations by Type'!B$16,'2. UC Pool Allocations by Type'!J$16,0)))))))</f>
        <v>114315041.35925385</v>
      </c>
      <c r="AG18" s="71">
        <f t="shared" si="3"/>
        <v>7903252.5499316938</v>
      </c>
      <c r="AH18" s="71">
        <f t="shared" si="4"/>
        <v>0</v>
      </c>
      <c r="AI18" s="71">
        <f t="shared" si="5"/>
        <v>0</v>
      </c>
      <c r="AJ18" s="71">
        <f t="shared" si="6"/>
        <v>0</v>
      </c>
      <c r="AK18" s="71">
        <f t="shared" si="7"/>
        <v>0</v>
      </c>
      <c r="AL18" s="71">
        <f t="shared" si="8"/>
        <v>0</v>
      </c>
      <c r="AM18" s="71">
        <f t="shared" si="9"/>
        <v>0</v>
      </c>
      <c r="AN18" s="49">
        <f t="shared" si="10"/>
        <v>373417.72032787482</v>
      </c>
      <c r="AO18" s="51">
        <f>IF($E18=$D$352,U18*'1. UC Assumptions'!$H$14,0)</f>
        <v>0</v>
      </c>
      <c r="AP18" s="70">
        <f t="shared" si="11"/>
        <v>0</v>
      </c>
      <c r="AQ18" s="70">
        <f t="shared" si="12"/>
        <v>0</v>
      </c>
      <c r="AR18" s="70">
        <f t="shared" si="13"/>
        <v>0</v>
      </c>
      <c r="AS18" s="70">
        <f t="shared" si="14"/>
        <v>0</v>
      </c>
      <c r="AT18" s="70">
        <f t="shared" si="15"/>
        <v>0</v>
      </c>
      <c r="AU18" s="70">
        <f t="shared" si="16"/>
        <v>373417.72032787482</v>
      </c>
      <c r="AV18" s="70">
        <f t="shared" si="17"/>
        <v>-16736.886872935978</v>
      </c>
      <c r="AW18" s="99">
        <f t="shared" si="18"/>
        <v>356680.83345493884</v>
      </c>
      <c r="AX18" s="281">
        <v>6513188.5800000001</v>
      </c>
      <c r="AY18" s="281">
        <f>ROUND(AX18*'1. UC Assumptions'!$C$19,2)</f>
        <v>2732282.61</v>
      </c>
      <c r="AZ18" s="281">
        <f>IF((AE18-AD18-AX18)*'1. UC Assumptions'!$C$19&gt;0,(AE18-AD18-AX18)*'1. UC Assumptions'!$C$19,0)</f>
        <v>583131.83538634551</v>
      </c>
      <c r="BA18" s="281">
        <f t="shared" si="38"/>
        <v>3315414.4453863455</v>
      </c>
      <c r="BB18" s="281">
        <f>ROUND(BA18/'1. UC Assumptions'!$C$19,2)</f>
        <v>7903252.5499999998</v>
      </c>
      <c r="BC18" s="281">
        <f t="shared" si="19"/>
        <v>356680.83345493884</v>
      </c>
      <c r="BD18" s="281">
        <f t="shared" si="20"/>
        <v>0</v>
      </c>
      <c r="BE18" s="281">
        <f t="shared" si="21"/>
        <v>0</v>
      </c>
      <c r="BF18" s="281">
        <f t="shared" si="22"/>
        <v>7546571.7165450612</v>
      </c>
      <c r="BG18" s="281">
        <f t="shared" si="23"/>
        <v>0</v>
      </c>
      <c r="BH18" s="281">
        <f t="shared" si="24"/>
        <v>0</v>
      </c>
      <c r="BI18" s="281">
        <f t="shared" si="25"/>
        <v>0</v>
      </c>
      <c r="BJ18" s="281">
        <f t="shared" si="39"/>
        <v>356680.83345493884</v>
      </c>
      <c r="BK18" s="281">
        <f t="shared" si="26"/>
        <v>356680.83345493884</v>
      </c>
      <c r="BL18" s="281">
        <f t="shared" si="27"/>
        <v>0</v>
      </c>
      <c r="BM18" s="281">
        <f t="shared" si="28"/>
        <v>0</v>
      </c>
      <c r="BN18" s="281">
        <f t="shared" si="29"/>
        <v>0</v>
      </c>
      <c r="BO18" s="281">
        <f t="shared" si="30"/>
        <v>0</v>
      </c>
      <c r="BP18" s="281">
        <f t="shared" si="31"/>
        <v>0</v>
      </c>
      <c r="BQ18" s="281">
        <f t="shared" si="32"/>
        <v>0</v>
      </c>
      <c r="BR18" s="281">
        <f t="shared" si="40"/>
        <v>356680.83345493884</v>
      </c>
      <c r="BS18" s="281">
        <f t="shared" si="41"/>
        <v>149627.6</v>
      </c>
      <c r="BT18" s="90"/>
      <c r="BU18" s="111"/>
      <c r="BV18" s="111"/>
      <c r="BW18" s="126">
        <v>6301549.7524099983</v>
      </c>
      <c r="BX18" s="126">
        <v>17586100.750971016</v>
      </c>
      <c r="BY18" s="7">
        <f t="shared" si="48"/>
        <v>0</v>
      </c>
    </row>
    <row r="19" spans="1:77">
      <c r="A19" s="118" t="s">
        <v>42</v>
      </c>
      <c r="B19" s="118" t="s">
        <v>43</v>
      </c>
      <c r="C19" s="269" t="s">
        <v>43</v>
      </c>
      <c r="D19" s="119" t="s">
        <v>949</v>
      </c>
      <c r="E19" s="119"/>
      <c r="F19" s="120"/>
      <c r="G19" s="121" t="s">
        <v>1106</v>
      </c>
      <c r="H19" s="121" t="s">
        <v>779</v>
      </c>
      <c r="I19" s="122">
        <v>10</v>
      </c>
      <c r="J19" s="217">
        <f t="shared" si="34"/>
        <v>1</v>
      </c>
      <c r="K19" s="123">
        <v>11870797.467392251</v>
      </c>
      <c r="L19" s="123">
        <v>12566486.699999999</v>
      </c>
      <c r="M19" s="281">
        <v>9224361.2999999989</v>
      </c>
      <c r="N19" s="264">
        <v>9224361.2999999989</v>
      </c>
      <c r="O19" s="282">
        <v>0</v>
      </c>
      <c r="P19" s="93">
        <f t="shared" si="0"/>
        <v>0.19025297543816388</v>
      </c>
      <c r="Q19" s="231">
        <v>29086550.191866562</v>
      </c>
      <c r="R19" s="231"/>
      <c r="S19" s="123">
        <v>29086550.191866562</v>
      </c>
      <c r="T19" s="123">
        <v>7279836.637044589</v>
      </c>
      <c r="U19" s="123">
        <f t="shared" si="35"/>
        <v>12582352.254821973</v>
      </c>
      <c r="V19" s="123">
        <f t="shared" si="1"/>
        <v>0</v>
      </c>
      <c r="W19" s="123" t="b">
        <f t="shared" si="2"/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70">
        <f t="shared" si="36"/>
        <v>0</v>
      </c>
      <c r="AD19" s="70">
        <v>0</v>
      </c>
      <c r="AE19" s="70">
        <f t="shared" si="37"/>
        <v>12582352.254821973</v>
      </c>
      <c r="AF19" s="51">
        <f>IF(D19='2. UC Pool Allocations by Type'!B$5,'2. UC Pool Allocations by Type'!J$5,IF(D19='2. UC Pool Allocations by Type'!B$6,'2. UC Pool Allocations by Type'!J$6,IF(D19='2. UC Pool Allocations by Type'!B$7,'2. UC Pool Allocations by Type'!J$7,IF(D19='2. UC Pool Allocations by Type'!B$10,'2. UC Pool Allocations by Type'!J$10,IF(D19='2. UC Pool Allocations by Type'!B$14,'2. UC Pool Allocations by Type'!J$14,IF(D19='2. UC Pool Allocations by Type'!B$15,'2. UC Pool Allocations by Type'!J$15,IF(D19='2. UC Pool Allocations by Type'!B$16,'2. UC Pool Allocations by Type'!J$16,0)))))))</f>
        <v>114315041.35925385</v>
      </c>
      <c r="AG19" s="71">
        <f t="shared" si="3"/>
        <v>12582352.254821973</v>
      </c>
      <c r="AH19" s="71">
        <f t="shared" si="4"/>
        <v>0</v>
      </c>
      <c r="AI19" s="71">
        <f t="shared" si="5"/>
        <v>0</v>
      </c>
      <c r="AJ19" s="71">
        <f t="shared" si="6"/>
        <v>0</v>
      </c>
      <c r="AK19" s="71">
        <f t="shared" si="7"/>
        <v>0</v>
      </c>
      <c r="AL19" s="71">
        <f t="shared" si="8"/>
        <v>0</v>
      </c>
      <c r="AM19" s="71">
        <f t="shared" si="9"/>
        <v>0</v>
      </c>
      <c r="AN19" s="49">
        <f t="shared" si="10"/>
        <v>594498.6909723042</v>
      </c>
      <c r="AO19" s="51">
        <f>IF($E19=$D$352,U19*'1. UC Assumptions'!$H$14,0)</f>
        <v>0</v>
      </c>
      <c r="AP19" s="70">
        <f t="shared" si="11"/>
        <v>0</v>
      </c>
      <c r="AQ19" s="70">
        <f t="shared" si="12"/>
        <v>0</v>
      </c>
      <c r="AR19" s="70">
        <f t="shared" si="13"/>
        <v>0</v>
      </c>
      <c r="AS19" s="70">
        <f t="shared" si="14"/>
        <v>0</v>
      </c>
      <c r="AT19" s="70">
        <f t="shared" si="15"/>
        <v>0</v>
      </c>
      <c r="AU19" s="70">
        <f t="shared" si="16"/>
        <v>594498.6909723042</v>
      </c>
      <c r="AV19" s="70">
        <f t="shared" si="17"/>
        <v>-26645.916343165121</v>
      </c>
      <c r="AW19" s="99">
        <f t="shared" si="18"/>
        <v>567852.77462913911</v>
      </c>
      <c r="AX19" s="281">
        <v>9224361.2999999989</v>
      </c>
      <c r="AY19" s="281">
        <f>ROUND(AX19*'1. UC Assumptions'!$C$19,2)</f>
        <v>3869619.57</v>
      </c>
      <c r="AZ19" s="281">
        <f>IF((AE19-AD19-AX19)*'1. UC Assumptions'!$C$19&gt;0,(AE19-AD19-AX19)*'1. UC Assumptions'!$C$19,0)</f>
        <v>1408677.205547818</v>
      </c>
      <c r="BA19" s="281">
        <f t="shared" si="38"/>
        <v>5278296.7755478173</v>
      </c>
      <c r="BB19" s="281">
        <f>ROUND(BA19/'1. UC Assumptions'!$C$19,2)</f>
        <v>12582352.27</v>
      </c>
      <c r="BC19" s="281">
        <f t="shared" si="19"/>
        <v>567852.77462913911</v>
      </c>
      <c r="BD19" s="281">
        <f t="shared" si="20"/>
        <v>0</v>
      </c>
      <c r="BE19" s="281">
        <f t="shared" si="21"/>
        <v>0</v>
      </c>
      <c r="BF19" s="281">
        <f t="shared" si="22"/>
        <v>12014499.495370861</v>
      </c>
      <c r="BG19" s="281">
        <f t="shared" si="23"/>
        <v>0</v>
      </c>
      <c r="BH19" s="281">
        <f t="shared" si="24"/>
        <v>0</v>
      </c>
      <c r="BI19" s="281">
        <f t="shared" si="25"/>
        <v>0</v>
      </c>
      <c r="BJ19" s="281">
        <f t="shared" si="39"/>
        <v>567852.77462913911</v>
      </c>
      <c r="BK19" s="281">
        <f t="shared" si="26"/>
        <v>567852.77462913911</v>
      </c>
      <c r="BL19" s="281">
        <f t="shared" si="27"/>
        <v>0</v>
      </c>
      <c r="BM19" s="281">
        <f t="shared" si="28"/>
        <v>0</v>
      </c>
      <c r="BN19" s="281">
        <f t="shared" si="29"/>
        <v>0</v>
      </c>
      <c r="BO19" s="281">
        <f t="shared" si="30"/>
        <v>0</v>
      </c>
      <c r="BP19" s="281">
        <f t="shared" si="31"/>
        <v>0</v>
      </c>
      <c r="BQ19" s="281">
        <f t="shared" si="32"/>
        <v>0</v>
      </c>
      <c r="BR19" s="281">
        <f t="shared" si="40"/>
        <v>567852.77462913911</v>
      </c>
      <c r="BS19" s="281">
        <f t="shared" si="41"/>
        <v>238214.23</v>
      </c>
      <c r="BT19" s="90"/>
      <c r="BU19" s="111"/>
      <c r="BV19" s="111"/>
      <c r="BW19" s="126">
        <v>15046077.217392251</v>
      </c>
      <c r="BX19" s="126">
        <v>29086550.191866562</v>
      </c>
      <c r="BY19" s="7">
        <f t="shared" si="48"/>
        <v>0</v>
      </c>
    </row>
    <row r="20" spans="1:77">
      <c r="A20" s="118" t="s">
        <v>45</v>
      </c>
      <c r="B20" s="118" t="s">
        <v>46</v>
      </c>
      <c r="C20" s="269" t="s">
        <v>46</v>
      </c>
      <c r="D20" s="119" t="s">
        <v>949</v>
      </c>
      <c r="E20" s="119"/>
      <c r="F20" s="120"/>
      <c r="G20" s="121" t="s">
        <v>1107</v>
      </c>
      <c r="H20" s="121" t="s">
        <v>780</v>
      </c>
      <c r="I20" s="122">
        <v>8</v>
      </c>
      <c r="J20" s="217" t="str">
        <f t="shared" si="34"/>
        <v xml:space="preserve"> </v>
      </c>
      <c r="K20" s="123">
        <v>3715937.7555399989</v>
      </c>
      <c r="L20" s="123">
        <v>9603379.370000001</v>
      </c>
      <c r="M20" s="281">
        <v>3391817.83</v>
      </c>
      <c r="N20" s="264">
        <v>3391817.83</v>
      </c>
      <c r="O20" s="282">
        <v>0</v>
      </c>
      <c r="P20" s="93">
        <f t="shared" si="0"/>
        <v>6.8484545316054968E-2</v>
      </c>
      <c r="Q20" s="231">
        <v>14231484.502802949</v>
      </c>
      <c r="R20" s="231"/>
      <c r="S20" s="123">
        <v>14231484.502802949</v>
      </c>
      <c r="T20" s="123">
        <v>0</v>
      </c>
      <c r="U20" s="123">
        <f t="shared" si="35"/>
        <v>10839666.672802949</v>
      </c>
      <c r="V20" s="123">
        <f t="shared" si="1"/>
        <v>0</v>
      </c>
      <c r="W20" s="123" t="b">
        <f t="shared" si="2"/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70">
        <f t="shared" si="36"/>
        <v>0</v>
      </c>
      <c r="AD20" s="70">
        <v>0</v>
      </c>
      <c r="AE20" s="70">
        <f t="shared" si="37"/>
        <v>10839666.672802949</v>
      </c>
      <c r="AF20" s="51">
        <f>IF(D20='2. UC Pool Allocations by Type'!B$5,'2. UC Pool Allocations by Type'!J$5,IF(D20='2. UC Pool Allocations by Type'!B$6,'2. UC Pool Allocations by Type'!J$6,IF(D20='2. UC Pool Allocations by Type'!B$7,'2. UC Pool Allocations by Type'!J$7,IF(D20='2. UC Pool Allocations by Type'!B$10,'2. UC Pool Allocations by Type'!J$10,IF(D20='2. UC Pool Allocations by Type'!B$14,'2. UC Pool Allocations by Type'!J$14,IF(D20='2. UC Pool Allocations by Type'!B$15,'2. UC Pool Allocations by Type'!J$15,IF(D20='2. UC Pool Allocations by Type'!B$16,'2. UC Pool Allocations by Type'!J$16,0)))))))</f>
        <v>114315041.35925385</v>
      </c>
      <c r="AG20" s="71">
        <f t="shared" si="3"/>
        <v>10839666.672802949</v>
      </c>
      <c r="AH20" s="71">
        <f t="shared" si="4"/>
        <v>0</v>
      </c>
      <c r="AI20" s="71">
        <f t="shared" si="5"/>
        <v>0</v>
      </c>
      <c r="AJ20" s="71">
        <f t="shared" si="6"/>
        <v>0</v>
      </c>
      <c r="AK20" s="71">
        <f t="shared" si="7"/>
        <v>0</v>
      </c>
      <c r="AL20" s="71">
        <f t="shared" si="8"/>
        <v>0</v>
      </c>
      <c r="AM20" s="71">
        <f t="shared" si="9"/>
        <v>0</v>
      </c>
      <c r="AN20" s="49">
        <f t="shared" si="10"/>
        <v>512159.2145131565</v>
      </c>
      <c r="AO20" s="51">
        <f>IF($E20=$D$352,U20*'1. UC Assumptions'!$H$14,0)</f>
        <v>0</v>
      </c>
      <c r="AP20" s="70">
        <f t="shared" si="11"/>
        <v>0</v>
      </c>
      <c r="AQ20" s="70">
        <f t="shared" si="12"/>
        <v>0</v>
      </c>
      <c r="AR20" s="70">
        <f t="shared" si="13"/>
        <v>0</v>
      </c>
      <c r="AS20" s="70">
        <f t="shared" si="14"/>
        <v>0</v>
      </c>
      <c r="AT20" s="70">
        <f t="shared" si="15"/>
        <v>0</v>
      </c>
      <c r="AU20" s="70">
        <f t="shared" si="16"/>
        <v>512159.2145131565</v>
      </c>
      <c r="AV20" s="70">
        <f t="shared" si="17"/>
        <v>-22955.393832708192</v>
      </c>
      <c r="AW20" s="99">
        <f t="shared" si="18"/>
        <v>489203.82068044832</v>
      </c>
      <c r="AX20" s="281">
        <v>3391817.83</v>
      </c>
      <c r="AY20" s="281">
        <f>ROUND(AX20*'1. UC Assumptions'!$C$19,2)</f>
        <v>1422867.58</v>
      </c>
      <c r="AZ20" s="281">
        <f>IF((AE20-AD20-AX20)*'1. UC Assumptions'!$C$19&gt;0,(AE20-AD20-AX20)*'1. UC Assumptions'!$C$19,0)</f>
        <v>3124372.5895558372</v>
      </c>
      <c r="BA20" s="281">
        <f t="shared" si="38"/>
        <v>4547240.1695558373</v>
      </c>
      <c r="BB20" s="281">
        <f>ROUND(BA20/'1. UC Assumptions'!$C$19,2)</f>
        <v>10839666.67</v>
      </c>
      <c r="BC20" s="281">
        <f t="shared" si="19"/>
        <v>489203.82068044832</v>
      </c>
      <c r="BD20" s="281">
        <f t="shared" si="20"/>
        <v>0</v>
      </c>
      <c r="BE20" s="281">
        <f t="shared" si="21"/>
        <v>0</v>
      </c>
      <c r="BF20" s="281">
        <f t="shared" si="22"/>
        <v>10350462.849319551</v>
      </c>
      <c r="BG20" s="281">
        <f t="shared" si="23"/>
        <v>0</v>
      </c>
      <c r="BH20" s="281">
        <f t="shared" si="24"/>
        <v>0</v>
      </c>
      <c r="BI20" s="281">
        <f t="shared" si="25"/>
        <v>0</v>
      </c>
      <c r="BJ20" s="281">
        <f t="shared" si="39"/>
        <v>489203.82068044832</v>
      </c>
      <c r="BK20" s="281">
        <f t="shared" si="26"/>
        <v>489203.82068044832</v>
      </c>
      <c r="BL20" s="281">
        <f t="shared" si="27"/>
        <v>0</v>
      </c>
      <c r="BM20" s="281">
        <f t="shared" si="28"/>
        <v>0</v>
      </c>
      <c r="BN20" s="281">
        <f t="shared" si="29"/>
        <v>0</v>
      </c>
      <c r="BO20" s="281">
        <f t="shared" si="30"/>
        <v>0</v>
      </c>
      <c r="BP20" s="281">
        <f t="shared" si="31"/>
        <v>0</v>
      </c>
      <c r="BQ20" s="281">
        <f t="shared" si="32"/>
        <v>0</v>
      </c>
      <c r="BR20" s="281">
        <f t="shared" si="40"/>
        <v>489203.82068044832</v>
      </c>
      <c r="BS20" s="281">
        <f t="shared" si="41"/>
        <v>205221</v>
      </c>
      <c r="BT20" s="90"/>
      <c r="BU20" s="111"/>
      <c r="BV20" s="111"/>
      <c r="BW20" s="126">
        <v>3906912.2555399989</v>
      </c>
      <c r="BX20" s="126">
        <v>14231484.502802949</v>
      </c>
      <c r="BY20" s="7">
        <f t="shared" si="48"/>
        <v>0</v>
      </c>
    </row>
    <row r="21" spans="1:77">
      <c r="A21" s="118" t="s">
        <v>1108</v>
      </c>
      <c r="B21" s="118" t="s">
        <v>47</v>
      </c>
      <c r="C21" s="269" t="s">
        <v>47</v>
      </c>
      <c r="D21" s="119" t="s">
        <v>949</v>
      </c>
      <c r="E21" s="119" t="s">
        <v>977</v>
      </c>
      <c r="F21" s="120"/>
      <c r="G21" s="121" t="s">
        <v>1109</v>
      </c>
      <c r="H21" s="121" t="s">
        <v>781</v>
      </c>
      <c r="I21" s="122">
        <v>18</v>
      </c>
      <c r="J21" s="217">
        <f t="shared" si="34"/>
        <v>1</v>
      </c>
      <c r="K21" s="123">
        <v>3940990.8599999994</v>
      </c>
      <c r="L21" s="123">
        <v>6496266.1800000016</v>
      </c>
      <c r="M21" s="281">
        <v>7474727.2000000002</v>
      </c>
      <c r="N21" s="264">
        <v>7474727.2000000002</v>
      </c>
      <c r="O21" s="282">
        <v>0</v>
      </c>
      <c r="P21" s="93">
        <f t="shared" si="0"/>
        <v>0.1183217916510062</v>
      </c>
      <c r="Q21" s="231">
        <v>11672211.992894879</v>
      </c>
      <c r="R21" s="231"/>
      <c r="S21" s="123">
        <v>11672211.992894879</v>
      </c>
      <c r="T21" s="123">
        <v>2445563.2824039212</v>
      </c>
      <c r="U21" s="123">
        <f t="shared" si="35"/>
        <v>1751921.5104909567</v>
      </c>
      <c r="V21" s="123">
        <f t="shared" si="1"/>
        <v>1751921.5104909567</v>
      </c>
      <c r="W21" s="123" t="b">
        <f t="shared" si="2"/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70">
        <f t="shared" si="36"/>
        <v>0</v>
      </c>
      <c r="AD21" s="70">
        <v>0</v>
      </c>
      <c r="AE21" s="70">
        <f t="shared" si="37"/>
        <v>1751921.5104909567</v>
      </c>
      <c r="AF21" s="51">
        <f>IF(D21='2. UC Pool Allocations by Type'!B$5,'2. UC Pool Allocations by Type'!J$5,IF(D21='2. UC Pool Allocations by Type'!B$6,'2. UC Pool Allocations by Type'!J$6,IF(D21='2. UC Pool Allocations by Type'!B$7,'2. UC Pool Allocations by Type'!J$7,IF(D21='2. UC Pool Allocations by Type'!B$10,'2. UC Pool Allocations by Type'!J$10,IF(D21='2. UC Pool Allocations by Type'!B$14,'2. UC Pool Allocations by Type'!J$14,IF(D21='2. UC Pool Allocations by Type'!B$15,'2. UC Pool Allocations by Type'!J$15,IF(D21='2. UC Pool Allocations by Type'!B$16,'2. UC Pool Allocations by Type'!J$16,0)))))))</f>
        <v>114315041.35925385</v>
      </c>
      <c r="AG21" s="71">
        <f t="shared" si="3"/>
        <v>1751921.5104909567</v>
      </c>
      <c r="AH21" s="71">
        <f t="shared" si="4"/>
        <v>0</v>
      </c>
      <c r="AI21" s="71">
        <f t="shared" si="5"/>
        <v>0</v>
      </c>
      <c r="AJ21" s="71">
        <f t="shared" si="6"/>
        <v>0</v>
      </c>
      <c r="AK21" s="71">
        <f t="shared" si="7"/>
        <v>0</v>
      </c>
      <c r="AL21" s="71">
        <f t="shared" si="8"/>
        <v>0</v>
      </c>
      <c r="AM21" s="71">
        <f t="shared" si="9"/>
        <v>0</v>
      </c>
      <c r="AN21" s="49">
        <f t="shared" si="10"/>
        <v>82775.861268226101</v>
      </c>
      <c r="AO21" s="51">
        <f>IF($E21=$D$352,U21*'1. UC Assumptions'!$H$14,0)</f>
        <v>177386.22154467457</v>
      </c>
      <c r="AP21" s="70">
        <f t="shared" si="11"/>
        <v>94610.360276448468</v>
      </c>
      <c r="AQ21" s="70">
        <f t="shared" si="12"/>
        <v>0</v>
      </c>
      <c r="AR21" s="70">
        <f t="shared" si="13"/>
        <v>0</v>
      </c>
      <c r="AS21" s="70">
        <f t="shared" si="14"/>
        <v>0</v>
      </c>
      <c r="AT21" s="70">
        <f t="shared" si="15"/>
        <v>94610.360276448468</v>
      </c>
      <c r="AU21" s="70">
        <f t="shared" si="16"/>
        <v>0</v>
      </c>
      <c r="AV21" s="70">
        <f t="shared" si="17"/>
        <v>0</v>
      </c>
      <c r="AW21" s="99">
        <f t="shared" si="18"/>
        <v>177386.22154467457</v>
      </c>
      <c r="AX21" s="281">
        <v>7474727.2000000002</v>
      </c>
      <c r="AY21" s="281">
        <f>ROUND(AX21*'1. UC Assumptions'!$C$19,2)</f>
        <v>3135648.06</v>
      </c>
      <c r="AZ21" s="281">
        <f>IF((AE21-AD21-AX21)*'1. UC Assumptions'!$C$19&gt;0,(AE21-AD21-AX21)*'1. UC Assumptions'!$C$19,0)</f>
        <v>0</v>
      </c>
      <c r="BA21" s="281">
        <f t="shared" si="38"/>
        <v>3135648.06</v>
      </c>
      <c r="BB21" s="281">
        <f>ROUND(BA21/'1. UC Assumptions'!$C$19,2)</f>
        <v>7474727.2000000002</v>
      </c>
      <c r="BC21" s="281">
        <f t="shared" si="19"/>
        <v>177386.22154467457</v>
      </c>
      <c r="BD21" s="281">
        <f t="shared" si="20"/>
        <v>0</v>
      </c>
      <c r="BE21" s="281">
        <f t="shared" si="21"/>
        <v>0</v>
      </c>
      <c r="BF21" s="281">
        <f t="shared" si="22"/>
        <v>7297340.9784553256</v>
      </c>
      <c r="BG21" s="281">
        <f t="shared" si="23"/>
        <v>0</v>
      </c>
      <c r="BH21" s="281">
        <f t="shared" si="24"/>
        <v>0</v>
      </c>
      <c r="BI21" s="281">
        <f t="shared" si="25"/>
        <v>0</v>
      </c>
      <c r="BJ21" s="281">
        <f t="shared" si="39"/>
        <v>177386.22154467457</v>
      </c>
      <c r="BK21" s="281">
        <f t="shared" si="26"/>
        <v>177386.22154467457</v>
      </c>
      <c r="BL21" s="281">
        <f t="shared" si="27"/>
        <v>0</v>
      </c>
      <c r="BM21" s="281">
        <f t="shared" si="28"/>
        <v>0</v>
      </c>
      <c r="BN21" s="281">
        <f t="shared" si="29"/>
        <v>0</v>
      </c>
      <c r="BO21" s="281">
        <f t="shared" si="30"/>
        <v>0</v>
      </c>
      <c r="BP21" s="281">
        <f t="shared" si="31"/>
        <v>0</v>
      </c>
      <c r="BQ21" s="281">
        <f t="shared" si="32"/>
        <v>0</v>
      </c>
      <c r="BR21" s="281">
        <f t="shared" si="40"/>
        <v>177386.22154467457</v>
      </c>
      <c r="BS21" s="281">
        <f t="shared" si="41"/>
        <v>74413.509999999995</v>
      </c>
      <c r="BT21" s="90"/>
      <c r="BU21" s="111"/>
      <c r="BV21" s="111"/>
      <c r="BW21" s="126">
        <v>4584446.3</v>
      </c>
      <c r="BX21" s="126">
        <v>11672211.992894879</v>
      </c>
      <c r="BY21" s="7">
        <f t="shared" si="48"/>
        <v>0</v>
      </c>
    </row>
    <row r="22" spans="1:77">
      <c r="A22" s="118" t="s">
        <v>48</v>
      </c>
      <c r="B22" s="118" t="s">
        <v>49</v>
      </c>
      <c r="C22" s="269" t="s">
        <v>2117</v>
      </c>
      <c r="D22" s="119" t="s">
        <v>949</v>
      </c>
      <c r="E22" s="119"/>
      <c r="F22" s="120"/>
      <c r="G22" s="121" t="s">
        <v>1110</v>
      </c>
      <c r="H22" s="121" t="s">
        <v>782</v>
      </c>
      <c r="I22" s="122">
        <v>9</v>
      </c>
      <c r="J22" s="217" t="str">
        <f t="shared" si="34"/>
        <v xml:space="preserve"> </v>
      </c>
      <c r="K22" s="123">
        <v>11525030.115699995</v>
      </c>
      <c r="L22" s="123">
        <v>11512007</v>
      </c>
      <c r="M22" s="281">
        <v>11241507.15</v>
      </c>
      <c r="N22" s="264">
        <v>11241507.15</v>
      </c>
      <c r="O22" s="282">
        <v>0</v>
      </c>
      <c r="P22" s="93">
        <f t="shared" si="0"/>
        <v>9.3603724655325182E-2</v>
      </c>
      <c r="Q22" s="231">
        <v>25193389.594752487</v>
      </c>
      <c r="R22" s="231"/>
      <c r="S22" s="123">
        <v>25193389.594752487</v>
      </c>
      <c r="T22" s="123">
        <v>0</v>
      </c>
      <c r="U22" s="123">
        <f t="shared" si="35"/>
        <v>13951882.444752486</v>
      </c>
      <c r="V22" s="123">
        <f t="shared" si="1"/>
        <v>0</v>
      </c>
      <c r="W22" s="123" t="b">
        <f t="shared" si="2"/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70">
        <f t="shared" si="36"/>
        <v>0</v>
      </c>
      <c r="AD22" s="70">
        <v>0</v>
      </c>
      <c r="AE22" s="70">
        <f t="shared" si="37"/>
        <v>13951882.444752486</v>
      </c>
      <c r="AF22" s="51">
        <f>IF(D22='2. UC Pool Allocations by Type'!B$5,'2. UC Pool Allocations by Type'!J$5,IF(D22='2. UC Pool Allocations by Type'!B$6,'2. UC Pool Allocations by Type'!J$6,IF(D22='2. UC Pool Allocations by Type'!B$7,'2. UC Pool Allocations by Type'!J$7,IF(D22='2. UC Pool Allocations by Type'!B$10,'2. UC Pool Allocations by Type'!J$10,IF(D22='2. UC Pool Allocations by Type'!B$14,'2. UC Pool Allocations by Type'!J$14,IF(D22='2. UC Pool Allocations by Type'!B$15,'2. UC Pool Allocations by Type'!J$15,IF(D22='2. UC Pool Allocations by Type'!B$16,'2. UC Pool Allocations by Type'!J$16,0)))))))</f>
        <v>114315041.35925385</v>
      </c>
      <c r="AG22" s="71">
        <f t="shared" si="3"/>
        <v>13951882.444752486</v>
      </c>
      <c r="AH22" s="71">
        <f t="shared" si="4"/>
        <v>0</v>
      </c>
      <c r="AI22" s="71">
        <f t="shared" si="5"/>
        <v>0</v>
      </c>
      <c r="AJ22" s="71">
        <f t="shared" si="6"/>
        <v>0</v>
      </c>
      <c r="AK22" s="71">
        <f t="shared" si="7"/>
        <v>0</v>
      </c>
      <c r="AL22" s="71">
        <f t="shared" si="8"/>
        <v>0</v>
      </c>
      <c r="AM22" s="71">
        <f t="shared" si="9"/>
        <v>0</v>
      </c>
      <c r="AN22" s="49">
        <f t="shared" si="10"/>
        <v>659207.09276170086</v>
      </c>
      <c r="AO22" s="51">
        <f>IF($E22=$D$352,U22*'1. UC Assumptions'!$H$14,0)</f>
        <v>0</v>
      </c>
      <c r="AP22" s="70">
        <f t="shared" si="11"/>
        <v>0</v>
      </c>
      <c r="AQ22" s="70">
        <f t="shared" si="12"/>
        <v>0</v>
      </c>
      <c r="AR22" s="70">
        <f t="shared" si="13"/>
        <v>0</v>
      </c>
      <c r="AS22" s="70">
        <f t="shared" si="14"/>
        <v>0</v>
      </c>
      <c r="AT22" s="70">
        <f t="shared" si="15"/>
        <v>0</v>
      </c>
      <c r="AU22" s="70">
        <f t="shared" si="16"/>
        <v>659207.09276170086</v>
      </c>
      <c r="AV22" s="70">
        <f t="shared" si="17"/>
        <v>-29546.199702847916</v>
      </c>
      <c r="AW22" s="99">
        <f t="shared" si="18"/>
        <v>629660.89305885299</v>
      </c>
      <c r="AX22" s="281">
        <v>11241507.15</v>
      </c>
      <c r="AY22" s="281">
        <f>ROUND(AX22*'1. UC Assumptions'!$C$19,2)</f>
        <v>4715812.25</v>
      </c>
      <c r="AZ22" s="281">
        <f>IF((AE22-AD22-AX22)*'1. UC Assumptions'!$C$19&gt;0,(AE22-AD22-AX22)*'1. UC Assumptions'!$C$19,0)</f>
        <v>1137002.4361486679</v>
      </c>
      <c r="BA22" s="281">
        <f t="shared" si="38"/>
        <v>5852814.6861486677</v>
      </c>
      <c r="BB22" s="281">
        <f>ROUND(BA22/'1. UC Assumptions'!$C$19,2)</f>
        <v>13951882.449999999</v>
      </c>
      <c r="BC22" s="281">
        <f t="shared" si="19"/>
        <v>629660.89305885299</v>
      </c>
      <c r="BD22" s="281">
        <f t="shared" si="20"/>
        <v>0</v>
      </c>
      <c r="BE22" s="281">
        <f t="shared" si="21"/>
        <v>0</v>
      </c>
      <c r="BF22" s="281">
        <f t="shared" si="22"/>
        <v>13322221.556941146</v>
      </c>
      <c r="BG22" s="281">
        <f t="shared" si="23"/>
        <v>0</v>
      </c>
      <c r="BH22" s="281">
        <f t="shared" si="24"/>
        <v>0</v>
      </c>
      <c r="BI22" s="281">
        <f t="shared" si="25"/>
        <v>0</v>
      </c>
      <c r="BJ22" s="281">
        <f t="shared" si="39"/>
        <v>629660.89305885299</v>
      </c>
      <c r="BK22" s="281">
        <f t="shared" si="26"/>
        <v>629660.89305885299</v>
      </c>
      <c r="BL22" s="281">
        <f t="shared" si="27"/>
        <v>0</v>
      </c>
      <c r="BM22" s="281">
        <f t="shared" si="28"/>
        <v>0</v>
      </c>
      <c r="BN22" s="281">
        <f t="shared" si="29"/>
        <v>0</v>
      </c>
      <c r="BO22" s="281">
        <f t="shared" si="30"/>
        <v>0</v>
      </c>
      <c r="BP22" s="281">
        <f t="shared" si="31"/>
        <v>0</v>
      </c>
      <c r="BQ22" s="281">
        <f t="shared" si="32"/>
        <v>0</v>
      </c>
      <c r="BR22" s="281">
        <f t="shared" si="40"/>
        <v>629660.89305885299</v>
      </c>
      <c r="BS22" s="281">
        <f t="shared" si="41"/>
        <v>264142.74</v>
      </c>
      <c r="BT22" s="90"/>
      <c r="BU22" s="111"/>
      <c r="BV22" s="111"/>
      <c r="BW22" s="126">
        <v>12404685.625699997</v>
      </c>
      <c r="BX22" s="126">
        <v>25193389.594752487</v>
      </c>
      <c r="BY22" s="7">
        <f t="shared" si="48"/>
        <v>0</v>
      </c>
    </row>
    <row r="23" spans="1:77">
      <c r="A23" s="118" t="s">
        <v>51</v>
      </c>
      <c r="B23" s="118" t="s">
        <v>52</v>
      </c>
      <c r="C23" s="269" t="s">
        <v>52</v>
      </c>
      <c r="D23" s="119" t="s">
        <v>949</v>
      </c>
      <c r="E23" s="119"/>
      <c r="F23" s="120"/>
      <c r="G23" s="121" t="s">
        <v>50</v>
      </c>
      <c r="H23" s="121" t="s">
        <v>783</v>
      </c>
      <c r="I23" s="122">
        <v>4</v>
      </c>
      <c r="J23" s="217">
        <f t="shared" si="34"/>
        <v>1</v>
      </c>
      <c r="K23" s="123">
        <v>12394216.780709999</v>
      </c>
      <c r="L23" s="123">
        <v>13682337.67</v>
      </c>
      <c r="M23" s="281">
        <v>9446156.8800000008</v>
      </c>
      <c r="N23" s="264">
        <v>9446156.8800000008</v>
      </c>
      <c r="O23" s="282">
        <v>0</v>
      </c>
      <c r="P23" s="93">
        <f t="shared" si="0"/>
        <v>9.670474455860556E-2</v>
      </c>
      <c r="Q23" s="231">
        <v>28598280.987834476</v>
      </c>
      <c r="R23" s="231"/>
      <c r="S23" s="123">
        <v>28598280.987834476</v>
      </c>
      <c r="T23" s="123">
        <v>8585257.07499348</v>
      </c>
      <c r="U23" s="123">
        <f t="shared" si="35"/>
        <v>10566867.032840995</v>
      </c>
      <c r="V23" s="123">
        <f t="shared" si="1"/>
        <v>0</v>
      </c>
      <c r="W23" s="123" t="b">
        <f t="shared" si="2"/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70">
        <f t="shared" si="36"/>
        <v>0</v>
      </c>
      <c r="AD23" s="70">
        <v>0</v>
      </c>
      <c r="AE23" s="70">
        <f t="shared" si="37"/>
        <v>10566867.032840995</v>
      </c>
      <c r="AF23" s="51">
        <f>IF(D23='2. UC Pool Allocations by Type'!B$5,'2. UC Pool Allocations by Type'!J$5,IF(D23='2. UC Pool Allocations by Type'!B$6,'2. UC Pool Allocations by Type'!J$6,IF(D23='2. UC Pool Allocations by Type'!B$7,'2. UC Pool Allocations by Type'!J$7,IF(D23='2. UC Pool Allocations by Type'!B$10,'2. UC Pool Allocations by Type'!J$10,IF(D23='2. UC Pool Allocations by Type'!B$14,'2. UC Pool Allocations by Type'!J$14,IF(D23='2. UC Pool Allocations by Type'!B$15,'2. UC Pool Allocations by Type'!J$15,IF(D23='2. UC Pool Allocations by Type'!B$16,'2. UC Pool Allocations by Type'!J$16,0)))))))</f>
        <v>114315041.35925385</v>
      </c>
      <c r="AG23" s="71">
        <f t="shared" si="3"/>
        <v>10566867.032840995</v>
      </c>
      <c r="AH23" s="71">
        <f t="shared" si="4"/>
        <v>0</v>
      </c>
      <c r="AI23" s="71">
        <f t="shared" si="5"/>
        <v>0</v>
      </c>
      <c r="AJ23" s="71">
        <f t="shared" si="6"/>
        <v>0</v>
      </c>
      <c r="AK23" s="71">
        <f t="shared" si="7"/>
        <v>0</v>
      </c>
      <c r="AL23" s="71">
        <f t="shared" si="8"/>
        <v>0</v>
      </c>
      <c r="AM23" s="71">
        <f t="shared" si="9"/>
        <v>0</v>
      </c>
      <c r="AN23" s="49">
        <f t="shared" si="10"/>
        <v>499269.80992722587</v>
      </c>
      <c r="AO23" s="51">
        <f>IF($E23=$D$352,U23*'1. UC Assumptions'!$H$14,0)</f>
        <v>0</v>
      </c>
      <c r="AP23" s="70">
        <f t="shared" si="11"/>
        <v>0</v>
      </c>
      <c r="AQ23" s="70">
        <f t="shared" si="12"/>
        <v>0</v>
      </c>
      <c r="AR23" s="70">
        <f t="shared" si="13"/>
        <v>0</v>
      </c>
      <c r="AS23" s="70">
        <f t="shared" si="14"/>
        <v>0</v>
      </c>
      <c r="AT23" s="70">
        <f t="shared" si="15"/>
        <v>0</v>
      </c>
      <c r="AU23" s="70">
        <f t="shared" si="16"/>
        <v>499269.80992722587</v>
      </c>
      <c r="AV23" s="70">
        <f t="shared" si="17"/>
        <v>-22377.680203518863</v>
      </c>
      <c r="AW23" s="99">
        <f t="shared" si="18"/>
        <v>476892.12972370698</v>
      </c>
      <c r="AX23" s="281">
        <v>9446156.8800000008</v>
      </c>
      <c r="AY23" s="281">
        <f>ROUND(AX23*'1. UC Assumptions'!$C$19,2)</f>
        <v>3962662.81</v>
      </c>
      <c r="AZ23" s="281">
        <f>IF((AE23-AD23-AX23)*'1. UC Assumptions'!$C$19&gt;0,(AE23-AD23-AX23)*'1. UC Assumptions'!$C$19,0)</f>
        <v>470137.90911679709</v>
      </c>
      <c r="BA23" s="281">
        <f t="shared" si="38"/>
        <v>4432800.7191167967</v>
      </c>
      <c r="BB23" s="281">
        <f>ROUND(BA23/'1. UC Assumptions'!$C$19,2)</f>
        <v>10566867.029999999</v>
      </c>
      <c r="BC23" s="281">
        <f t="shared" si="19"/>
        <v>476892.12972370698</v>
      </c>
      <c r="BD23" s="281">
        <f t="shared" si="20"/>
        <v>0</v>
      </c>
      <c r="BE23" s="281">
        <f t="shared" si="21"/>
        <v>0</v>
      </c>
      <c r="BF23" s="281">
        <f t="shared" si="22"/>
        <v>10089974.900276292</v>
      </c>
      <c r="BG23" s="281">
        <f t="shared" si="23"/>
        <v>0</v>
      </c>
      <c r="BH23" s="281">
        <f t="shared" si="24"/>
        <v>0</v>
      </c>
      <c r="BI23" s="281">
        <f t="shared" si="25"/>
        <v>0</v>
      </c>
      <c r="BJ23" s="281">
        <f t="shared" si="39"/>
        <v>476892.12972370698</v>
      </c>
      <c r="BK23" s="281">
        <f t="shared" si="26"/>
        <v>476892.12972370698</v>
      </c>
      <c r="BL23" s="281">
        <f t="shared" si="27"/>
        <v>0</v>
      </c>
      <c r="BM23" s="281">
        <f t="shared" si="28"/>
        <v>0</v>
      </c>
      <c r="BN23" s="281">
        <f t="shared" si="29"/>
        <v>0</v>
      </c>
      <c r="BO23" s="281">
        <f t="shared" si="30"/>
        <v>0</v>
      </c>
      <c r="BP23" s="281">
        <f t="shared" si="31"/>
        <v>0</v>
      </c>
      <c r="BQ23" s="281">
        <f t="shared" si="32"/>
        <v>0</v>
      </c>
      <c r="BR23" s="281">
        <f t="shared" si="40"/>
        <v>476892.12972370698</v>
      </c>
      <c r="BS23" s="281">
        <f t="shared" si="41"/>
        <v>200056.24</v>
      </c>
      <c r="BT23" s="90"/>
      <c r="BU23" s="111"/>
      <c r="BV23" s="111"/>
      <c r="BW23" s="126">
        <v>13466700.510709999</v>
      </c>
      <c r="BX23" s="126">
        <v>28598280.987834476</v>
      </c>
      <c r="BY23" s="7">
        <f t="shared" si="48"/>
        <v>0</v>
      </c>
    </row>
    <row r="24" spans="1:77">
      <c r="A24" s="118" t="s">
        <v>53</v>
      </c>
      <c r="B24" s="118" t="s">
        <v>54</v>
      </c>
      <c r="C24" s="269" t="s">
        <v>2118</v>
      </c>
      <c r="D24" s="119" t="s">
        <v>949</v>
      </c>
      <c r="E24" s="119"/>
      <c r="F24" s="120"/>
      <c r="G24" s="121" t="s">
        <v>1111</v>
      </c>
      <c r="H24" s="121" t="s">
        <v>784</v>
      </c>
      <c r="I24" s="122">
        <v>1</v>
      </c>
      <c r="J24" s="217">
        <f t="shared" si="34"/>
        <v>1</v>
      </c>
      <c r="K24" s="123">
        <v>20513909.211580038</v>
      </c>
      <c r="L24" s="123">
        <v>12815218.43</v>
      </c>
      <c r="M24" s="281">
        <v>14210181.579999998</v>
      </c>
      <c r="N24" s="264">
        <v>14210181.579999998</v>
      </c>
      <c r="O24" s="282">
        <v>0</v>
      </c>
      <c r="P24" s="93">
        <f t="shared" si="0"/>
        <v>0.25679477601638223</v>
      </c>
      <c r="Q24" s="231">
        <v>35750762.037973002</v>
      </c>
      <c r="R24" s="231"/>
      <c r="S24" s="123">
        <v>41887873.509121001</v>
      </c>
      <c r="T24" s="123">
        <v>5995071.8058037441</v>
      </c>
      <c r="U24" s="123">
        <f t="shared" si="35"/>
        <v>21682620.123317257</v>
      </c>
      <c r="V24" s="123">
        <f t="shared" si="1"/>
        <v>0</v>
      </c>
      <c r="W24" s="123" t="b">
        <f t="shared" si="2"/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70">
        <f t="shared" si="36"/>
        <v>0</v>
      </c>
      <c r="AD24" s="70">
        <v>0</v>
      </c>
      <c r="AE24" s="70">
        <f t="shared" si="37"/>
        <v>21682620.123317257</v>
      </c>
      <c r="AF24" s="51">
        <f>IF(D24='2. UC Pool Allocations by Type'!B$5,'2. UC Pool Allocations by Type'!J$5,IF(D24='2. UC Pool Allocations by Type'!B$6,'2. UC Pool Allocations by Type'!J$6,IF(D24='2. UC Pool Allocations by Type'!B$7,'2. UC Pool Allocations by Type'!J$7,IF(D24='2. UC Pool Allocations by Type'!B$10,'2. UC Pool Allocations by Type'!J$10,IF(D24='2. UC Pool Allocations by Type'!B$14,'2. UC Pool Allocations by Type'!J$14,IF(D24='2. UC Pool Allocations by Type'!B$15,'2. UC Pool Allocations by Type'!J$15,IF(D24='2. UC Pool Allocations by Type'!B$16,'2. UC Pool Allocations by Type'!J$16,0)))))))</f>
        <v>114315041.35925385</v>
      </c>
      <c r="AG24" s="71">
        <f t="shared" si="3"/>
        <v>21682620.123317257</v>
      </c>
      <c r="AH24" s="71">
        <f t="shared" si="4"/>
        <v>0</v>
      </c>
      <c r="AI24" s="71">
        <f t="shared" si="5"/>
        <v>0</v>
      </c>
      <c r="AJ24" s="71">
        <f t="shared" si="6"/>
        <v>0</v>
      </c>
      <c r="AK24" s="71">
        <f t="shared" si="7"/>
        <v>0</v>
      </c>
      <c r="AL24" s="71">
        <f t="shared" si="8"/>
        <v>0</v>
      </c>
      <c r="AM24" s="71">
        <f t="shared" si="9"/>
        <v>0</v>
      </c>
      <c r="AN24" s="49">
        <f t="shared" si="10"/>
        <v>1024473.7247140625</v>
      </c>
      <c r="AO24" s="51">
        <f>IF($E24=$D$352,U24*'1. UC Assumptions'!$H$14,0)</f>
        <v>0</v>
      </c>
      <c r="AP24" s="70">
        <f t="shared" si="11"/>
        <v>0</v>
      </c>
      <c r="AQ24" s="70">
        <f t="shared" si="12"/>
        <v>0</v>
      </c>
      <c r="AR24" s="70">
        <f t="shared" si="13"/>
        <v>0</v>
      </c>
      <c r="AS24" s="70">
        <f t="shared" si="14"/>
        <v>0</v>
      </c>
      <c r="AT24" s="70">
        <f t="shared" si="15"/>
        <v>0</v>
      </c>
      <c r="AU24" s="70">
        <f t="shared" si="16"/>
        <v>1024473.7247140625</v>
      </c>
      <c r="AV24" s="70">
        <f t="shared" si="17"/>
        <v>-45917.74814483722</v>
      </c>
      <c r="AW24" s="99">
        <f t="shared" si="18"/>
        <v>978555.97656922531</v>
      </c>
      <c r="AX24" s="281">
        <v>14210181.579999998</v>
      </c>
      <c r="AY24" s="281">
        <f>ROUND(AX24*'1. UC Assumptions'!$C$19,2)</f>
        <v>5961171.1699999999</v>
      </c>
      <c r="AZ24" s="281">
        <f>IF((AE24-AD24-AX24)*'1. UC Assumptions'!$C$19&gt;0,(AE24-AD24-AX24)*'1. UC Assumptions'!$C$19,0)</f>
        <v>3134687.9689215897</v>
      </c>
      <c r="BA24" s="281">
        <f t="shared" si="38"/>
        <v>9095859.1389215887</v>
      </c>
      <c r="BB24" s="281">
        <f>ROUND(BA24/'1. UC Assumptions'!$C$19,2)</f>
        <v>21682620.120000001</v>
      </c>
      <c r="BC24" s="281">
        <f t="shared" si="19"/>
        <v>978555.97656922531</v>
      </c>
      <c r="BD24" s="281">
        <f t="shared" si="20"/>
        <v>0</v>
      </c>
      <c r="BE24" s="281">
        <f t="shared" si="21"/>
        <v>0</v>
      </c>
      <c r="BF24" s="281">
        <f t="shared" si="22"/>
        <v>20704064.143430777</v>
      </c>
      <c r="BG24" s="281">
        <f t="shared" si="23"/>
        <v>0</v>
      </c>
      <c r="BH24" s="281">
        <f t="shared" si="24"/>
        <v>0</v>
      </c>
      <c r="BI24" s="281">
        <f t="shared" si="25"/>
        <v>0</v>
      </c>
      <c r="BJ24" s="281">
        <f t="shared" si="39"/>
        <v>978555.97656922531</v>
      </c>
      <c r="BK24" s="281">
        <f t="shared" si="26"/>
        <v>978555.97656922531</v>
      </c>
      <c r="BL24" s="281">
        <f t="shared" si="27"/>
        <v>0</v>
      </c>
      <c r="BM24" s="281">
        <f t="shared" si="28"/>
        <v>0</v>
      </c>
      <c r="BN24" s="281">
        <f t="shared" si="29"/>
        <v>0</v>
      </c>
      <c r="BO24" s="281">
        <f t="shared" si="30"/>
        <v>0</v>
      </c>
      <c r="BP24" s="281">
        <f t="shared" si="31"/>
        <v>0</v>
      </c>
      <c r="BQ24" s="281">
        <f t="shared" si="32"/>
        <v>0</v>
      </c>
      <c r="BR24" s="281">
        <f t="shared" si="40"/>
        <v>978555.97656922531</v>
      </c>
      <c r="BS24" s="281">
        <f t="shared" si="41"/>
        <v>410504.23</v>
      </c>
      <c r="BT24" s="90"/>
      <c r="BU24" s="111"/>
      <c r="BV24" s="111"/>
      <c r="BW24" s="126">
        <v>21123842.591580041</v>
      </c>
      <c r="BX24" s="126">
        <v>35750762.037973002</v>
      </c>
      <c r="BY24" s="7">
        <f t="shared" si="48"/>
        <v>-6137111.4711479992</v>
      </c>
    </row>
    <row r="25" spans="1:77">
      <c r="A25" s="118" t="s">
        <v>55</v>
      </c>
      <c r="B25" s="118" t="s">
        <v>56</v>
      </c>
      <c r="C25" s="269" t="s">
        <v>2119</v>
      </c>
      <c r="D25" s="119" t="s">
        <v>949</v>
      </c>
      <c r="E25" s="119"/>
      <c r="F25" s="120"/>
      <c r="G25" s="121" t="s">
        <v>1112</v>
      </c>
      <c r="H25" s="121" t="s">
        <v>775</v>
      </c>
      <c r="I25" s="122">
        <v>9</v>
      </c>
      <c r="J25" s="217" t="str">
        <f t="shared" si="34"/>
        <v xml:space="preserve"> </v>
      </c>
      <c r="K25" s="123">
        <v>2479246.7198200002</v>
      </c>
      <c r="L25" s="123">
        <v>6014588.3700000001</v>
      </c>
      <c r="M25" s="281">
        <v>4436843.24</v>
      </c>
      <c r="N25" s="264">
        <v>4436843.24</v>
      </c>
      <c r="O25" s="282">
        <v>0</v>
      </c>
      <c r="P25" s="93">
        <f t="shared" si="0"/>
        <v>0.10456739992158837</v>
      </c>
      <c r="Q25" s="231">
        <v>9298058.8432238009</v>
      </c>
      <c r="R25" s="231"/>
      <c r="S25" s="123">
        <v>9382013.3405252304</v>
      </c>
      <c r="T25" s="123">
        <v>0</v>
      </c>
      <c r="U25" s="123">
        <f t="shared" si="35"/>
        <v>4945170.1005252302</v>
      </c>
      <c r="V25" s="123">
        <f t="shared" si="1"/>
        <v>0</v>
      </c>
      <c r="W25" s="123" t="b">
        <f t="shared" si="2"/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70">
        <f t="shared" si="36"/>
        <v>0</v>
      </c>
      <c r="AD25" s="70">
        <v>0</v>
      </c>
      <c r="AE25" s="70">
        <f t="shared" si="37"/>
        <v>4945170.1005252302</v>
      </c>
      <c r="AF25" s="51">
        <f>IF(D25='2. UC Pool Allocations by Type'!B$5,'2. UC Pool Allocations by Type'!J$5,IF(D25='2. UC Pool Allocations by Type'!B$6,'2. UC Pool Allocations by Type'!J$6,IF(D25='2. UC Pool Allocations by Type'!B$7,'2. UC Pool Allocations by Type'!J$7,IF(D25='2. UC Pool Allocations by Type'!B$10,'2. UC Pool Allocations by Type'!J$10,IF(D25='2. UC Pool Allocations by Type'!B$14,'2. UC Pool Allocations by Type'!J$14,IF(D25='2. UC Pool Allocations by Type'!B$15,'2. UC Pool Allocations by Type'!J$15,IF(D25='2. UC Pool Allocations by Type'!B$16,'2. UC Pool Allocations by Type'!J$16,0)))))))</f>
        <v>114315041.35925385</v>
      </c>
      <c r="AG25" s="71">
        <f t="shared" si="3"/>
        <v>4945170.1005252302</v>
      </c>
      <c r="AH25" s="71">
        <f t="shared" si="4"/>
        <v>0</v>
      </c>
      <c r="AI25" s="71">
        <f t="shared" si="5"/>
        <v>0</v>
      </c>
      <c r="AJ25" s="71">
        <f t="shared" si="6"/>
        <v>0</v>
      </c>
      <c r="AK25" s="71">
        <f t="shared" si="7"/>
        <v>0</v>
      </c>
      <c r="AL25" s="71">
        <f t="shared" si="8"/>
        <v>0</v>
      </c>
      <c r="AM25" s="71">
        <f t="shared" si="9"/>
        <v>0</v>
      </c>
      <c r="AN25" s="49">
        <f t="shared" si="10"/>
        <v>233652.42777009058</v>
      </c>
      <c r="AO25" s="51">
        <f>IF($E25=$D$352,U25*'1. UC Assumptions'!$H$14,0)</f>
        <v>0</v>
      </c>
      <c r="AP25" s="70">
        <f t="shared" si="11"/>
        <v>0</v>
      </c>
      <c r="AQ25" s="70">
        <f t="shared" si="12"/>
        <v>0</v>
      </c>
      <c r="AR25" s="70">
        <f t="shared" si="13"/>
        <v>0</v>
      </c>
      <c r="AS25" s="70">
        <f t="shared" si="14"/>
        <v>0</v>
      </c>
      <c r="AT25" s="70">
        <f t="shared" si="15"/>
        <v>0</v>
      </c>
      <c r="AU25" s="70">
        <f t="shared" si="16"/>
        <v>233652.42777009058</v>
      </c>
      <c r="AV25" s="70">
        <f t="shared" si="17"/>
        <v>-10472.492434856022</v>
      </c>
      <c r="AW25" s="99">
        <f t="shared" si="18"/>
        <v>223179.93533523456</v>
      </c>
      <c r="AX25" s="281">
        <v>4436843.24</v>
      </c>
      <c r="AY25" s="281">
        <f>ROUND(AX25*'1. UC Assumptions'!$C$19,2)</f>
        <v>1861255.74</v>
      </c>
      <c r="AZ25" s="281">
        <f>IF((AE25-AD25-AX25)*'1. UC Assumptions'!$C$19&gt;0,(AE25-AD25-AX25)*'1. UC Assumptions'!$C$19,0)</f>
        <v>213243.11799033397</v>
      </c>
      <c r="BA25" s="281">
        <f t="shared" si="38"/>
        <v>2074498.857990334</v>
      </c>
      <c r="BB25" s="281">
        <f>ROUND(BA25/'1. UC Assumptions'!$C$19,2)</f>
        <v>4945170.0999999996</v>
      </c>
      <c r="BC25" s="281">
        <f t="shared" si="19"/>
        <v>223179.93533523456</v>
      </c>
      <c r="BD25" s="281">
        <f t="shared" si="20"/>
        <v>0</v>
      </c>
      <c r="BE25" s="281">
        <f t="shared" si="21"/>
        <v>0</v>
      </c>
      <c r="BF25" s="281">
        <f t="shared" si="22"/>
        <v>4721990.1646647649</v>
      </c>
      <c r="BG25" s="281">
        <f t="shared" si="23"/>
        <v>0</v>
      </c>
      <c r="BH25" s="281">
        <f t="shared" si="24"/>
        <v>0</v>
      </c>
      <c r="BI25" s="281">
        <f t="shared" si="25"/>
        <v>0</v>
      </c>
      <c r="BJ25" s="281">
        <f t="shared" si="39"/>
        <v>223179.93533523456</v>
      </c>
      <c r="BK25" s="281">
        <f t="shared" si="26"/>
        <v>223179.93533523456</v>
      </c>
      <c r="BL25" s="281">
        <f t="shared" si="27"/>
        <v>0</v>
      </c>
      <c r="BM25" s="281">
        <f t="shared" si="28"/>
        <v>0</v>
      </c>
      <c r="BN25" s="281">
        <f t="shared" si="29"/>
        <v>0</v>
      </c>
      <c r="BO25" s="281">
        <f t="shared" si="30"/>
        <v>0</v>
      </c>
      <c r="BP25" s="281">
        <f t="shared" si="31"/>
        <v>0</v>
      </c>
      <c r="BQ25" s="281">
        <f t="shared" si="32"/>
        <v>0</v>
      </c>
      <c r="BR25" s="281">
        <f t="shared" si="40"/>
        <v>223179.93533523456</v>
      </c>
      <c r="BS25" s="281">
        <f t="shared" si="41"/>
        <v>93623.98</v>
      </c>
      <c r="BT25" s="90"/>
      <c r="BU25" s="111"/>
      <c r="BV25" s="111"/>
      <c r="BW25" s="126">
        <v>2812283.2398199998</v>
      </c>
      <c r="BX25" s="126">
        <v>9298058.8432238009</v>
      </c>
      <c r="BY25" s="7">
        <f t="shared" si="48"/>
        <v>-83954.49730142951</v>
      </c>
    </row>
    <row r="26" spans="1:77">
      <c r="A26" s="118" t="s">
        <v>57</v>
      </c>
      <c r="B26" s="118" t="s">
        <v>58</v>
      </c>
      <c r="C26" s="269" t="s">
        <v>58</v>
      </c>
      <c r="D26" s="119" t="s">
        <v>972</v>
      </c>
      <c r="E26" s="119" t="s">
        <v>977</v>
      </c>
      <c r="F26" s="120"/>
      <c r="G26" s="121" t="s">
        <v>1072</v>
      </c>
      <c r="H26" s="121" t="s">
        <v>786</v>
      </c>
      <c r="I26" s="122">
        <v>2</v>
      </c>
      <c r="J26" s="217" t="str">
        <f t="shared" si="34"/>
        <v xml:space="preserve"> </v>
      </c>
      <c r="K26" s="123">
        <v>745202.39869617077</v>
      </c>
      <c r="L26" s="123">
        <v>2194073</v>
      </c>
      <c r="M26" s="281">
        <v>2657948.7399999998</v>
      </c>
      <c r="N26" s="264">
        <v>2632314.5896528126</v>
      </c>
      <c r="O26" s="282">
        <v>25634.150347187184</v>
      </c>
      <c r="P26" s="93">
        <f t="shared" si="0"/>
        <v>5.4416538849826779E-2</v>
      </c>
      <c r="Q26" s="231">
        <v>3099220.5926196608</v>
      </c>
      <c r="R26" s="231"/>
      <c r="S26" s="123">
        <v>3099220.5926196608</v>
      </c>
      <c r="T26" s="123">
        <v>0</v>
      </c>
      <c r="U26" s="123">
        <f t="shared" si="35"/>
        <v>466906.0029668482</v>
      </c>
      <c r="V26" s="123" t="b">
        <f t="shared" si="1"/>
        <v>0</v>
      </c>
      <c r="W26" s="123">
        <f t="shared" si="2"/>
        <v>466906.0029668482</v>
      </c>
      <c r="X26" s="123">
        <v>30181</v>
      </c>
      <c r="Y26" s="123">
        <v>0</v>
      </c>
      <c r="Z26" s="123">
        <v>0</v>
      </c>
      <c r="AA26" s="123">
        <v>0</v>
      </c>
      <c r="AB26" s="123">
        <v>0</v>
      </c>
      <c r="AC26" s="70">
        <f t="shared" si="36"/>
        <v>4546.8496528128162</v>
      </c>
      <c r="AD26" s="70">
        <v>0</v>
      </c>
      <c r="AE26" s="70">
        <f t="shared" si="37"/>
        <v>471452.85261966102</v>
      </c>
      <c r="AF26" s="51">
        <f>IF(D26='2. UC Pool Allocations by Type'!B$5,'2. UC Pool Allocations by Type'!J$5,IF(D26='2. UC Pool Allocations by Type'!B$6,'2. UC Pool Allocations by Type'!J$6,IF(D26='2. UC Pool Allocations by Type'!B$7,'2. UC Pool Allocations by Type'!J$7,IF(D26='2. UC Pool Allocations by Type'!B$10,'2. UC Pool Allocations by Type'!J$10,IF(D26='2. UC Pool Allocations by Type'!B$14,'2. UC Pool Allocations by Type'!J$14,IF(D26='2. UC Pool Allocations by Type'!B$15,'2. UC Pool Allocations by Type'!J$15,IF(D26='2. UC Pool Allocations by Type'!B$16,'2. UC Pool Allocations by Type'!J$16,0)))))))</f>
        <v>7359030.3040027209</v>
      </c>
      <c r="AG26" s="71">
        <f t="shared" si="3"/>
        <v>0</v>
      </c>
      <c r="AH26" s="71">
        <f t="shared" si="4"/>
        <v>471452.85261966102</v>
      </c>
      <c r="AI26" s="71">
        <f t="shared" si="5"/>
        <v>0</v>
      </c>
      <c r="AJ26" s="71">
        <f t="shared" si="6"/>
        <v>0</v>
      </c>
      <c r="AK26" s="71">
        <f t="shared" si="7"/>
        <v>0</v>
      </c>
      <c r="AL26" s="71">
        <f t="shared" si="8"/>
        <v>0</v>
      </c>
      <c r="AM26" s="71">
        <f t="shared" si="9"/>
        <v>0</v>
      </c>
      <c r="AN26" s="49">
        <f t="shared" si="10"/>
        <v>26426.124583557594</v>
      </c>
      <c r="AO26" s="51">
        <f>IF($E26=$D$352,U26*'1. UC Assumptions'!$H$14,0)</f>
        <v>47275.343779303032</v>
      </c>
      <c r="AP26" s="70">
        <f t="shared" si="11"/>
        <v>20849.219195745438</v>
      </c>
      <c r="AQ26" s="70">
        <f t="shared" si="12"/>
        <v>20849.219195745438</v>
      </c>
      <c r="AR26" s="70">
        <f t="shared" si="13"/>
        <v>0</v>
      </c>
      <c r="AS26" s="70">
        <f t="shared" si="14"/>
        <v>0</v>
      </c>
      <c r="AT26" s="70">
        <f t="shared" si="15"/>
        <v>0</v>
      </c>
      <c r="AU26" s="70">
        <f t="shared" si="16"/>
        <v>0</v>
      </c>
      <c r="AV26" s="70">
        <f t="shared" si="17"/>
        <v>0</v>
      </c>
      <c r="AW26" s="99">
        <f t="shared" si="18"/>
        <v>47275.343779303032</v>
      </c>
      <c r="AX26" s="281">
        <v>2657948.7399999998</v>
      </c>
      <c r="AY26" s="281">
        <f>ROUND(AX26*'1. UC Assumptions'!$C$19,2)</f>
        <v>1115009.5</v>
      </c>
      <c r="AZ26" s="281">
        <f>IF((AE26-AD26-AX26)*'1. UC Assumptions'!$C$19&gt;0,(AE26-AD26-AX26)*'1. UC Assumptions'!$C$19,0)</f>
        <v>0</v>
      </c>
      <c r="BA26" s="281">
        <f t="shared" si="38"/>
        <v>1115009.5</v>
      </c>
      <c r="BB26" s="281">
        <f>ROUND(BA26/'1. UC Assumptions'!$C$19,2)</f>
        <v>2657948.75</v>
      </c>
      <c r="BC26" s="281">
        <f t="shared" si="19"/>
        <v>47275.343779303032</v>
      </c>
      <c r="BD26" s="281">
        <f t="shared" si="20"/>
        <v>0</v>
      </c>
      <c r="BE26" s="281">
        <f t="shared" si="21"/>
        <v>0</v>
      </c>
      <c r="BF26" s="281">
        <f t="shared" si="22"/>
        <v>0</v>
      </c>
      <c r="BG26" s="281">
        <f t="shared" si="23"/>
        <v>0</v>
      </c>
      <c r="BH26" s="281">
        <f t="shared" si="24"/>
        <v>0</v>
      </c>
      <c r="BI26" s="281">
        <f t="shared" si="25"/>
        <v>0</v>
      </c>
      <c r="BJ26" s="281">
        <f t="shared" si="39"/>
        <v>47275.343779303032</v>
      </c>
      <c r="BK26" s="281">
        <f t="shared" si="26"/>
        <v>0</v>
      </c>
      <c r="BL26" s="281">
        <f t="shared" si="27"/>
        <v>47275.343779303032</v>
      </c>
      <c r="BM26" s="281">
        <f t="shared" si="28"/>
        <v>0</v>
      </c>
      <c r="BN26" s="281">
        <f t="shared" si="29"/>
        <v>0</v>
      </c>
      <c r="BO26" s="281">
        <f t="shared" si="30"/>
        <v>0</v>
      </c>
      <c r="BP26" s="281">
        <f t="shared" si="31"/>
        <v>0</v>
      </c>
      <c r="BQ26" s="281">
        <f t="shared" si="32"/>
        <v>0</v>
      </c>
      <c r="BR26" s="281">
        <f t="shared" si="40"/>
        <v>47275.343779303032</v>
      </c>
      <c r="BS26" s="281">
        <f t="shared" si="41"/>
        <v>19832</v>
      </c>
      <c r="BT26" s="90"/>
      <c r="BU26" s="111"/>
      <c r="BV26" s="111"/>
      <c r="BW26" s="126">
        <v>748091.88869617076</v>
      </c>
      <c r="BX26" s="126">
        <v>3099220.5926196608</v>
      </c>
      <c r="BY26" s="7">
        <f t="shared" si="48"/>
        <v>0</v>
      </c>
    </row>
    <row r="27" spans="1:77">
      <c r="A27" s="118" t="s">
        <v>1113</v>
      </c>
      <c r="B27" s="118" t="s">
        <v>60</v>
      </c>
      <c r="C27" s="269" t="s">
        <v>60</v>
      </c>
      <c r="D27" s="119" t="s">
        <v>972</v>
      </c>
      <c r="E27" s="119" t="s">
        <v>977</v>
      </c>
      <c r="F27" s="120"/>
      <c r="G27" s="121" t="s">
        <v>1058</v>
      </c>
      <c r="H27" s="121" t="s">
        <v>787</v>
      </c>
      <c r="I27" s="122">
        <v>13</v>
      </c>
      <c r="J27" s="217" t="str">
        <f t="shared" si="34"/>
        <v xml:space="preserve"> </v>
      </c>
      <c r="K27" s="123">
        <v>159087.06309665856</v>
      </c>
      <c r="L27" s="123">
        <v>18714.130000000005</v>
      </c>
      <c r="M27" s="281">
        <v>160783.32</v>
      </c>
      <c r="N27" s="264">
        <v>160783.32</v>
      </c>
      <c r="O27" s="282">
        <v>0</v>
      </c>
      <c r="P27" s="93">
        <f t="shared" si="0"/>
        <v>6.0778907920589376E-2</v>
      </c>
      <c r="Q27" s="231">
        <v>188607.75544005129</v>
      </c>
      <c r="R27" s="231"/>
      <c r="S27" s="123">
        <v>188607.75544005129</v>
      </c>
      <c r="T27" s="123">
        <v>0</v>
      </c>
      <c r="U27" s="123">
        <f t="shared" si="35"/>
        <v>27824.435440051282</v>
      </c>
      <c r="V27" s="123" t="b">
        <f t="shared" si="1"/>
        <v>0</v>
      </c>
      <c r="W27" s="123">
        <f t="shared" si="2"/>
        <v>27824.435440051282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70">
        <f t="shared" si="36"/>
        <v>0</v>
      </c>
      <c r="AD27" s="70">
        <v>0</v>
      </c>
      <c r="AE27" s="70">
        <f t="shared" si="37"/>
        <v>27824.435440051282</v>
      </c>
      <c r="AF27" s="51">
        <f>IF(D27='2. UC Pool Allocations by Type'!B$5,'2. UC Pool Allocations by Type'!J$5,IF(D27='2. UC Pool Allocations by Type'!B$6,'2. UC Pool Allocations by Type'!J$6,IF(D27='2. UC Pool Allocations by Type'!B$7,'2. UC Pool Allocations by Type'!J$7,IF(D27='2. UC Pool Allocations by Type'!B$10,'2. UC Pool Allocations by Type'!J$10,IF(D27='2. UC Pool Allocations by Type'!B$14,'2. UC Pool Allocations by Type'!J$14,IF(D27='2. UC Pool Allocations by Type'!B$15,'2. UC Pool Allocations by Type'!J$15,IF(D27='2. UC Pool Allocations by Type'!B$16,'2. UC Pool Allocations by Type'!J$16,0)))))))</f>
        <v>7359030.3040027209</v>
      </c>
      <c r="AG27" s="71">
        <f t="shared" si="3"/>
        <v>0</v>
      </c>
      <c r="AH27" s="71">
        <f t="shared" si="4"/>
        <v>27824.435440051282</v>
      </c>
      <c r="AI27" s="71">
        <f t="shared" si="5"/>
        <v>0</v>
      </c>
      <c r="AJ27" s="71">
        <f t="shared" si="6"/>
        <v>0</v>
      </c>
      <c r="AK27" s="71">
        <f t="shared" si="7"/>
        <v>0</v>
      </c>
      <c r="AL27" s="71">
        <f t="shared" si="8"/>
        <v>0</v>
      </c>
      <c r="AM27" s="71">
        <f t="shared" si="9"/>
        <v>0</v>
      </c>
      <c r="AN27" s="49">
        <f t="shared" si="10"/>
        <v>1559.6299679177855</v>
      </c>
      <c r="AO27" s="51">
        <f>IF($E27=$D$352,U27*'1. UC Assumptions'!$H$14,0)</f>
        <v>2817.2902951235892</v>
      </c>
      <c r="AP27" s="70">
        <f t="shared" si="11"/>
        <v>1257.6603272058037</v>
      </c>
      <c r="AQ27" s="70">
        <f t="shared" si="12"/>
        <v>1257.6603272058037</v>
      </c>
      <c r="AR27" s="70">
        <f t="shared" si="13"/>
        <v>0</v>
      </c>
      <c r="AS27" s="70">
        <f t="shared" si="14"/>
        <v>0</v>
      </c>
      <c r="AT27" s="70">
        <f t="shared" si="15"/>
        <v>0</v>
      </c>
      <c r="AU27" s="70">
        <f t="shared" si="16"/>
        <v>0</v>
      </c>
      <c r="AV27" s="70">
        <f t="shared" si="17"/>
        <v>0</v>
      </c>
      <c r="AW27" s="99">
        <f t="shared" si="18"/>
        <v>2817.2902951235892</v>
      </c>
      <c r="AX27" s="281">
        <v>160783.32</v>
      </c>
      <c r="AY27" s="281">
        <f>ROUND(AX27*'1. UC Assumptions'!$C$19,2)</f>
        <v>67448.600000000006</v>
      </c>
      <c r="AZ27" s="281">
        <f>IF((AE27-AD27-AX27)*'1. UC Assumptions'!$C$19&gt;0,(AE27-AD27-AX27)*'1. UC Assumptions'!$C$19,0)</f>
        <v>0</v>
      </c>
      <c r="BA27" s="281">
        <f t="shared" si="38"/>
        <v>67448.600000000006</v>
      </c>
      <c r="BB27" s="281">
        <f>ROUND(BA27/'1. UC Assumptions'!$C$19,2)</f>
        <v>160783.31</v>
      </c>
      <c r="BC27" s="281">
        <f t="shared" si="19"/>
        <v>2817.2902951235892</v>
      </c>
      <c r="BD27" s="281">
        <f t="shared" si="20"/>
        <v>0</v>
      </c>
      <c r="BE27" s="281">
        <f t="shared" si="21"/>
        <v>0</v>
      </c>
      <c r="BF27" s="281">
        <f t="shared" si="22"/>
        <v>0</v>
      </c>
      <c r="BG27" s="281">
        <f t="shared" si="23"/>
        <v>0</v>
      </c>
      <c r="BH27" s="281">
        <f t="shared" si="24"/>
        <v>0</v>
      </c>
      <c r="BI27" s="281">
        <f t="shared" si="25"/>
        <v>0</v>
      </c>
      <c r="BJ27" s="281">
        <f t="shared" si="39"/>
        <v>2817.2902951235892</v>
      </c>
      <c r="BK27" s="281">
        <f t="shared" si="26"/>
        <v>0</v>
      </c>
      <c r="BL27" s="281">
        <f t="shared" si="27"/>
        <v>2817.2902951235892</v>
      </c>
      <c r="BM27" s="281">
        <f t="shared" si="28"/>
        <v>0</v>
      </c>
      <c r="BN27" s="281">
        <f t="shared" si="29"/>
        <v>0</v>
      </c>
      <c r="BO27" s="281">
        <f t="shared" si="30"/>
        <v>0</v>
      </c>
      <c r="BP27" s="281">
        <f t="shared" si="31"/>
        <v>0</v>
      </c>
      <c r="BQ27" s="281">
        <f t="shared" si="32"/>
        <v>0</v>
      </c>
      <c r="BR27" s="281">
        <f t="shared" si="40"/>
        <v>2817.2902951235892</v>
      </c>
      <c r="BS27" s="281">
        <f t="shared" si="41"/>
        <v>1181.8499999999999</v>
      </c>
      <c r="BT27" s="90"/>
      <c r="BU27" s="111"/>
      <c r="BV27" s="111"/>
      <c r="BW27" s="126">
        <v>160335.76309665857</v>
      </c>
      <c r="BX27" s="126">
        <v>188607.75544005129</v>
      </c>
      <c r="BY27" s="7">
        <f t="shared" si="48"/>
        <v>0</v>
      </c>
    </row>
    <row r="28" spans="1:77">
      <c r="A28" s="118" t="s">
        <v>61</v>
      </c>
      <c r="B28" s="118" t="s">
        <v>62</v>
      </c>
      <c r="C28" s="269" t="s">
        <v>62</v>
      </c>
      <c r="D28" s="119" t="s">
        <v>949</v>
      </c>
      <c r="E28" s="119" t="s">
        <v>977</v>
      </c>
      <c r="F28" s="120"/>
      <c r="G28" s="121" t="s">
        <v>1114</v>
      </c>
      <c r="H28" s="121" t="s">
        <v>788</v>
      </c>
      <c r="I28" s="122">
        <v>17</v>
      </c>
      <c r="J28" s="217" t="str">
        <f t="shared" si="34"/>
        <v xml:space="preserve"> </v>
      </c>
      <c r="K28" s="123">
        <v>523182.52730297379</v>
      </c>
      <c r="L28" s="123">
        <v>1142467.46</v>
      </c>
      <c r="M28" s="281">
        <v>1527869.63</v>
      </c>
      <c r="N28" s="264">
        <v>1527869.63</v>
      </c>
      <c r="O28" s="282">
        <v>0</v>
      </c>
      <c r="P28" s="93">
        <f t="shared" si="0"/>
        <v>8.2154728482670691E-2</v>
      </c>
      <c r="Q28" s="231">
        <v>1802491.0097570135</v>
      </c>
      <c r="R28" s="231"/>
      <c r="S28" s="123">
        <v>1802491.0097570135</v>
      </c>
      <c r="T28" s="123">
        <v>0</v>
      </c>
      <c r="U28" s="123">
        <f t="shared" si="35"/>
        <v>274621.37975701364</v>
      </c>
      <c r="V28" s="123">
        <f t="shared" si="1"/>
        <v>274621.37975701364</v>
      </c>
      <c r="W28" s="123" t="b">
        <f t="shared" si="2"/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70">
        <f t="shared" si="36"/>
        <v>0</v>
      </c>
      <c r="AD28" s="70">
        <v>0</v>
      </c>
      <c r="AE28" s="70">
        <f t="shared" si="37"/>
        <v>274621.37975701364</v>
      </c>
      <c r="AF28" s="51">
        <f>IF(D28='2. UC Pool Allocations by Type'!B$5,'2. UC Pool Allocations by Type'!J$5,IF(D28='2. UC Pool Allocations by Type'!B$6,'2. UC Pool Allocations by Type'!J$6,IF(D28='2. UC Pool Allocations by Type'!B$7,'2. UC Pool Allocations by Type'!J$7,IF(D28='2. UC Pool Allocations by Type'!B$10,'2. UC Pool Allocations by Type'!J$10,IF(D28='2. UC Pool Allocations by Type'!B$14,'2. UC Pool Allocations by Type'!J$14,IF(D28='2. UC Pool Allocations by Type'!B$15,'2. UC Pool Allocations by Type'!J$15,IF(D28='2. UC Pool Allocations by Type'!B$16,'2. UC Pool Allocations by Type'!J$16,0)))))))</f>
        <v>114315041.35925385</v>
      </c>
      <c r="AG28" s="71">
        <f t="shared" si="3"/>
        <v>274621.37975701364</v>
      </c>
      <c r="AH28" s="71">
        <f t="shared" si="4"/>
        <v>0</v>
      </c>
      <c r="AI28" s="71">
        <f t="shared" si="5"/>
        <v>0</v>
      </c>
      <c r="AJ28" s="71">
        <f t="shared" si="6"/>
        <v>0</v>
      </c>
      <c r="AK28" s="71">
        <f t="shared" si="7"/>
        <v>0</v>
      </c>
      <c r="AL28" s="71">
        <f t="shared" si="8"/>
        <v>0</v>
      </c>
      <c r="AM28" s="71">
        <f t="shared" si="9"/>
        <v>0</v>
      </c>
      <c r="AN28" s="49">
        <f t="shared" si="10"/>
        <v>12975.479264299345</v>
      </c>
      <c r="AO28" s="51">
        <f>IF($E28=$D$352,U28*'1. UC Assumptions'!$H$14,0)</f>
        <v>27806.068147899077</v>
      </c>
      <c r="AP28" s="70">
        <f t="shared" si="11"/>
        <v>14830.588883599732</v>
      </c>
      <c r="AQ28" s="70">
        <f t="shared" si="12"/>
        <v>0</v>
      </c>
      <c r="AR28" s="70">
        <f t="shared" si="13"/>
        <v>0</v>
      </c>
      <c r="AS28" s="70">
        <f t="shared" si="14"/>
        <v>0</v>
      </c>
      <c r="AT28" s="70">
        <f t="shared" si="15"/>
        <v>14830.588883599732</v>
      </c>
      <c r="AU28" s="70">
        <f t="shared" si="16"/>
        <v>0</v>
      </c>
      <c r="AV28" s="70">
        <f t="shared" si="17"/>
        <v>0</v>
      </c>
      <c r="AW28" s="99">
        <f t="shared" si="18"/>
        <v>27806.068147899077</v>
      </c>
      <c r="AX28" s="281">
        <v>1527869.63</v>
      </c>
      <c r="AY28" s="281">
        <f>ROUND(AX28*'1. UC Assumptions'!$C$19,2)</f>
        <v>640941.31000000006</v>
      </c>
      <c r="AZ28" s="281">
        <f>IF((AE28-AD28-AX28)*'1. UC Assumptions'!$C$19&gt;0,(AE28-AD28-AX28)*'1. UC Assumptions'!$C$19,0)</f>
        <v>0</v>
      </c>
      <c r="BA28" s="281">
        <f t="shared" si="38"/>
        <v>640941.31000000006</v>
      </c>
      <c r="BB28" s="281">
        <f>ROUND(BA28/'1. UC Assumptions'!$C$19,2)</f>
        <v>1527869.63</v>
      </c>
      <c r="BC28" s="281">
        <f t="shared" si="19"/>
        <v>27806.068147899077</v>
      </c>
      <c r="BD28" s="281">
        <f t="shared" si="20"/>
        <v>0</v>
      </c>
      <c r="BE28" s="281">
        <f t="shared" si="21"/>
        <v>0</v>
      </c>
      <c r="BF28" s="281">
        <f t="shared" si="22"/>
        <v>1500063.5618521008</v>
      </c>
      <c r="BG28" s="281">
        <f t="shared" si="23"/>
        <v>0</v>
      </c>
      <c r="BH28" s="281">
        <f t="shared" si="24"/>
        <v>0</v>
      </c>
      <c r="BI28" s="281">
        <f t="shared" si="25"/>
        <v>0</v>
      </c>
      <c r="BJ28" s="281">
        <f t="shared" si="39"/>
        <v>27806.068147899077</v>
      </c>
      <c r="BK28" s="281">
        <f t="shared" si="26"/>
        <v>27806.068147899077</v>
      </c>
      <c r="BL28" s="281">
        <f t="shared" si="27"/>
        <v>0</v>
      </c>
      <c r="BM28" s="281">
        <f t="shared" si="28"/>
        <v>0</v>
      </c>
      <c r="BN28" s="281">
        <f t="shared" si="29"/>
        <v>0</v>
      </c>
      <c r="BO28" s="281">
        <f t="shared" si="30"/>
        <v>0</v>
      </c>
      <c r="BP28" s="281">
        <f t="shared" si="31"/>
        <v>0</v>
      </c>
      <c r="BQ28" s="281">
        <f t="shared" si="32"/>
        <v>0</v>
      </c>
      <c r="BR28" s="281">
        <f t="shared" si="40"/>
        <v>27806.068147899077</v>
      </c>
      <c r="BS28" s="281">
        <f t="shared" si="41"/>
        <v>11664.64</v>
      </c>
      <c r="BT28" s="90"/>
      <c r="BU28" s="111"/>
      <c r="BV28" s="111"/>
      <c r="BW28" s="126">
        <v>568680.74730297376</v>
      </c>
      <c r="BX28" s="126">
        <v>1802491.0097570135</v>
      </c>
      <c r="BY28" s="7">
        <f t="shared" si="48"/>
        <v>0</v>
      </c>
    </row>
    <row r="29" spans="1:77">
      <c r="A29" s="118" t="s">
        <v>64</v>
      </c>
      <c r="B29" s="118" t="s">
        <v>65</v>
      </c>
      <c r="C29" s="269" t="s">
        <v>65</v>
      </c>
      <c r="D29" s="119" t="s">
        <v>972</v>
      </c>
      <c r="E29" s="120" t="s">
        <v>977</v>
      </c>
      <c r="F29" s="120"/>
      <c r="G29" s="121" t="s">
        <v>63</v>
      </c>
      <c r="H29" s="121" t="s">
        <v>789</v>
      </c>
      <c r="I29" s="122">
        <v>4</v>
      </c>
      <c r="J29" s="217">
        <f t="shared" si="34"/>
        <v>1</v>
      </c>
      <c r="K29" s="123">
        <v>412797.94999999995</v>
      </c>
      <c r="L29" s="123">
        <v>459105</v>
      </c>
      <c r="M29" s="281">
        <v>632072.54</v>
      </c>
      <c r="N29" s="264">
        <v>342761.64449512697</v>
      </c>
      <c r="O29" s="282">
        <v>289310.89550487307</v>
      </c>
      <c r="P29" s="93">
        <f t="shared" si="0"/>
        <v>6.9091485955644627E-2</v>
      </c>
      <c r="Q29" s="231">
        <v>932144.02042461</v>
      </c>
      <c r="R29" s="231"/>
      <c r="S29" s="123">
        <v>932144.02042461</v>
      </c>
      <c r="T29" s="123">
        <v>365778.09487460763</v>
      </c>
      <c r="U29" s="123">
        <f t="shared" si="35"/>
        <v>223604.28105487541</v>
      </c>
      <c r="V29" s="123" t="b">
        <f t="shared" si="1"/>
        <v>0</v>
      </c>
      <c r="W29" s="123">
        <f t="shared" si="2"/>
        <v>223604.28105487541</v>
      </c>
      <c r="X29" s="123">
        <v>478046</v>
      </c>
      <c r="Y29" s="123">
        <v>0</v>
      </c>
      <c r="Z29" s="123">
        <v>0</v>
      </c>
      <c r="AA29" s="123">
        <v>0</v>
      </c>
      <c r="AB29" s="123">
        <v>0</v>
      </c>
      <c r="AC29" s="70">
        <f t="shared" si="36"/>
        <v>188735.10449512693</v>
      </c>
      <c r="AD29" s="70">
        <v>0</v>
      </c>
      <c r="AE29" s="70">
        <f t="shared" si="37"/>
        <v>412339.38555000233</v>
      </c>
      <c r="AF29" s="51">
        <f>IF(D29='2. UC Pool Allocations by Type'!B$5,'2. UC Pool Allocations by Type'!J$5,IF(D29='2. UC Pool Allocations by Type'!B$6,'2. UC Pool Allocations by Type'!J$6,IF(D29='2. UC Pool Allocations by Type'!B$7,'2. UC Pool Allocations by Type'!J$7,IF(D29='2. UC Pool Allocations by Type'!B$10,'2. UC Pool Allocations by Type'!J$10,IF(D29='2. UC Pool Allocations by Type'!B$14,'2. UC Pool Allocations by Type'!J$14,IF(D29='2. UC Pool Allocations by Type'!B$15,'2. UC Pool Allocations by Type'!J$15,IF(D29='2. UC Pool Allocations by Type'!B$16,'2. UC Pool Allocations by Type'!J$16,0)))))))</f>
        <v>7359030.3040027209</v>
      </c>
      <c r="AG29" s="71">
        <f t="shared" si="3"/>
        <v>0</v>
      </c>
      <c r="AH29" s="71">
        <f t="shared" si="4"/>
        <v>412339.38555000233</v>
      </c>
      <c r="AI29" s="71">
        <f t="shared" si="5"/>
        <v>0</v>
      </c>
      <c r="AJ29" s="71">
        <f t="shared" si="6"/>
        <v>0</v>
      </c>
      <c r="AK29" s="71">
        <f t="shared" si="7"/>
        <v>0</v>
      </c>
      <c r="AL29" s="71">
        <f t="shared" si="8"/>
        <v>0</v>
      </c>
      <c r="AM29" s="71">
        <f t="shared" si="9"/>
        <v>0</v>
      </c>
      <c r="AN29" s="49">
        <f t="shared" si="10"/>
        <v>23112.665270142286</v>
      </c>
      <c r="AO29" s="51">
        <f>IF($E29=$D$352,U29*'1. UC Assumptions'!$H$14,0)</f>
        <v>22640.46551173535</v>
      </c>
      <c r="AP29" s="70">
        <f t="shared" si="11"/>
        <v>0</v>
      </c>
      <c r="AQ29" s="70">
        <f t="shared" si="12"/>
        <v>0</v>
      </c>
      <c r="AR29" s="70">
        <f t="shared" si="13"/>
        <v>0</v>
      </c>
      <c r="AS29" s="70">
        <f t="shared" si="14"/>
        <v>0</v>
      </c>
      <c r="AT29" s="70">
        <f t="shared" si="15"/>
        <v>0</v>
      </c>
      <c r="AU29" s="70">
        <f t="shared" si="16"/>
        <v>0</v>
      </c>
      <c r="AV29" s="70">
        <f t="shared" si="17"/>
        <v>0</v>
      </c>
      <c r="AW29" s="99">
        <f t="shared" si="18"/>
        <v>23112.665270142286</v>
      </c>
      <c r="AX29" s="281">
        <v>632072.54</v>
      </c>
      <c r="AY29" s="281">
        <f>ROUND(AX29*'1. UC Assumptions'!$C$19,2)</f>
        <v>265154.43</v>
      </c>
      <c r="AZ29" s="281">
        <f>IF((AE29-AD29-AX29)*'1. UC Assumptions'!$C$19&gt;0,(AE29-AD29-AX29)*'1. UC Assumptions'!$C$19,0)</f>
        <v>0</v>
      </c>
      <c r="BA29" s="281">
        <f t="shared" si="38"/>
        <v>265154.43</v>
      </c>
      <c r="BB29" s="281">
        <f>ROUND(BA29/'1. UC Assumptions'!$C$19,2)</f>
        <v>632072.54</v>
      </c>
      <c r="BC29" s="281">
        <f t="shared" si="19"/>
        <v>23112.665270142286</v>
      </c>
      <c r="BD29" s="281">
        <f t="shared" si="20"/>
        <v>0</v>
      </c>
      <c r="BE29" s="281">
        <f t="shared" si="21"/>
        <v>0</v>
      </c>
      <c r="BF29" s="281">
        <f t="shared" si="22"/>
        <v>0</v>
      </c>
      <c r="BG29" s="281">
        <f t="shared" si="23"/>
        <v>0</v>
      </c>
      <c r="BH29" s="281">
        <f t="shared" si="24"/>
        <v>0</v>
      </c>
      <c r="BI29" s="281">
        <f t="shared" si="25"/>
        <v>0</v>
      </c>
      <c r="BJ29" s="281">
        <f t="shared" si="39"/>
        <v>23112.665270142286</v>
      </c>
      <c r="BK29" s="281">
        <f t="shared" si="26"/>
        <v>0</v>
      </c>
      <c r="BL29" s="281">
        <f t="shared" si="27"/>
        <v>23112.665270142286</v>
      </c>
      <c r="BM29" s="281">
        <f t="shared" si="28"/>
        <v>0</v>
      </c>
      <c r="BN29" s="281">
        <f t="shared" si="29"/>
        <v>0</v>
      </c>
      <c r="BO29" s="281">
        <f t="shared" si="30"/>
        <v>0</v>
      </c>
      <c r="BP29" s="281">
        <f t="shared" si="31"/>
        <v>0</v>
      </c>
      <c r="BQ29" s="281">
        <f t="shared" si="32"/>
        <v>0</v>
      </c>
      <c r="BR29" s="281">
        <f t="shared" si="40"/>
        <v>23112.665270142286</v>
      </c>
      <c r="BS29" s="281">
        <f t="shared" si="41"/>
        <v>9695.76</v>
      </c>
      <c r="BT29" s="90"/>
      <c r="BU29" s="111"/>
      <c r="BV29" s="111"/>
      <c r="BW29" s="126">
        <v>425801.81000000006</v>
      </c>
      <c r="BX29" s="126">
        <v>932144.02042461</v>
      </c>
      <c r="BY29" s="7">
        <f t="shared" si="48"/>
        <v>0</v>
      </c>
    </row>
    <row r="30" spans="1:77">
      <c r="A30" s="118" t="s">
        <v>66</v>
      </c>
      <c r="B30" s="118" t="s">
        <v>67</v>
      </c>
      <c r="C30" s="269" t="s">
        <v>67</v>
      </c>
      <c r="D30" s="119" t="s">
        <v>972</v>
      </c>
      <c r="E30" s="120" t="s">
        <v>977</v>
      </c>
      <c r="F30" s="120"/>
      <c r="G30" s="121" t="s">
        <v>1115</v>
      </c>
      <c r="H30" s="121" t="s">
        <v>790</v>
      </c>
      <c r="I30" s="122">
        <v>11</v>
      </c>
      <c r="J30" s="217" t="str">
        <f t="shared" si="34"/>
        <v xml:space="preserve"> </v>
      </c>
      <c r="K30" s="123">
        <v>78727.140000000014</v>
      </c>
      <c r="L30" s="123">
        <v>177286</v>
      </c>
      <c r="M30" s="281">
        <v>326511.18000000005</v>
      </c>
      <c r="N30" s="264">
        <v>165118.86057488018</v>
      </c>
      <c r="O30" s="282">
        <v>161392.31942511987</v>
      </c>
      <c r="P30" s="93">
        <f t="shared" si="0"/>
        <v>5.3592694026525445E-2</v>
      </c>
      <c r="Q30" s="231">
        <v>269733.57387879002</v>
      </c>
      <c r="R30" s="231"/>
      <c r="S30" s="123">
        <v>269733.57387879002</v>
      </c>
      <c r="T30" s="123">
        <v>0</v>
      </c>
      <c r="U30" s="123">
        <f t="shared" si="35"/>
        <v>104614.71330390984</v>
      </c>
      <c r="V30" s="123" t="b">
        <f t="shared" si="1"/>
        <v>0</v>
      </c>
      <c r="W30" s="123">
        <f t="shared" si="2"/>
        <v>104614.71330390984</v>
      </c>
      <c r="X30" s="123">
        <v>263646</v>
      </c>
      <c r="Y30" s="123">
        <v>0</v>
      </c>
      <c r="Z30" s="123">
        <v>0</v>
      </c>
      <c r="AA30" s="123">
        <v>0</v>
      </c>
      <c r="AB30" s="123">
        <v>0</v>
      </c>
      <c r="AC30" s="70">
        <f t="shared" si="36"/>
        <v>102253.68057488013</v>
      </c>
      <c r="AD30" s="70">
        <v>0</v>
      </c>
      <c r="AE30" s="70">
        <f t="shared" si="37"/>
        <v>206868.39387878997</v>
      </c>
      <c r="AF30" s="51">
        <f>IF(D30='2. UC Pool Allocations by Type'!B$5,'2. UC Pool Allocations by Type'!J$5,IF(D30='2. UC Pool Allocations by Type'!B$6,'2. UC Pool Allocations by Type'!J$6,IF(D30='2. UC Pool Allocations by Type'!B$7,'2. UC Pool Allocations by Type'!J$7,IF(D30='2. UC Pool Allocations by Type'!B$10,'2. UC Pool Allocations by Type'!J$10,IF(D30='2. UC Pool Allocations by Type'!B$14,'2. UC Pool Allocations by Type'!J$14,IF(D30='2. UC Pool Allocations by Type'!B$15,'2. UC Pool Allocations by Type'!J$15,IF(D30='2. UC Pool Allocations by Type'!B$16,'2. UC Pool Allocations by Type'!J$16,0)))))))</f>
        <v>7359030.3040027209</v>
      </c>
      <c r="AG30" s="71">
        <f t="shared" si="3"/>
        <v>0</v>
      </c>
      <c r="AH30" s="71">
        <f t="shared" si="4"/>
        <v>206868.39387878997</v>
      </c>
      <c r="AI30" s="71">
        <f t="shared" si="5"/>
        <v>0</v>
      </c>
      <c r="AJ30" s="71">
        <f t="shared" si="6"/>
        <v>0</v>
      </c>
      <c r="AK30" s="71">
        <f t="shared" si="7"/>
        <v>0</v>
      </c>
      <c r="AL30" s="71">
        <f t="shared" si="8"/>
        <v>0</v>
      </c>
      <c r="AM30" s="71">
        <f t="shared" si="9"/>
        <v>0</v>
      </c>
      <c r="AN30" s="49">
        <f t="shared" si="10"/>
        <v>11595.496598790518</v>
      </c>
      <c r="AO30" s="51">
        <f>IF($E30=$D$352,U30*'1. UC Assumptions'!$H$14,0)</f>
        <v>10592.488647370687</v>
      </c>
      <c r="AP30" s="70">
        <f t="shared" si="11"/>
        <v>0</v>
      </c>
      <c r="AQ30" s="70">
        <f t="shared" si="12"/>
        <v>0</v>
      </c>
      <c r="AR30" s="70">
        <f t="shared" si="13"/>
        <v>0</v>
      </c>
      <c r="AS30" s="70">
        <f t="shared" si="14"/>
        <v>0</v>
      </c>
      <c r="AT30" s="70">
        <f t="shared" si="15"/>
        <v>0</v>
      </c>
      <c r="AU30" s="70">
        <f t="shared" si="16"/>
        <v>0</v>
      </c>
      <c r="AV30" s="70">
        <f t="shared" si="17"/>
        <v>0</v>
      </c>
      <c r="AW30" s="99">
        <f t="shared" si="18"/>
        <v>11595.496598790518</v>
      </c>
      <c r="AX30" s="281">
        <v>326511.18000000005</v>
      </c>
      <c r="AY30" s="281">
        <f>ROUND(AX30*'1. UC Assumptions'!$C$19,2)</f>
        <v>136971.44</v>
      </c>
      <c r="AZ30" s="281">
        <f>IF((AE30-AD30-AX30)*'1. UC Assumptions'!$C$19&gt;0,(AE30-AD30-AX30)*'1. UC Assumptions'!$C$19,0)</f>
        <v>0</v>
      </c>
      <c r="BA30" s="281">
        <f t="shared" si="38"/>
        <v>136971.44</v>
      </c>
      <c r="BB30" s="281">
        <f>ROUND(BA30/'1. UC Assumptions'!$C$19,2)</f>
        <v>326511.18</v>
      </c>
      <c r="BC30" s="281">
        <f t="shared" si="19"/>
        <v>11595.496598790518</v>
      </c>
      <c r="BD30" s="281">
        <f t="shared" si="20"/>
        <v>0</v>
      </c>
      <c r="BE30" s="281">
        <f t="shared" si="21"/>
        <v>0</v>
      </c>
      <c r="BF30" s="281">
        <f t="shared" si="22"/>
        <v>0</v>
      </c>
      <c r="BG30" s="281">
        <f t="shared" si="23"/>
        <v>0</v>
      </c>
      <c r="BH30" s="281">
        <f t="shared" si="24"/>
        <v>0</v>
      </c>
      <c r="BI30" s="281">
        <f t="shared" si="25"/>
        <v>0</v>
      </c>
      <c r="BJ30" s="281">
        <f t="shared" si="39"/>
        <v>11595.496598790518</v>
      </c>
      <c r="BK30" s="281">
        <f t="shared" si="26"/>
        <v>0</v>
      </c>
      <c r="BL30" s="281">
        <f t="shared" si="27"/>
        <v>11595.496598790518</v>
      </c>
      <c r="BM30" s="281">
        <f t="shared" si="28"/>
        <v>0</v>
      </c>
      <c r="BN30" s="281">
        <f t="shared" si="29"/>
        <v>0</v>
      </c>
      <c r="BO30" s="281">
        <f t="shared" si="30"/>
        <v>0</v>
      </c>
      <c r="BP30" s="281">
        <f t="shared" si="31"/>
        <v>0</v>
      </c>
      <c r="BQ30" s="281">
        <f t="shared" si="32"/>
        <v>0</v>
      </c>
      <c r="BR30" s="281">
        <f t="shared" si="40"/>
        <v>11595.496598790518</v>
      </c>
      <c r="BS30" s="281">
        <f t="shared" si="41"/>
        <v>4864.3100000000004</v>
      </c>
      <c r="BT30" s="90"/>
      <c r="BU30" s="111"/>
      <c r="BV30" s="111"/>
      <c r="BW30" s="126">
        <v>78778.590000000026</v>
      </c>
      <c r="BX30" s="126">
        <v>269733.57387879002</v>
      </c>
      <c r="BY30" s="7">
        <f t="shared" si="48"/>
        <v>0</v>
      </c>
    </row>
    <row r="31" spans="1:77">
      <c r="A31" s="118" t="s">
        <v>68</v>
      </c>
      <c r="B31" s="118" t="s">
        <v>69</v>
      </c>
      <c r="C31" s="269" t="s">
        <v>69</v>
      </c>
      <c r="D31" s="119" t="s">
        <v>972</v>
      </c>
      <c r="E31" s="120" t="s">
        <v>977</v>
      </c>
      <c r="F31" s="120"/>
      <c r="G31" s="130" t="s">
        <v>1116</v>
      </c>
      <c r="H31" s="121" t="s">
        <v>791</v>
      </c>
      <c r="I31" s="122">
        <v>3</v>
      </c>
      <c r="J31" s="217">
        <f t="shared" si="34"/>
        <v>1</v>
      </c>
      <c r="K31" s="123">
        <v>114968.44813135281</v>
      </c>
      <c r="L31" s="123">
        <v>791910</v>
      </c>
      <c r="M31" s="281">
        <v>563325.72</v>
      </c>
      <c r="N31" s="264">
        <v>549397.57179370895</v>
      </c>
      <c r="O31" s="282">
        <v>13928.148206291022</v>
      </c>
      <c r="P31" s="93">
        <f t="shared" si="0"/>
        <v>5.5921428790271843E-2</v>
      </c>
      <c r="Q31" s="231">
        <v>957592.38668996247</v>
      </c>
      <c r="R31" s="231"/>
      <c r="S31" s="123">
        <v>957592.38668996247</v>
      </c>
      <c r="T31" s="123">
        <v>302172.16013026686</v>
      </c>
      <c r="U31" s="123">
        <f t="shared" si="35"/>
        <v>106022.6547659866</v>
      </c>
      <c r="V31" s="123" t="b">
        <f t="shared" si="1"/>
        <v>0</v>
      </c>
      <c r="W31" s="123">
        <f t="shared" si="2"/>
        <v>106022.6547659866</v>
      </c>
      <c r="X31" s="123">
        <v>16616</v>
      </c>
      <c r="Y31" s="123">
        <v>0</v>
      </c>
      <c r="Z31" s="123">
        <v>0</v>
      </c>
      <c r="AA31" s="123">
        <v>0</v>
      </c>
      <c r="AB31" s="123">
        <v>0</v>
      </c>
      <c r="AC31" s="70">
        <f t="shared" si="36"/>
        <v>2687.8517937089782</v>
      </c>
      <c r="AD31" s="70">
        <v>0</v>
      </c>
      <c r="AE31" s="70">
        <f t="shared" si="37"/>
        <v>108710.50655969558</v>
      </c>
      <c r="AF31" s="51">
        <f>IF(D31='2. UC Pool Allocations by Type'!B$5,'2. UC Pool Allocations by Type'!J$5,IF(D31='2. UC Pool Allocations by Type'!B$6,'2. UC Pool Allocations by Type'!J$6,IF(D31='2. UC Pool Allocations by Type'!B$7,'2. UC Pool Allocations by Type'!J$7,IF(D31='2. UC Pool Allocations by Type'!B$10,'2. UC Pool Allocations by Type'!J$10,IF(D31='2. UC Pool Allocations by Type'!B$14,'2. UC Pool Allocations by Type'!J$14,IF(D31='2. UC Pool Allocations by Type'!B$15,'2. UC Pool Allocations by Type'!J$15,IF(D31='2. UC Pool Allocations by Type'!B$16,'2. UC Pool Allocations by Type'!J$16,0)))))))</f>
        <v>7359030.3040027209</v>
      </c>
      <c r="AG31" s="71">
        <f t="shared" si="3"/>
        <v>0</v>
      </c>
      <c r="AH31" s="71">
        <f t="shared" si="4"/>
        <v>108710.50655969558</v>
      </c>
      <c r="AI31" s="71">
        <f t="shared" si="5"/>
        <v>0</v>
      </c>
      <c r="AJ31" s="71">
        <f t="shared" si="6"/>
        <v>0</v>
      </c>
      <c r="AK31" s="71">
        <f t="shared" si="7"/>
        <v>0</v>
      </c>
      <c r="AL31" s="71">
        <f t="shared" si="8"/>
        <v>0</v>
      </c>
      <c r="AM31" s="71">
        <f t="shared" si="9"/>
        <v>0</v>
      </c>
      <c r="AN31" s="49">
        <f t="shared" si="10"/>
        <v>6093.4987961686293</v>
      </c>
      <c r="AO31" s="51">
        <f>IF($E31=$D$352,U31*'1. UC Assumptions'!$H$14,0)</f>
        <v>10735.046070530525</v>
      </c>
      <c r="AP31" s="70">
        <f t="shared" si="11"/>
        <v>4641.5472743618957</v>
      </c>
      <c r="AQ31" s="70">
        <f t="shared" si="12"/>
        <v>4641.5472743618957</v>
      </c>
      <c r="AR31" s="70">
        <f t="shared" si="13"/>
        <v>0</v>
      </c>
      <c r="AS31" s="70">
        <f t="shared" si="14"/>
        <v>0</v>
      </c>
      <c r="AT31" s="70">
        <f t="shared" si="15"/>
        <v>0</v>
      </c>
      <c r="AU31" s="70">
        <f t="shared" si="16"/>
        <v>0</v>
      </c>
      <c r="AV31" s="70">
        <f t="shared" si="17"/>
        <v>0</v>
      </c>
      <c r="AW31" s="99">
        <f t="shared" si="18"/>
        <v>10735.046070530525</v>
      </c>
      <c r="AX31" s="281">
        <v>563325.72</v>
      </c>
      <c r="AY31" s="281">
        <f>ROUND(AX31*'1. UC Assumptions'!$C$19,2)</f>
        <v>236315.14</v>
      </c>
      <c r="AZ31" s="281">
        <f>IF((AE31-AD31-AX31)*'1. UC Assumptions'!$C$19&gt;0,(AE31-AD31-AX31)*'1. UC Assumptions'!$C$19,0)</f>
        <v>0</v>
      </c>
      <c r="BA31" s="281">
        <f t="shared" si="38"/>
        <v>236315.14</v>
      </c>
      <c r="BB31" s="281">
        <f>ROUND(BA31/'1. UC Assumptions'!$C$19,2)</f>
        <v>563325.72</v>
      </c>
      <c r="BC31" s="281">
        <f t="shared" si="19"/>
        <v>10735.046070530525</v>
      </c>
      <c r="BD31" s="281">
        <f t="shared" si="20"/>
        <v>0</v>
      </c>
      <c r="BE31" s="281">
        <f t="shared" si="21"/>
        <v>0</v>
      </c>
      <c r="BF31" s="281">
        <f t="shared" si="22"/>
        <v>0</v>
      </c>
      <c r="BG31" s="281">
        <f t="shared" si="23"/>
        <v>0</v>
      </c>
      <c r="BH31" s="281">
        <f t="shared" si="24"/>
        <v>0</v>
      </c>
      <c r="BI31" s="281">
        <f t="shared" si="25"/>
        <v>0</v>
      </c>
      <c r="BJ31" s="281">
        <f t="shared" si="39"/>
        <v>10735.046070530525</v>
      </c>
      <c r="BK31" s="281">
        <f t="shared" si="26"/>
        <v>0</v>
      </c>
      <c r="BL31" s="281">
        <f t="shared" si="27"/>
        <v>10735.046070530525</v>
      </c>
      <c r="BM31" s="281">
        <f t="shared" si="28"/>
        <v>0</v>
      </c>
      <c r="BN31" s="281">
        <f t="shared" si="29"/>
        <v>0</v>
      </c>
      <c r="BO31" s="281">
        <f t="shared" si="30"/>
        <v>0</v>
      </c>
      <c r="BP31" s="281">
        <f t="shared" si="31"/>
        <v>0</v>
      </c>
      <c r="BQ31" s="281">
        <f t="shared" si="32"/>
        <v>0</v>
      </c>
      <c r="BR31" s="281">
        <f t="shared" si="40"/>
        <v>10735.046070530525</v>
      </c>
      <c r="BS31" s="281">
        <f t="shared" si="41"/>
        <v>4503.3500000000004</v>
      </c>
      <c r="BT31" s="90"/>
      <c r="BU31" s="111"/>
      <c r="BV31" s="111"/>
      <c r="BW31" s="126">
        <v>117155.55813135279</v>
      </c>
      <c r="BX31" s="126">
        <v>957592.38668996247</v>
      </c>
      <c r="BY31" s="7">
        <f t="shared" si="48"/>
        <v>0</v>
      </c>
    </row>
    <row r="32" spans="1:77">
      <c r="A32" s="118" t="s">
        <v>71</v>
      </c>
      <c r="B32" s="118" t="s">
        <v>72</v>
      </c>
      <c r="C32" s="269" t="s">
        <v>72</v>
      </c>
      <c r="D32" s="119" t="s">
        <v>949</v>
      </c>
      <c r="E32" s="120"/>
      <c r="F32" s="120"/>
      <c r="G32" s="130" t="s">
        <v>1117</v>
      </c>
      <c r="H32" s="121" t="s">
        <v>779</v>
      </c>
      <c r="I32" s="122">
        <v>10</v>
      </c>
      <c r="J32" s="217">
        <f t="shared" si="34"/>
        <v>1</v>
      </c>
      <c r="K32" s="123">
        <v>7023432.2046579635</v>
      </c>
      <c r="L32" s="123">
        <v>8474305</v>
      </c>
      <c r="M32" s="281">
        <v>1307095.8799999999</v>
      </c>
      <c r="N32" s="264">
        <v>831098.84615073761</v>
      </c>
      <c r="O32" s="282">
        <v>475997.03384926228</v>
      </c>
      <c r="P32" s="93">
        <f t="shared" si="0"/>
        <v>3.0723675978970046</v>
      </c>
      <c r="Q32" s="231">
        <v>63112482.83297199</v>
      </c>
      <c r="R32" s="231"/>
      <c r="S32" s="123">
        <v>63112482.83297199</v>
      </c>
      <c r="T32" s="123">
        <v>17037018.53053581</v>
      </c>
      <c r="U32" s="123">
        <f t="shared" si="35"/>
        <v>45244365.456285439</v>
      </c>
      <c r="V32" s="123">
        <f t="shared" si="1"/>
        <v>0</v>
      </c>
      <c r="W32" s="123" t="b">
        <f t="shared" si="2"/>
        <v>0</v>
      </c>
      <c r="X32" s="123">
        <v>26388900</v>
      </c>
      <c r="Y32" s="123">
        <v>0</v>
      </c>
      <c r="Z32" s="123">
        <v>0</v>
      </c>
      <c r="AA32" s="123">
        <v>0</v>
      </c>
      <c r="AB32" s="123">
        <v>0</v>
      </c>
      <c r="AC32" s="70">
        <f t="shared" si="36"/>
        <v>25912902.966150738</v>
      </c>
      <c r="AD32" s="70">
        <v>0</v>
      </c>
      <c r="AE32" s="70">
        <f t="shared" si="37"/>
        <v>71157268.422436178</v>
      </c>
      <c r="AF32" s="51">
        <f>IF(D32='2. UC Pool Allocations by Type'!B$5,'2. UC Pool Allocations by Type'!J$5,IF(D32='2. UC Pool Allocations by Type'!B$6,'2. UC Pool Allocations by Type'!J$6,IF(D32='2. UC Pool Allocations by Type'!B$7,'2. UC Pool Allocations by Type'!J$7,IF(D32='2. UC Pool Allocations by Type'!B$10,'2. UC Pool Allocations by Type'!J$10,IF(D32='2. UC Pool Allocations by Type'!B$14,'2. UC Pool Allocations by Type'!J$14,IF(D32='2. UC Pool Allocations by Type'!B$15,'2. UC Pool Allocations by Type'!J$15,IF(D32='2. UC Pool Allocations by Type'!B$16,'2. UC Pool Allocations by Type'!J$16,0)))))))</f>
        <v>114315041.35925385</v>
      </c>
      <c r="AG32" s="71">
        <f t="shared" si="3"/>
        <v>71157268.422436178</v>
      </c>
      <c r="AH32" s="71">
        <f t="shared" si="4"/>
        <v>0</v>
      </c>
      <c r="AI32" s="71">
        <f t="shared" si="5"/>
        <v>0</v>
      </c>
      <c r="AJ32" s="71">
        <f t="shared" si="6"/>
        <v>0</v>
      </c>
      <c r="AK32" s="71">
        <f t="shared" si="7"/>
        <v>0</v>
      </c>
      <c r="AL32" s="71">
        <f t="shared" si="8"/>
        <v>0</v>
      </c>
      <c r="AM32" s="71">
        <f t="shared" si="9"/>
        <v>0</v>
      </c>
      <c r="AN32" s="49">
        <f t="shared" si="10"/>
        <v>3362082.2302198154</v>
      </c>
      <c r="AO32" s="51">
        <f>IF($E32=$D$352,U32*'1. UC Assumptions'!$H$14,0)</f>
        <v>0</v>
      </c>
      <c r="AP32" s="70">
        <f t="shared" si="11"/>
        <v>0</v>
      </c>
      <c r="AQ32" s="70">
        <f t="shared" si="12"/>
        <v>0</v>
      </c>
      <c r="AR32" s="70">
        <f t="shared" si="13"/>
        <v>0</v>
      </c>
      <c r="AS32" s="70">
        <f t="shared" si="14"/>
        <v>0</v>
      </c>
      <c r="AT32" s="70">
        <f t="shared" si="15"/>
        <v>0</v>
      </c>
      <c r="AU32" s="70">
        <f t="shared" si="16"/>
        <v>3362082.2302198154</v>
      </c>
      <c r="AV32" s="70">
        <f t="shared" si="17"/>
        <v>-150691.26846816341</v>
      </c>
      <c r="AW32" s="99">
        <f t="shared" si="18"/>
        <v>3211390.961751652</v>
      </c>
      <c r="AX32" s="281">
        <v>1307095.8799999999</v>
      </c>
      <c r="AY32" s="281">
        <f>ROUND(AX32*'1. UC Assumptions'!$C$19,2)</f>
        <v>548326.72</v>
      </c>
      <c r="AZ32" s="281">
        <f>IF((AE32-AD32-AX32)*'1. UC Assumptions'!$C$19&gt;0,(AE32-AD32-AX32)*'1. UC Assumptions'!$C$19,0)</f>
        <v>29302147.381551977</v>
      </c>
      <c r="BA32" s="281">
        <f t="shared" si="38"/>
        <v>29850474.101551976</v>
      </c>
      <c r="BB32" s="281">
        <f>ROUND(BA32/'1. UC Assumptions'!$C$19,2)</f>
        <v>71157268.420000002</v>
      </c>
      <c r="BC32" s="281">
        <f t="shared" si="19"/>
        <v>3211390.961751652</v>
      </c>
      <c r="BD32" s="281">
        <f t="shared" si="20"/>
        <v>0</v>
      </c>
      <c r="BE32" s="281">
        <f t="shared" si="21"/>
        <v>0</v>
      </c>
      <c r="BF32" s="281">
        <f t="shared" si="22"/>
        <v>67945877.458248347</v>
      </c>
      <c r="BG32" s="281">
        <f t="shared" si="23"/>
        <v>0</v>
      </c>
      <c r="BH32" s="281">
        <f t="shared" si="24"/>
        <v>0</v>
      </c>
      <c r="BI32" s="281">
        <f t="shared" si="25"/>
        <v>0</v>
      </c>
      <c r="BJ32" s="281">
        <f t="shared" si="39"/>
        <v>3211390.961751652</v>
      </c>
      <c r="BK32" s="281">
        <f t="shared" si="26"/>
        <v>3211390.961751652</v>
      </c>
      <c r="BL32" s="281">
        <f t="shared" si="27"/>
        <v>0</v>
      </c>
      <c r="BM32" s="281">
        <f t="shared" si="28"/>
        <v>0</v>
      </c>
      <c r="BN32" s="281">
        <f t="shared" si="29"/>
        <v>0</v>
      </c>
      <c r="BO32" s="281">
        <f t="shared" si="30"/>
        <v>0</v>
      </c>
      <c r="BP32" s="281">
        <f t="shared" si="31"/>
        <v>0</v>
      </c>
      <c r="BQ32" s="281">
        <f t="shared" si="32"/>
        <v>0</v>
      </c>
      <c r="BR32" s="281">
        <f t="shared" si="40"/>
        <v>3211390.961751652</v>
      </c>
      <c r="BS32" s="281">
        <f t="shared" si="41"/>
        <v>1347178.5</v>
      </c>
      <c r="BT32" s="90"/>
      <c r="BU32" s="111"/>
      <c r="BV32" s="111"/>
      <c r="BW32" s="126">
        <v>44565027.77465798</v>
      </c>
      <c r="BX32" s="126">
        <v>55870625.39750199</v>
      </c>
      <c r="BY32" s="7">
        <f t="shared" si="48"/>
        <v>-7241857.4354699999</v>
      </c>
    </row>
    <row r="33" spans="1:77">
      <c r="A33" s="118" t="s">
        <v>84</v>
      </c>
      <c r="B33" s="118" t="s">
        <v>85</v>
      </c>
      <c r="C33" s="269" t="s">
        <v>85</v>
      </c>
      <c r="D33" s="119" t="s">
        <v>949</v>
      </c>
      <c r="E33" s="119" t="s">
        <v>977</v>
      </c>
      <c r="F33" s="120"/>
      <c r="G33" s="121" t="s">
        <v>1125</v>
      </c>
      <c r="H33" s="121" t="s">
        <v>796</v>
      </c>
      <c r="I33" s="122">
        <v>3</v>
      </c>
      <c r="J33" s="217" t="str">
        <f t="shared" si="34"/>
        <v xml:space="preserve"> </v>
      </c>
      <c r="K33" s="123">
        <v>919430.38193115895</v>
      </c>
      <c r="L33" s="123">
        <v>915556.87</v>
      </c>
      <c r="M33" s="281">
        <v>1099625.72</v>
      </c>
      <c r="N33" s="264">
        <v>1088091.2034872982</v>
      </c>
      <c r="O33" s="282">
        <v>11534.516512701754</v>
      </c>
      <c r="P33" s="93">
        <f t="shared" si="0"/>
        <v>5.8907212889477867E-2</v>
      </c>
      <c r="Q33" s="231">
        <v>1943081.2366301457</v>
      </c>
      <c r="R33" s="231"/>
      <c r="S33" s="123">
        <v>1943081.2366301457</v>
      </c>
      <c r="T33" s="123">
        <v>0</v>
      </c>
      <c r="U33" s="123">
        <f t="shared" si="35"/>
        <v>854990.03314284747</v>
      </c>
      <c r="V33" s="123">
        <f t="shared" si="1"/>
        <v>854990.03314284747</v>
      </c>
      <c r="W33" s="123" t="b">
        <f t="shared" si="2"/>
        <v>0</v>
      </c>
      <c r="X33" s="123">
        <v>20598</v>
      </c>
      <c r="Y33" s="123">
        <v>0</v>
      </c>
      <c r="Z33" s="123">
        <v>0</v>
      </c>
      <c r="AA33" s="123">
        <v>0</v>
      </c>
      <c r="AB33" s="123">
        <v>0</v>
      </c>
      <c r="AC33" s="70">
        <f t="shared" si="36"/>
        <v>9063.4834872982465</v>
      </c>
      <c r="AD33" s="70">
        <v>0</v>
      </c>
      <c r="AE33" s="70">
        <f t="shared" si="37"/>
        <v>864053.51663014572</v>
      </c>
      <c r="AF33" s="51">
        <f>IF(D33='2. UC Pool Allocations by Type'!B$5,'2. UC Pool Allocations by Type'!J$5,IF(D33='2. UC Pool Allocations by Type'!B$6,'2. UC Pool Allocations by Type'!J$6,IF(D33='2. UC Pool Allocations by Type'!B$7,'2. UC Pool Allocations by Type'!J$7,IF(D33='2. UC Pool Allocations by Type'!B$10,'2. UC Pool Allocations by Type'!J$10,IF(D33='2. UC Pool Allocations by Type'!B$14,'2. UC Pool Allocations by Type'!J$14,IF(D33='2. UC Pool Allocations by Type'!B$15,'2. UC Pool Allocations by Type'!J$15,IF(D33='2. UC Pool Allocations by Type'!B$16,'2. UC Pool Allocations by Type'!J$16,0)))))))</f>
        <v>114315041.35925385</v>
      </c>
      <c r="AG33" s="71">
        <f t="shared" si="3"/>
        <v>864053.51663014572</v>
      </c>
      <c r="AH33" s="71">
        <f t="shared" si="4"/>
        <v>0</v>
      </c>
      <c r="AI33" s="71">
        <f t="shared" si="5"/>
        <v>0</v>
      </c>
      <c r="AJ33" s="71">
        <f t="shared" si="6"/>
        <v>0</v>
      </c>
      <c r="AK33" s="71">
        <f t="shared" si="7"/>
        <v>0</v>
      </c>
      <c r="AL33" s="71">
        <f t="shared" si="8"/>
        <v>0</v>
      </c>
      <c r="AM33" s="71">
        <f t="shared" si="9"/>
        <v>0</v>
      </c>
      <c r="AN33" s="49">
        <f t="shared" si="10"/>
        <v>40825.330126151814</v>
      </c>
      <c r="AO33" s="51">
        <f>IF($E33=$D$352,U33*'1. UC Assumptions'!$H$14,0)</f>
        <v>86569.775260687209</v>
      </c>
      <c r="AP33" s="70">
        <f t="shared" si="11"/>
        <v>45744.445134535395</v>
      </c>
      <c r="AQ33" s="70">
        <f t="shared" si="12"/>
        <v>0</v>
      </c>
      <c r="AR33" s="70">
        <f t="shared" si="13"/>
        <v>0</v>
      </c>
      <c r="AS33" s="70">
        <f t="shared" si="14"/>
        <v>0</v>
      </c>
      <c r="AT33" s="70">
        <f t="shared" si="15"/>
        <v>45744.445134535395</v>
      </c>
      <c r="AU33" s="70">
        <f t="shared" si="16"/>
        <v>0</v>
      </c>
      <c r="AV33" s="70">
        <f t="shared" si="17"/>
        <v>0</v>
      </c>
      <c r="AW33" s="99">
        <f t="shared" si="18"/>
        <v>86569.775260687209</v>
      </c>
      <c r="AX33" s="281">
        <v>1099625.72</v>
      </c>
      <c r="AY33" s="281">
        <f>ROUND(AX33*'1. UC Assumptions'!$C$19,2)</f>
        <v>461292.99</v>
      </c>
      <c r="AZ33" s="281">
        <f>IF((AE33-AD33-AX33)*'1. UC Assumptions'!$C$19&gt;0,(AE33-AD33-AX33)*'1. UC Assumptions'!$C$19,0)</f>
        <v>0</v>
      </c>
      <c r="BA33" s="281">
        <f t="shared" si="38"/>
        <v>461292.99</v>
      </c>
      <c r="BB33" s="281">
        <f>ROUND(BA33/'1. UC Assumptions'!$C$19,2)</f>
        <v>1099625.72</v>
      </c>
      <c r="BC33" s="281">
        <f t="shared" si="19"/>
        <v>86569.775260687209</v>
      </c>
      <c r="BD33" s="281">
        <f t="shared" si="20"/>
        <v>0</v>
      </c>
      <c r="BE33" s="281">
        <f t="shared" si="21"/>
        <v>0</v>
      </c>
      <c r="BF33" s="281">
        <f t="shared" si="22"/>
        <v>1013055.9447393127</v>
      </c>
      <c r="BG33" s="281">
        <f t="shared" si="23"/>
        <v>0</v>
      </c>
      <c r="BH33" s="281">
        <f t="shared" si="24"/>
        <v>0</v>
      </c>
      <c r="BI33" s="281">
        <f t="shared" si="25"/>
        <v>0</v>
      </c>
      <c r="BJ33" s="281">
        <f t="shared" si="39"/>
        <v>86569.775260687209</v>
      </c>
      <c r="BK33" s="281">
        <f t="shared" si="26"/>
        <v>86569.775260687209</v>
      </c>
      <c r="BL33" s="281">
        <f t="shared" si="27"/>
        <v>0</v>
      </c>
      <c r="BM33" s="281">
        <f t="shared" si="28"/>
        <v>0</v>
      </c>
      <c r="BN33" s="281">
        <f t="shared" si="29"/>
        <v>0</v>
      </c>
      <c r="BO33" s="281">
        <f t="shared" si="30"/>
        <v>0</v>
      </c>
      <c r="BP33" s="281">
        <f t="shared" si="31"/>
        <v>0</v>
      </c>
      <c r="BQ33" s="281">
        <f t="shared" si="32"/>
        <v>0</v>
      </c>
      <c r="BR33" s="281">
        <f t="shared" si="40"/>
        <v>86569.775260687209</v>
      </c>
      <c r="BS33" s="281">
        <f t="shared" si="41"/>
        <v>36316.019999999997</v>
      </c>
      <c r="BT33" s="90"/>
      <c r="BU33" s="111"/>
      <c r="BV33" s="111"/>
      <c r="BW33" s="126">
        <v>929057.03193115885</v>
      </c>
      <c r="BX33" s="126">
        <v>1943081.2366301457</v>
      </c>
      <c r="BY33" s="7">
        <f t="shared" si="48"/>
        <v>0</v>
      </c>
    </row>
    <row r="34" spans="1:77">
      <c r="A34" s="118" t="s">
        <v>87</v>
      </c>
      <c r="B34" s="118" t="s">
        <v>88</v>
      </c>
      <c r="C34" s="269" t="s">
        <v>88</v>
      </c>
      <c r="D34" s="119" t="s">
        <v>972</v>
      </c>
      <c r="E34" s="119" t="s">
        <v>977</v>
      </c>
      <c r="F34" s="120"/>
      <c r="G34" s="121" t="s">
        <v>86</v>
      </c>
      <c r="H34" s="121" t="s">
        <v>797</v>
      </c>
      <c r="I34" s="122">
        <v>19</v>
      </c>
      <c r="J34" s="217" t="str">
        <f t="shared" si="34"/>
        <v xml:space="preserve"> </v>
      </c>
      <c r="K34" s="123">
        <v>80116.239999999991</v>
      </c>
      <c r="L34" s="123">
        <v>138041</v>
      </c>
      <c r="M34" s="281">
        <v>197276.76</v>
      </c>
      <c r="N34" s="264">
        <v>196494.38291341448</v>
      </c>
      <c r="O34" s="282">
        <v>782.37708658553311</v>
      </c>
      <c r="P34" s="93">
        <f t="shared" si="0"/>
        <v>5.3380999999999901E-2</v>
      </c>
      <c r="Q34" s="231">
        <v>229802.69162843996</v>
      </c>
      <c r="R34" s="231"/>
      <c r="S34" s="123">
        <v>229802.69162843996</v>
      </c>
      <c r="T34" s="123">
        <v>0</v>
      </c>
      <c r="U34" s="123">
        <f t="shared" si="35"/>
        <v>33308.308715025487</v>
      </c>
      <c r="V34" s="123" t="b">
        <f t="shared" si="1"/>
        <v>0</v>
      </c>
      <c r="W34" s="123">
        <f t="shared" si="2"/>
        <v>33308.308715025487</v>
      </c>
      <c r="X34" s="123">
        <v>915</v>
      </c>
      <c r="Y34" s="123">
        <v>0</v>
      </c>
      <c r="Z34" s="123">
        <v>0</v>
      </c>
      <c r="AA34" s="123">
        <v>0</v>
      </c>
      <c r="AB34" s="123">
        <v>0</v>
      </c>
      <c r="AC34" s="70">
        <f t="shared" si="36"/>
        <v>132.62291341446689</v>
      </c>
      <c r="AD34" s="70">
        <v>0</v>
      </c>
      <c r="AE34" s="70">
        <f t="shared" si="37"/>
        <v>33440.931628439954</v>
      </c>
      <c r="AF34" s="51">
        <f>IF(D34='2. UC Pool Allocations by Type'!B$5,'2. UC Pool Allocations by Type'!J$5,IF(D34='2. UC Pool Allocations by Type'!B$6,'2. UC Pool Allocations by Type'!J$6,IF(D34='2. UC Pool Allocations by Type'!B$7,'2. UC Pool Allocations by Type'!J$7,IF(D34='2. UC Pool Allocations by Type'!B$10,'2. UC Pool Allocations by Type'!J$10,IF(D34='2. UC Pool Allocations by Type'!B$14,'2. UC Pool Allocations by Type'!J$14,IF(D34='2. UC Pool Allocations by Type'!B$15,'2. UC Pool Allocations by Type'!J$15,IF(D34='2. UC Pool Allocations by Type'!B$16,'2. UC Pool Allocations by Type'!J$16,0)))))))</f>
        <v>7359030.3040027209</v>
      </c>
      <c r="AG34" s="71">
        <f t="shared" si="3"/>
        <v>0</v>
      </c>
      <c r="AH34" s="71">
        <f t="shared" si="4"/>
        <v>33440.931628439954</v>
      </c>
      <c r="AI34" s="71">
        <f t="shared" si="5"/>
        <v>0</v>
      </c>
      <c r="AJ34" s="71">
        <f t="shared" si="6"/>
        <v>0</v>
      </c>
      <c r="AK34" s="71">
        <f t="shared" si="7"/>
        <v>0</v>
      </c>
      <c r="AL34" s="71">
        <f t="shared" si="8"/>
        <v>0</v>
      </c>
      <c r="AM34" s="71">
        <f t="shared" si="9"/>
        <v>0</v>
      </c>
      <c r="AN34" s="49">
        <f t="shared" si="10"/>
        <v>1874.4487820849217</v>
      </c>
      <c r="AO34" s="51">
        <f>IF($E34=$D$352,U34*'1. UC Assumptions'!$H$14,0)</f>
        <v>3372.5455128101898</v>
      </c>
      <c r="AP34" s="70">
        <f t="shared" si="11"/>
        <v>1498.0967307252681</v>
      </c>
      <c r="AQ34" s="70">
        <f t="shared" si="12"/>
        <v>1498.0967307252681</v>
      </c>
      <c r="AR34" s="70">
        <f t="shared" si="13"/>
        <v>0</v>
      </c>
      <c r="AS34" s="70">
        <f t="shared" si="14"/>
        <v>0</v>
      </c>
      <c r="AT34" s="70">
        <f t="shared" si="15"/>
        <v>0</v>
      </c>
      <c r="AU34" s="70">
        <f t="shared" si="16"/>
        <v>0</v>
      </c>
      <c r="AV34" s="70">
        <f t="shared" si="17"/>
        <v>0</v>
      </c>
      <c r="AW34" s="99">
        <f t="shared" si="18"/>
        <v>3372.5455128101898</v>
      </c>
      <c r="AX34" s="281">
        <v>197276.76</v>
      </c>
      <c r="AY34" s="281">
        <f>ROUND(AX34*'1. UC Assumptions'!$C$19,2)</f>
        <v>82757.600000000006</v>
      </c>
      <c r="AZ34" s="281">
        <f>IF((AE34-AD34-AX34)*'1. UC Assumptions'!$C$19&gt;0,(AE34-AD34-AX34)*'1. UC Assumptions'!$C$19,0)</f>
        <v>0</v>
      </c>
      <c r="BA34" s="281">
        <f t="shared" si="38"/>
        <v>82757.600000000006</v>
      </c>
      <c r="BB34" s="281">
        <f>ROUND(BA34/'1. UC Assumptions'!$C$19,2)</f>
        <v>197276.76</v>
      </c>
      <c r="BC34" s="281">
        <f t="shared" si="19"/>
        <v>3372.5455128101898</v>
      </c>
      <c r="BD34" s="281">
        <f t="shared" si="20"/>
        <v>0</v>
      </c>
      <c r="BE34" s="281">
        <f t="shared" si="21"/>
        <v>0</v>
      </c>
      <c r="BF34" s="281">
        <f t="shared" si="22"/>
        <v>0</v>
      </c>
      <c r="BG34" s="281">
        <f t="shared" si="23"/>
        <v>0</v>
      </c>
      <c r="BH34" s="281">
        <f t="shared" si="24"/>
        <v>0</v>
      </c>
      <c r="BI34" s="281">
        <f t="shared" si="25"/>
        <v>0</v>
      </c>
      <c r="BJ34" s="281">
        <f t="shared" si="39"/>
        <v>3372.5455128101898</v>
      </c>
      <c r="BK34" s="281">
        <f t="shared" si="26"/>
        <v>0</v>
      </c>
      <c r="BL34" s="281">
        <f t="shared" si="27"/>
        <v>3372.5455128101898</v>
      </c>
      <c r="BM34" s="281">
        <f t="shared" si="28"/>
        <v>0</v>
      </c>
      <c r="BN34" s="281">
        <f t="shared" si="29"/>
        <v>0</v>
      </c>
      <c r="BO34" s="281">
        <f t="shared" si="30"/>
        <v>0</v>
      </c>
      <c r="BP34" s="281">
        <f t="shared" si="31"/>
        <v>0</v>
      </c>
      <c r="BQ34" s="281">
        <f t="shared" si="32"/>
        <v>0</v>
      </c>
      <c r="BR34" s="281">
        <f t="shared" si="40"/>
        <v>3372.5455128101898</v>
      </c>
      <c r="BS34" s="281">
        <f t="shared" si="41"/>
        <v>1414.78</v>
      </c>
      <c r="BT34" s="90"/>
      <c r="BU34" s="111"/>
      <c r="BV34" s="111"/>
      <c r="BW34" s="126">
        <v>80116.239999999991</v>
      </c>
      <c r="BX34" s="126">
        <v>229802.69162843996</v>
      </c>
      <c r="BY34" s="7">
        <f t="shared" si="48"/>
        <v>0</v>
      </c>
    </row>
    <row r="35" spans="1:77">
      <c r="A35" s="118" t="s">
        <v>90</v>
      </c>
      <c r="B35" s="118" t="s">
        <v>91</v>
      </c>
      <c r="C35" s="269" t="s">
        <v>91</v>
      </c>
      <c r="D35" s="119" t="s">
        <v>972</v>
      </c>
      <c r="E35" s="119" t="s">
        <v>977</v>
      </c>
      <c r="F35" s="120"/>
      <c r="G35" s="121" t="s">
        <v>89</v>
      </c>
      <c r="H35" s="121" t="s">
        <v>798</v>
      </c>
      <c r="I35" s="122">
        <v>13</v>
      </c>
      <c r="J35" s="217">
        <f t="shared" si="34"/>
        <v>1</v>
      </c>
      <c r="K35" s="123">
        <v>-40221.087575999903</v>
      </c>
      <c r="L35" s="123">
        <v>320209</v>
      </c>
      <c r="M35" s="281">
        <v>195601.12</v>
      </c>
      <c r="N35" s="264">
        <v>159221.62265099815</v>
      </c>
      <c r="O35" s="282">
        <v>36379.497349001846</v>
      </c>
      <c r="P35" s="93">
        <f t="shared" si="0"/>
        <v>6.5039684659667252E-2</v>
      </c>
      <c r="Q35" s="231">
        <v>298198.23795657558</v>
      </c>
      <c r="R35" s="231"/>
      <c r="S35" s="123">
        <v>298198.23795657558</v>
      </c>
      <c r="T35" s="123">
        <v>68360.969682061332</v>
      </c>
      <c r="U35" s="123">
        <f t="shared" si="35"/>
        <v>70615.645623516088</v>
      </c>
      <c r="V35" s="123" t="b">
        <f t="shared" si="1"/>
        <v>0</v>
      </c>
      <c r="W35" s="123">
        <f t="shared" si="2"/>
        <v>70615.645623516088</v>
      </c>
      <c r="X35" s="123">
        <v>52514</v>
      </c>
      <c r="Y35" s="123">
        <v>0</v>
      </c>
      <c r="Z35" s="123">
        <v>0</v>
      </c>
      <c r="AA35" s="123">
        <v>0</v>
      </c>
      <c r="AB35" s="123">
        <v>0</v>
      </c>
      <c r="AC35" s="70">
        <f t="shared" si="36"/>
        <v>16134.502650998154</v>
      </c>
      <c r="AD35" s="70">
        <v>0</v>
      </c>
      <c r="AE35" s="70">
        <f t="shared" si="37"/>
        <v>86750.148274514242</v>
      </c>
      <c r="AF35" s="51">
        <f>IF(D35='2. UC Pool Allocations by Type'!B$5,'2. UC Pool Allocations by Type'!J$5,IF(D35='2. UC Pool Allocations by Type'!B$6,'2. UC Pool Allocations by Type'!J$6,IF(D35='2. UC Pool Allocations by Type'!B$7,'2. UC Pool Allocations by Type'!J$7,IF(D35='2. UC Pool Allocations by Type'!B$10,'2. UC Pool Allocations by Type'!J$10,IF(D35='2. UC Pool Allocations by Type'!B$14,'2. UC Pool Allocations by Type'!J$14,IF(D35='2. UC Pool Allocations by Type'!B$15,'2. UC Pool Allocations by Type'!J$15,IF(D35='2. UC Pool Allocations by Type'!B$16,'2. UC Pool Allocations by Type'!J$16,0)))))))</f>
        <v>7359030.3040027209</v>
      </c>
      <c r="AG35" s="71">
        <f t="shared" si="3"/>
        <v>0</v>
      </c>
      <c r="AH35" s="71">
        <f t="shared" si="4"/>
        <v>86750.148274514242</v>
      </c>
      <c r="AI35" s="71">
        <f t="shared" si="5"/>
        <v>0</v>
      </c>
      <c r="AJ35" s="71">
        <f t="shared" si="6"/>
        <v>0</v>
      </c>
      <c r="AK35" s="71">
        <f t="shared" si="7"/>
        <v>0</v>
      </c>
      <c r="AL35" s="71">
        <f t="shared" si="8"/>
        <v>0</v>
      </c>
      <c r="AM35" s="71">
        <f t="shared" si="9"/>
        <v>0</v>
      </c>
      <c r="AN35" s="49">
        <f t="shared" si="10"/>
        <v>4862.5651816637328</v>
      </c>
      <c r="AO35" s="51">
        <f>IF($E35=$D$352,U35*'1. UC Assumptions'!$H$14,0)</f>
        <v>7150.0021456913973</v>
      </c>
      <c r="AP35" s="70">
        <f t="shared" si="11"/>
        <v>2287.4369640276645</v>
      </c>
      <c r="AQ35" s="70">
        <f t="shared" si="12"/>
        <v>2287.4369640276645</v>
      </c>
      <c r="AR35" s="70">
        <f t="shared" si="13"/>
        <v>0</v>
      </c>
      <c r="AS35" s="70">
        <f t="shared" ref="AS35:AS66" si="49">-AQ$341*AR35/AR$341</f>
        <v>0</v>
      </c>
      <c r="AT35" s="70">
        <f t="shared" si="15"/>
        <v>0</v>
      </c>
      <c r="AU35" s="70">
        <f t="shared" si="16"/>
        <v>0</v>
      </c>
      <c r="AV35" s="70">
        <f t="shared" ref="AV35:AV66" si="50">-AT$341*AU35/AU$341</f>
        <v>0</v>
      </c>
      <c r="AW35" s="99">
        <f t="shared" si="18"/>
        <v>7150.0021456913973</v>
      </c>
      <c r="AX35" s="281">
        <v>195601.12</v>
      </c>
      <c r="AY35" s="281">
        <f>ROUND(AX35*'1. UC Assumptions'!$C$19,2)</f>
        <v>82054.67</v>
      </c>
      <c r="AZ35" s="281">
        <f>IF((AE35-AD35-AX35)*'1. UC Assumptions'!$C$19&gt;0,(AE35-AD35-AX35)*'1. UC Assumptions'!$C$19,0)</f>
        <v>0</v>
      </c>
      <c r="BA35" s="281">
        <f t="shared" si="38"/>
        <v>82054.67</v>
      </c>
      <c r="BB35" s="281">
        <f>ROUND(BA35/'1. UC Assumptions'!$C$19,2)</f>
        <v>195601.12</v>
      </c>
      <c r="BC35" s="281">
        <f t="shared" si="19"/>
        <v>7150.0021456913973</v>
      </c>
      <c r="BD35" s="281">
        <f t="shared" si="20"/>
        <v>0</v>
      </c>
      <c r="BE35" s="281">
        <f t="shared" si="21"/>
        <v>0</v>
      </c>
      <c r="BF35" s="281">
        <f t="shared" si="22"/>
        <v>0</v>
      </c>
      <c r="BG35" s="281">
        <f t="shared" si="23"/>
        <v>0</v>
      </c>
      <c r="BH35" s="281">
        <f t="shared" si="24"/>
        <v>0</v>
      </c>
      <c r="BI35" s="281">
        <f t="shared" si="25"/>
        <v>0</v>
      </c>
      <c r="BJ35" s="281">
        <f t="shared" si="39"/>
        <v>7150.0021456913973</v>
      </c>
      <c r="BK35" s="281">
        <f t="shared" si="26"/>
        <v>0</v>
      </c>
      <c r="BL35" s="281">
        <f t="shared" si="27"/>
        <v>7150.0021456913973</v>
      </c>
      <c r="BM35" s="281">
        <f t="shared" si="28"/>
        <v>0</v>
      </c>
      <c r="BN35" s="281">
        <f t="shared" si="29"/>
        <v>0</v>
      </c>
      <c r="BO35" s="281">
        <f t="shared" si="30"/>
        <v>0</v>
      </c>
      <c r="BP35" s="281">
        <f t="shared" si="31"/>
        <v>0</v>
      </c>
      <c r="BQ35" s="281">
        <f t="shared" si="32"/>
        <v>0</v>
      </c>
      <c r="BR35" s="281">
        <f t="shared" si="40"/>
        <v>7150.0021456913973</v>
      </c>
      <c r="BS35" s="281">
        <f t="shared" si="41"/>
        <v>2999.42</v>
      </c>
      <c r="BT35" s="90"/>
      <c r="BU35" s="111"/>
      <c r="BV35" s="111"/>
      <c r="BW35" s="126">
        <v>-37122.217575999908</v>
      </c>
      <c r="BX35" s="126">
        <v>298198.23795657558</v>
      </c>
      <c r="BY35" s="7">
        <f t="shared" si="48"/>
        <v>0</v>
      </c>
    </row>
    <row r="36" spans="1:77">
      <c r="A36" s="118" t="s">
        <v>94</v>
      </c>
      <c r="B36" s="118" t="s">
        <v>95</v>
      </c>
      <c r="C36" s="269" t="s">
        <v>95</v>
      </c>
      <c r="D36" s="119" t="s">
        <v>949</v>
      </c>
      <c r="E36" s="119"/>
      <c r="F36" s="120"/>
      <c r="G36" s="121" t="s">
        <v>1127</v>
      </c>
      <c r="H36" s="121" t="s">
        <v>799</v>
      </c>
      <c r="I36" s="122">
        <v>1</v>
      </c>
      <c r="J36" s="217">
        <f t="shared" si="34"/>
        <v>1</v>
      </c>
      <c r="K36" s="123">
        <v>14728159.270330008</v>
      </c>
      <c r="L36" s="123">
        <v>23188985</v>
      </c>
      <c r="M36" s="281">
        <v>19632242.240000002</v>
      </c>
      <c r="N36" s="264">
        <v>16044365.991546649</v>
      </c>
      <c r="O36" s="282">
        <v>3587876.2484533526</v>
      </c>
      <c r="P36" s="93">
        <f t="shared" si="0"/>
        <v>0.16862403585878916</v>
      </c>
      <c r="Q36" s="231">
        <v>44286819.56972602</v>
      </c>
      <c r="R36" s="231"/>
      <c r="S36" s="123">
        <v>44310886.165433019</v>
      </c>
      <c r="T36" s="123">
        <v>8447941.7771842964</v>
      </c>
      <c r="U36" s="123">
        <f t="shared" si="35"/>
        <v>19818578.396702077</v>
      </c>
      <c r="V36" s="123">
        <f t="shared" si="1"/>
        <v>0</v>
      </c>
      <c r="W36" s="123" t="b">
        <f t="shared" si="2"/>
        <v>0</v>
      </c>
      <c r="X36" s="123">
        <v>5535079</v>
      </c>
      <c r="Y36" s="123">
        <v>0</v>
      </c>
      <c r="Z36" s="123">
        <v>0</v>
      </c>
      <c r="AA36" s="123">
        <v>0</v>
      </c>
      <c r="AB36" s="123">
        <v>2484671.1377115725</v>
      </c>
      <c r="AC36" s="70">
        <f t="shared" si="36"/>
        <v>4431873.8892582199</v>
      </c>
      <c r="AD36" s="70">
        <v>0</v>
      </c>
      <c r="AE36" s="70">
        <f t="shared" si="37"/>
        <v>24250452.285960298</v>
      </c>
      <c r="AF36" s="51">
        <f>IF(D36='2. UC Pool Allocations by Type'!B$5,'2. UC Pool Allocations by Type'!J$5,IF(D36='2. UC Pool Allocations by Type'!B$6,'2. UC Pool Allocations by Type'!J$6,IF(D36='2. UC Pool Allocations by Type'!B$7,'2. UC Pool Allocations by Type'!J$7,IF(D36='2. UC Pool Allocations by Type'!B$10,'2. UC Pool Allocations by Type'!J$10,IF(D36='2. UC Pool Allocations by Type'!B$14,'2. UC Pool Allocations by Type'!J$14,IF(D36='2. UC Pool Allocations by Type'!B$15,'2. UC Pool Allocations by Type'!J$15,IF(D36='2. UC Pool Allocations by Type'!B$16,'2. UC Pool Allocations by Type'!J$16,0)))))))</f>
        <v>114315041.35925385</v>
      </c>
      <c r="AG36" s="71">
        <f t="shared" si="3"/>
        <v>24250452.285960298</v>
      </c>
      <c r="AH36" s="71">
        <f t="shared" si="4"/>
        <v>0</v>
      </c>
      <c r="AI36" s="71">
        <f t="shared" si="5"/>
        <v>0</v>
      </c>
      <c r="AJ36" s="71">
        <f t="shared" si="6"/>
        <v>0</v>
      </c>
      <c r="AK36" s="71">
        <f t="shared" si="7"/>
        <v>0</v>
      </c>
      <c r="AL36" s="71">
        <f t="shared" si="8"/>
        <v>0</v>
      </c>
      <c r="AM36" s="71">
        <f t="shared" si="9"/>
        <v>0</v>
      </c>
      <c r="AN36" s="49">
        <f t="shared" si="10"/>
        <v>1145800.232541153</v>
      </c>
      <c r="AO36" s="51">
        <f>IF($E36=$D$352,U36*'1. UC Assumptions'!$H$14,0)</f>
        <v>0</v>
      </c>
      <c r="AP36" s="70">
        <f t="shared" si="11"/>
        <v>0</v>
      </c>
      <c r="AQ36" s="70">
        <f t="shared" si="12"/>
        <v>0</v>
      </c>
      <c r="AR36" s="70">
        <f t="shared" si="13"/>
        <v>0</v>
      </c>
      <c r="AS36" s="70">
        <f t="shared" si="49"/>
        <v>0</v>
      </c>
      <c r="AT36" s="70">
        <f t="shared" si="15"/>
        <v>0</v>
      </c>
      <c r="AU36" s="70">
        <f t="shared" si="16"/>
        <v>1145800.232541153</v>
      </c>
      <c r="AV36" s="70">
        <f t="shared" si="50"/>
        <v>-51355.701208252176</v>
      </c>
      <c r="AW36" s="99">
        <f t="shared" si="18"/>
        <v>1094444.5313329007</v>
      </c>
      <c r="AX36" s="281">
        <v>19632242.240000002</v>
      </c>
      <c r="AY36" s="281">
        <f>ROUND(AX36*'1. UC Assumptions'!$C$19,2)</f>
        <v>8235725.6200000001</v>
      </c>
      <c r="AZ36" s="281">
        <f>IF((AE36-AD36-AX36)*'1. UC Assumptions'!$C$19&gt;0,(AE36-AD36-AX36)*'1. UC Assumptions'!$C$19,0)</f>
        <v>1937339.114280344</v>
      </c>
      <c r="BA36" s="281">
        <f t="shared" si="38"/>
        <v>10173064.734280344</v>
      </c>
      <c r="BB36" s="281">
        <f>ROUND(BA36/'1. UC Assumptions'!$C$19,2)</f>
        <v>24250452.289999999</v>
      </c>
      <c r="BC36" s="281">
        <f t="shared" si="19"/>
        <v>1094444.5313329007</v>
      </c>
      <c r="BD36" s="281">
        <f t="shared" si="20"/>
        <v>0</v>
      </c>
      <c r="BE36" s="281">
        <f t="shared" si="21"/>
        <v>0</v>
      </c>
      <c r="BF36" s="281">
        <f t="shared" si="22"/>
        <v>23156007.758667096</v>
      </c>
      <c r="BG36" s="281">
        <f t="shared" si="23"/>
        <v>0</v>
      </c>
      <c r="BH36" s="281">
        <f t="shared" si="24"/>
        <v>0</v>
      </c>
      <c r="BI36" s="281">
        <f t="shared" si="25"/>
        <v>0</v>
      </c>
      <c r="BJ36" s="281">
        <f t="shared" si="39"/>
        <v>1094444.5313329007</v>
      </c>
      <c r="BK36" s="281">
        <f t="shared" si="26"/>
        <v>1094444.5313329007</v>
      </c>
      <c r="BL36" s="281">
        <f t="shared" si="27"/>
        <v>0</v>
      </c>
      <c r="BM36" s="281">
        <f t="shared" si="28"/>
        <v>0</v>
      </c>
      <c r="BN36" s="281">
        <f t="shared" si="29"/>
        <v>0</v>
      </c>
      <c r="BO36" s="281">
        <f t="shared" si="30"/>
        <v>0</v>
      </c>
      <c r="BP36" s="281">
        <f t="shared" si="31"/>
        <v>0</v>
      </c>
      <c r="BQ36" s="281">
        <f t="shared" si="32"/>
        <v>0</v>
      </c>
      <c r="BR36" s="281">
        <f t="shared" si="40"/>
        <v>1094444.5313329007</v>
      </c>
      <c r="BS36" s="281">
        <f t="shared" si="41"/>
        <v>459119.48</v>
      </c>
      <c r="BT36" s="90"/>
      <c r="BU36" s="111"/>
      <c r="BV36" s="111"/>
      <c r="BW36" s="126">
        <v>18853561.400330007</v>
      </c>
      <c r="BX36" s="126">
        <v>44286819.56972602</v>
      </c>
      <c r="BY36" s="7">
        <f t="shared" si="48"/>
        <v>-24066.595706999302</v>
      </c>
    </row>
    <row r="37" spans="1:77">
      <c r="A37" s="118" t="s">
        <v>1128</v>
      </c>
      <c r="B37" s="118" t="s">
        <v>97</v>
      </c>
      <c r="C37" s="269" t="s">
        <v>2122</v>
      </c>
      <c r="D37" s="119" t="s">
        <v>972</v>
      </c>
      <c r="E37" s="119" t="s">
        <v>977</v>
      </c>
      <c r="F37" s="120"/>
      <c r="G37" s="121" t="s">
        <v>96</v>
      </c>
      <c r="H37" s="121" t="s">
        <v>800</v>
      </c>
      <c r="I37" s="122">
        <v>11</v>
      </c>
      <c r="J37" s="217" t="str">
        <f t="shared" si="34"/>
        <v xml:space="preserve"> </v>
      </c>
      <c r="K37" s="123">
        <v>320084.15000000002</v>
      </c>
      <c r="L37" s="123">
        <v>131780.1</v>
      </c>
      <c r="M37" s="281">
        <v>408614.99</v>
      </c>
      <c r="N37" s="264">
        <v>378925.19874483644</v>
      </c>
      <c r="O37" s="282">
        <v>29689.791255163553</v>
      </c>
      <c r="P37" s="93">
        <f t="shared" si="0"/>
        <v>5.5762029890680687E-2</v>
      </c>
      <c r="Q37" s="231">
        <v>477061.11781502998</v>
      </c>
      <c r="R37" s="231"/>
      <c r="S37" s="123">
        <v>477061.11781502998</v>
      </c>
      <c r="T37" s="123">
        <v>0</v>
      </c>
      <c r="U37" s="123">
        <f t="shared" si="35"/>
        <v>98135.919070193544</v>
      </c>
      <c r="V37" s="123" t="b">
        <f t="shared" si="1"/>
        <v>0</v>
      </c>
      <c r="W37" s="123">
        <f t="shared" si="2"/>
        <v>98135.919070193544</v>
      </c>
      <c r="X37" s="123">
        <v>37379</v>
      </c>
      <c r="Y37" s="123">
        <v>0</v>
      </c>
      <c r="Z37" s="123">
        <v>0</v>
      </c>
      <c r="AA37" s="123">
        <v>0</v>
      </c>
      <c r="AB37" s="123">
        <v>0</v>
      </c>
      <c r="AC37" s="70">
        <f t="shared" si="36"/>
        <v>7689.2087448364473</v>
      </c>
      <c r="AD37" s="70">
        <v>0</v>
      </c>
      <c r="AE37" s="70">
        <f t="shared" si="37"/>
        <v>105825.12781502999</v>
      </c>
      <c r="AF37" s="51">
        <f>IF(D37='2. UC Pool Allocations by Type'!B$5,'2. UC Pool Allocations by Type'!J$5,IF(D37='2. UC Pool Allocations by Type'!B$6,'2. UC Pool Allocations by Type'!J$6,IF(D37='2. UC Pool Allocations by Type'!B$7,'2. UC Pool Allocations by Type'!J$7,IF(D37='2. UC Pool Allocations by Type'!B$10,'2. UC Pool Allocations by Type'!J$10,IF(D37='2. UC Pool Allocations by Type'!B$14,'2. UC Pool Allocations by Type'!J$14,IF(D37='2. UC Pool Allocations by Type'!B$15,'2. UC Pool Allocations by Type'!J$15,IF(D37='2. UC Pool Allocations by Type'!B$16,'2. UC Pool Allocations by Type'!J$16,0)))))))</f>
        <v>7359030.3040027209</v>
      </c>
      <c r="AG37" s="71">
        <f t="shared" si="3"/>
        <v>0</v>
      </c>
      <c r="AH37" s="71">
        <f t="shared" si="4"/>
        <v>105825.12781502999</v>
      </c>
      <c r="AI37" s="71">
        <f t="shared" si="5"/>
        <v>0</v>
      </c>
      <c r="AJ37" s="71">
        <f t="shared" si="6"/>
        <v>0</v>
      </c>
      <c r="AK37" s="71">
        <f t="shared" si="7"/>
        <v>0</v>
      </c>
      <c r="AL37" s="71">
        <f t="shared" si="8"/>
        <v>0</v>
      </c>
      <c r="AM37" s="71">
        <f t="shared" si="9"/>
        <v>0</v>
      </c>
      <c r="AN37" s="49">
        <f t="shared" si="10"/>
        <v>5931.7660210807344</v>
      </c>
      <c r="AO37" s="51">
        <f>IF($E37=$D$352,U37*'1. UC Assumptions'!$H$14,0)</f>
        <v>9936.4953152480084</v>
      </c>
      <c r="AP37" s="70">
        <f t="shared" si="11"/>
        <v>4004.729294167274</v>
      </c>
      <c r="AQ37" s="70">
        <f t="shared" si="12"/>
        <v>4004.729294167274</v>
      </c>
      <c r="AR37" s="70">
        <f t="shared" si="13"/>
        <v>0</v>
      </c>
      <c r="AS37" s="70">
        <f t="shared" si="49"/>
        <v>0</v>
      </c>
      <c r="AT37" s="70">
        <f t="shared" si="15"/>
        <v>0</v>
      </c>
      <c r="AU37" s="70">
        <f t="shared" si="16"/>
        <v>0</v>
      </c>
      <c r="AV37" s="70">
        <f t="shared" si="50"/>
        <v>0</v>
      </c>
      <c r="AW37" s="99">
        <f t="shared" si="18"/>
        <v>9936.4953152480084</v>
      </c>
      <c r="AX37" s="281">
        <v>408614.99</v>
      </c>
      <c r="AY37" s="281">
        <f>ROUND(AX37*'1. UC Assumptions'!$C$19,2)</f>
        <v>171413.99</v>
      </c>
      <c r="AZ37" s="281">
        <f>IF((AE37-AD37-AX37)*'1. UC Assumptions'!$C$19&gt;0,(AE37-AD37-AX37)*'1. UC Assumptions'!$C$19,0)</f>
        <v>0</v>
      </c>
      <c r="BA37" s="281">
        <f t="shared" si="38"/>
        <v>171413.99</v>
      </c>
      <c r="BB37" s="281">
        <f>ROUND(BA37/'1. UC Assumptions'!$C$19,2)</f>
        <v>408614.99</v>
      </c>
      <c r="BC37" s="281">
        <f t="shared" si="19"/>
        <v>9936.4953152480084</v>
      </c>
      <c r="BD37" s="281">
        <f t="shared" si="20"/>
        <v>0</v>
      </c>
      <c r="BE37" s="281">
        <f t="shared" si="21"/>
        <v>0</v>
      </c>
      <c r="BF37" s="281">
        <f t="shared" si="22"/>
        <v>0</v>
      </c>
      <c r="BG37" s="281">
        <f t="shared" si="23"/>
        <v>0</v>
      </c>
      <c r="BH37" s="281">
        <f t="shared" si="24"/>
        <v>0</v>
      </c>
      <c r="BI37" s="281">
        <f t="shared" si="25"/>
        <v>0</v>
      </c>
      <c r="BJ37" s="281">
        <f t="shared" si="39"/>
        <v>9936.4953152480084</v>
      </c>
      <c r="BK37" s="281">
        <f t="shared" si="26"/>
        <v>0</v>
      </c>
      <c r="BL37" s="281">
        <f t="shared" si="27"/>
        <v>9936.4953152480084</v>
      </c>
      <c r="BM37" s="281">
        <f t="shared" si="28"/>
        <v>0</v>
      </c>
      <c r="BN37" s="281">
        <f t="shared" si="29"/>
        <v>0</v>
      </c>
      <c r="BO37" s="281">
        <f t="shared" si="30"/>
        <v>0</v>
      </c>
      <c r="BP37" s="281">
        <f t="shared" si="31"/>
        <v>0</v>
      </c>
      <c r="BQ37" s="281">
        <f t="shared" si="32"/>
        <v>0</v>
      </c>
      <c r="BR37" s="281">
        <f t="shared" si="40"/>
        <v>9936.4953152480084</v>
      </c>
      <c r="BS37" s="281">
        <f t="shared" si="41"/>
        <v>4168.3500000000004</v>
      </c>
      <c r="BT37" s="90"/>
      <c r="BU37" s="111"/>
      <c r="BV37" s="111"/>
      <c r="BW37" s="126">
        <v>321105.53000000003</v>
      </c>
      <c r="BX37" s="126">
        <v>477061.11781502998</v>
      </c>
      <c r="BY37" s="7">
        <f t="shared" si="48"/>
        <v>0</v>
      </c>
    </row>
    <row r="38" spans="1:77">
      <c r="A38" s="118" t="s">
        <v>98</v>
      </c>
      <c r="B38" s="118" t="s">
        <v>99</v>
      </c>
      <c r="C38" s="269" t="s">
        <v>99</v>
      </c>
      <c r="D38" s="119" t="s">
        <v>949</v>
      </c>
      <c r="E38" s="119"/>
      <c r="F38" s="120"/>
      <c r="G38" s="121" t="s">
        <v>1129</v>
      </c>
      <c r="H38" s="121" t="s">
        <v>779</v>
      </c>
      <c r="I38" s="122">
        <v>10</v>
      </c>
      <c r="J38" s="217" t="str">
        <f t="shared" si="34"/>
        <v xml:space="preserve"> </v>
      </c>
      <c r="K38" s="123">
        <v>2920417.661960708</v>
      </c>
      <c r="L38" s="123">
        <v>13003544.210000001</v>
      </c>
      <c r="M38" s="281">
        <v>8318047.3599999994</v>
      </c>
      <c r="N38" s="264">
        <v>8318047.3599999994</v>
      </c>
      <c r="O38" s="282">
        <v>0</v>
      </c>
      <c r="P38" s="93">
        <f t="shared" si="0"/>
        <v>7.425403065026126E-2</v>
      </c>
      <c r="Q38" s="231">
        <v>17106380.224874873</v>
      </c>
      <c r="R38" s="231"/>
      <c r="S38" s="123">
        <v>17106380.224874873</v>
      </c>
      <c r="T38" s="123">
        <v>0</v>
      </c>
      <c r="U38" s="123">
        <f t="shared" si="35"/>
        <v>8788332.8648748733</v>
      </c>
      <c r="V38" s="123">
        <f t="shared" si="1"/>
        <v>0</v>
      </c>
      <c r="W38" s="123" t="b">
        <f t="shared" si="2"/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70">
        <f t="shared" si="36"/>
        <v>0</v>
      </c>
      <c r="AD38" s="70">
        <v>0</v>
      </c>
      <c r="AE38" s="70">
        <f t="shared" si="37"/>
        <v>8788332.8648748733</v>
      </c>
      <c r="AF38" s="51">
        <f>IF(D38='2. UC Pool Allocations by Type'!B$5,'2. UC Pool Allocations by Type'!J$5,IF(D38='2. UC Pool Allocations by Type'!B$6,'2. UC Pool Allocations by Type'!J$6,IF(D38='2. UC Pool Allocations by Type'!B$7,'2. UC Pool Allocations by Type'!J$7,IF(D38='2. UC Pool Allocations by Type'!B$10,'2. UC Pool Allocations by Type'!J$10,IF(D38='2. UC Pool Allocations by Type'!B$14,'2. UC Pool Allocations by Type'!J$14,IF(D38='2. UC Pool Allocations by Type'!B$15,'2. UC Pool Allocations by Type'!J$15,IF(D38='2. UC Pool Allocations by Type'!B$16,'2. UC Pool Allocations by Type'!J$16,0)))))))</f>
        <v>114315041.35925385</v>
      </c>
      <c r="AG38" s="71">
        <f t="shared" si="3"/>
        <v>8788332.8648748733</v>
      </c>
      <c r="AH38" s="71">
        <f t="shared" si="4"/>
        <v>0</v>
      </c>
      <c r="AI38" s="71">
        <f t="shared" si="5"/>
        <v>0</v>
      </c>
      <c r="AJ38" s="71">
        <f t="shared" si="6"/>
        <v>0</v>
      </c>
      <c r="AK38" s="71">
        <f t="shared" si="7"/>
        <v>0</v>
      </c>
      <c r="AL38" s="71">
        <f t="shared" si="8"/>
        <v>0</v>
      </c>
      <c r="AM38" s="71">
        <f t="shared" si="9"/>
        <v>0</v>
      </c>
      <c r="AN38" s="49">
        <f t="shared" si="10"/>
        <v>415236.5375078998</v>
      </c>
      <c r="AO38" s="51">
        <f>IF($E38=$D$352,U38*'1. UC Assumptions'!$H$14,0)</f>
        <v>0</v>
      </c>
      <c r="AP38" s="70">
        <f t="shared" si="11"/>
        <v>0</v>
      </c>
      <c r="AQ38" s="70">
        <f t="shared" si="12"/>
        <v>0</v>
      </c>
      <c r="AR38" s="70">
        <f t="shared" si="13"/>
        <v>0</v>
      </c>
      <c r="AS38" s="70">
        <f t="shared" si="49"/>
        <v>0</v>
      </c>
      <c r="AT38" s="70">
        <f t="shared" si="15"/>
        <v>0</v>
      </c>
      <c r="AU38" s="70">
        <f t="shared" si="16"/>
        <v>415236.5375078998</v>
      </c>
      <c r="AV38" s="70">
        <f t="shared" si="50"/>
        <v>-18611.240376266018</v>
      </c>
      <c r="AW38" s="99">
        <f t="shared" si="18"/>
        <v>396625.29713163379</v>
      </c>
      <c r="AX38" s="281">
        <v>8318047.3599999994</v>
      </c>
      <c r="AY38" s="281">
        <f>ROUND(AX38*'1. UC Assumptions'!$C$19,2)</f>
        <v>3489420.87</v>
      </c>
      <c r="AZ38" s="281">
        <f>IF((AE38-AD38-AX38)*'1. UC Assumptions'!$C$19&gt;0,(AE38-AD38-AX38)*'1. UC Assumptions'!$C$19,0)</f>
        <v>197284.76929500961</v>
      </c>
      <c r="BA38" s="281">
        <f t="shared" si="38"/>
        <v>3686705.6392950099</v>
      </c>
      <c r="BB38" s="281">
        <f>ROUND(BA38/'1. UC Assumptions'!$C$19,2)</f>
        <v>8788332.8699999992</v>
      </c>
      <c r="BC38" s="281">
        <f t="shared" si="19"/>
        <v>396625.29713163379</v>
      </c>
      <c r="BD38" s="281">
        <f t="shared" si="20"/>
        <v>0</v>
      </c>
      <c r="BE38" s="281">
        <f t="shared" si="21"/>
        <v>0</v>
      </c>
      <c r="BF38" s="281">
        <f t="shared" si="22"/>
        <v>8391707.5728683658</v>
      </c>
      <c r="BG38" s="281">
        <f t="shared" si="23"/>
        <v>0</v>
      </c>
      <c r="BH38" s="281">
        <f t="shared" si="24"/>
        <v>0</v>
      </c>
      <c r="BI38" s="281">
        <f t="shared" si="25"/>
        <v>0</v>
      </c>
      <c r="BJ38" s="281">
        <f t="shared" si="39"/>
        <v>396625.29713163379</v>
      </c>
      <c r="BK38" s="281">
        <f t="shared" si="26"/>
        <v>396625.29713163379</v>
      </c>
      <c r="BL38" s="281">
        <f t="shared" si="27"/>
        <v>0</v>
      </c>
      <c r="BM38" s="281">
        <f t="shared" si="28"/>
        <v>0</v>
      </c>
      <c r="BN38" s="281">
        <f t="shared" si="29"/>
        <v>0</v>
      </c>
      <c r="BO38" s="281">
        <f t="shared" si="30"/>
        <v>0</v>
      </c>
      <c r="BP38" s="281">
        <f t="shared" si="31"/>
        <v>0</v>
      </c>
      <c r="BQ38" s="281">
        <f t="shared" si="32"/>
        <v>0</v>
      </c>
      <c r="BR38" s="281">
        <f t="shared" si="40"/>
        <v>396625.29713163379</v>
      </c>
      <c r="BS38" s="281">
        <f t="shared" si="41"/>
        <v>166384.31</v>
      </c>
      <c r="BT38" s="90"/>
      <c r="BU38" s="111"/>
      <c r="BV38" s="111"/>
      <c r="BW38" s="126">
        <v>3235955.2919607079</v>
      </c>
      <c r="BX38" s="126">
        <v>17106380.224874873</v>
      </c>
      <c r="BY38" s="7">
        <f t="shared" si="48"/>
        <v>0</v>
      </c>
    </row>
    <row r="39" spans="1:77">
      <c r="A39" s="118" t="s">
        <v>100</v>
      </c>
      <c r="B39" s="118" t="s">
        <v>101</v>
      </c>
      <c r="C39" s="269" t="s">
        <v>101</v>
      </c>
      <c r="D39" s="119" t="s">
        <v>949</v>
      </c>
      <c r="E39" s="119"/>
      <c r="F39" s="120"/>
      <c r="G39" s="121" t="s">
        <v>1130</v>
      </c>
      <c r="H39" s="121" t="s">
        <v>770</v>
      </c>
      <c r="I39" s="122">
        <v>1</v>
      </c>
      <c r="J39" s="217">
        <f t="shared" si="34"/>
        <v>1</v>
      </c>
      <c r="K39" s="123">
        <v>22279667.081490003</v>
      </c>
      <c r="L39" s="123">
        <v>26457475</v>
      </c>
      <c r="M39" s="281">
        <v>23899787.539999999</v>
      </c>
      <c r="N39" s="264">
        <v>20836310.782966539</v>
      </c>
      <c r="O39" s="282">
        <v>3063476.7570334598</v>
      </c>
      <c r="P39" s="93">
        <f t="shared" si="0"/>
        <v>8.3312648158337943E-2</v>
      </c>
      <c r="Q39" s="231">
        <v>52797562.451968104</v>
      </c>
      <c r="R39" s="231"/>
      <c r="S39" s="123">
        <v>52797562.451968104</v>
      </c>
      <c r="T39" s="123">
        <v>6918120.1506899269</v>
      </c>
      <c r="U39" s="123">
        <f t="shared" si="35"/>
        <v>25043131.518311635</v>
      </c>
      <c r="V39" s="123">
        <f t="shared" si="1"/>
        <v>0</v>
      </c>
      <c r="W39" s="123" t="b">
        <f t="shared" si="2"/>
        <v>0</v>
      </c>
      <c r="X39" s="123">
        <v>6745465</v>
      </c>
      <c r="Y39" s="123">
        <v>0</v>
      </c>
      <c r="Z39" s="123">
        <v>0</v>
      </c>
      <c r="AA39" s="123">
        <v>0</v>
      </c>
      <c r="AB39" s="123">
        <v>0</v>
      </c>
      <c r="AC39" s="70">
        <f t="shared" si="36"/>
        <v>3681988.2429665402</v>
      </c>
      <c r="AD39" s="70">
        <v>0</v>
      </c>
      <c r="AE39" s="70">
        <f t="shared" si="37"/>
        <v>28725119.761278175</v>
      </c>
      <c r="AF39" s="51">
        <f>IF(D39='2. UC Pool Allocations by Type'!B$5,'2. UC Pool Allocations by Type'!J$5,IF(D39='2. UC Pool Allocations by Type'!B$6,'2. UC Pool Allocations by Type'!J$6,IF(D39='2. UC Pool Allocations by Type'!B$7,'2. UC Pool Allocations by Type'!J$7,IF(D39='2. UC Pool Allocations by Type'!B$10,'2. UC Pool Allocations by Type'!J$10,IF(D39='2. UC Pool Allocations by Type'!B$14,'2. UC Pool Allocations by Type'!J$14,IF(D39='2. UC Pool Allocations by Type'!B$15,'2. UC Pool Allocations by Type'!J$15,IF(D39='2. UC Pool Allocations by Type'!B$16,'2. UC Pool Allocations by Type'!J$16,0)))))))</f>
        <v>114315041.35925385</v>
      </c>
      <c r="AG39" s="71">
        <f t="shared" si="3"/>
        <v>28725119.761278175</v>
      </c>
      <c r="AH39" s="71">
        <f t="shared" si="4"/>
        <v>0</v>
      </c>
      <c r="AI39" s="71">
        <f t="shared" si="5"/>
        <v>0</v>
      </c>
      <c r="AJ39" s="71">
        <f t="shared" si="6"/>
        <v>0</v>
      </c>
      <c r="AK39" s="71">
        <f t="shared" si="7"/>
        <v>0</v>
      </c>
      <c r="AL39" s="71">
        <f t="shared" si="8"/>
        <v>0</v>
      </c>
      <c r="AM39" s="71">
        <f t="shared" si="9"/>
        <v>0</v>
      </c>
      <c r="AN39" s="49">
        <f t="shared" si="10"/>
        <v>1357222.0639076491</v>
      </c>
      <c r="AO39" s="51">
        <f>IF($E39=$D$352,U39*'1. UC Assumptions'!$H$14,0)</f>
        <v>0</v>
      </c>
      <c r="AP39" s="70">
        <f t="shared" si="11"/>
        <v>0</v>
      </c>
      <c r="AQ39" s="70">
        <f t="shared" si="12"/>
        <v>0</v>
      </c>
      <c r="AR39" s="70">
        <f t="shared" si="13"/>
        <v>0</v>
      </c>
      <c r="AS39" s="70">
        <f t="shared" si="49"/>
        <v>0</v>
      </c>
      <c r="AT39" s="70">
        <f t="shared" si="15"/>
        <v>0</v>
      </c>
      <c r="AU39" s="70">
        <f t="shared" si="16"/>
        <v>1357222.0639076491</v>
      </c>
      <c r="AV39" s="70">
        <f t="shared" si="50"/>
        <v>-60831.800175765071</v>
      </c>
      <c r="AW39" s="99">
        <f t="shared" si="18"/>
        <v>1296390.2637318841</v>
      </c>
      <c r="AX39" s="281">
        <v>23899787.539999999</v>
      </c>
      <c r="AY39" s="281">
        <f>ROUND(AX39*'1. UC Assumptions'!$C$19,2)</f>
        <v>10025960.869999999</v>
      </c>
      <c r="AZ39" s="281">
        <f>IF((AE39-AD39-AX39)*'1. UC Assumptions'!$C$19&gt;0,(AE39-AD39-AX39)*'1. UC Assumptions'!$C$19,0)</f>
        <v>2024226.8668261946</v>
      </c>
      <c r="BA39" s="281">
        <f t="shared" si="38"/>
        <v>12050187.736826194</v>
      </c>
      <c r="BB39" s="281">
        <f>ROUND(BA39/'1. UC Assumptions'!$C$19,2)</f>
        <v>28725119.75</v>
      </c>
      <c r="BC39" s="281">
        <f t="shared" si="19"/>
        <v>1296390.2637318841</v>
      </c>
      <c r="BD39" s="281">
        <f t="shared" si="20"/>
        <v>0</v>
      </c>
      <c r="BE39" s="281">
        <f t="shared" si="21"/>
        <v>0</v>
      </c>
      <c r="BF39" s="281">
        <f t="shared" si="22"/>
        <v>27428729.486268114</v>
      </c>
      <c r="BG39" s="281">
        <f t="shared" si="23"/>
        <v>0</v>
      </c>
      <c r="BH39" s="281">
        <f t="shared" si="24"/>
        <v>0</v>
      </c>
      <c r="BI39" s="281">
        <f t="shared" si="25"/>
        <v>0</v>
      </c>
      <c r="BJ39" s="281">
        <f t="shared" si="39"/>
        <v>1296390.2637318841</v>
      </c>
      <c r="BK39" s="281">
        <f t="shared" si="26"/>
        <v>1296390.2637318841</v>
      </c>
      <c r="BL39" s="281">
        <f t="shared" si="27"/>
        <v>0</v>
      </c>
      <c r="BM39" s="281">
        <f t="shared" si="28"/>
        <v>0</v>
      </c>
      <c r="BN39" s="281">
        <f t="shared" si="29"/>
        <v>0</v>
      </c>
      <c r="BO39" s="281">
        <f t="shared" si="30"/>
        <v>0</v>
      </c>
      <c r="BP39" s="281">
        <f t="shared" si="31"/>
        <v>0</v>
      </c>
      <c r="BQ39" s="281">
        <f t="shared" si="32"/>
        <v>0</v>
      </c>
      <c r="BR39" s="281">
        <f t="shared" si="40"/>
        <v>1296390.2637318841</v>
      </c>
      <c r="BS39" s="281">
        <f t="shared" si="41"/>
        <v>543835.71</v>
      </c>
      <c r="BT39" s="90"/>
      <c r="BU39" s="111"/>
      <c r="BV39" s="111"/>
      <c r="BW39" s="126">
        <v>23664524.971490003</v>
      </c>
      <c r="BX39" s="126">
        <v>52797562.451968104</v>
      </c>
      <c r="BY39" s="7">
        <f t="shared" si="48"/>
        <v>0</v>
      </c>
    </row>
    <row r="40" spans="1:77">
      <c r="A40" s="118" t="s">
        <v>102</v>
      </c>
      <c r="B40" s="118" t="s">
        <v>103</v>
      </c>
      <c r="C40" s="269" t="s">
        <v>103</v>
      </c>
      <c r="D40" s="119" t="s">
        <v>949</v>
      </c>
      <c r="E40" s="119"/>
      <c r="F40" s="120"/>
      <c r="G40" s="130" t="s">
        <v>1131</v>
      </c>
      <c r="H40" s="121" t="s">
        <v>801</v>
      </c>
      <c r="I40" s="122">
        <v>15</v>
      </c>
      <c r="J40" s="217">
        <f t="shared" si="34"/>
        <v>1</v>
      </c>
      <c r="K40" s="123">
        <v>7500839.2839800064</v>
      </c>
      <c r="L40" s="123">
        <v>24840979.949999999</v>
      </c>
      <c r="M40" s="281">
        <v>10053637.07</v>
      </c>
      <c r="N40" s="264">
        <v>10053637.07</v>
      </c>
      <c r="O40" s="282">
        <v>0</v>
      </c>
      <c r="P40" s="93">
        <f t="shared" si="0"/>
        <v>0.2348334269335226</v>
      </c>
      <c r="Q40" s="231">
        <v>37771584.172826089</v>
      </c>
      <c r="R40" s="231"/>
      <c r="S40" s="123">
        <v>39936759.47796005</v>
      </c>
      <c r="T40" s="123">
        <v>12722626.364975436</v>
      </c>
      <c r="U40" s="123">
        <f t="shared" si="35"/>
        <v>17160496.042984612</v>
      </c>
      <c r="V40" s="123">
        <f t="shared" si="1"/>
        <v>0</v>
      </c>
      <c r="W40" s="123" t="b">
        <f t="shared" si="2"/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70">
        <f t="shared" si="36"/>
        <v>0</v>
      </c>
      <c r="AD40" s="70">
        <v>0</v>
      </c>
      <c r="AE40" s="70">
        <f t="shared" si="37"/>
        <v>17160496.042984612</v>
      </c>
      <c r="AF40" s="51">
        <f>IF(D40='2. UC Pool Allocations by Type'!B$5,'2. UC Pool Allocations by Type'!J$5,IF(D40='2. UC Pool Allocations by Type'!B$6,'2. UC Pool Allocations by Type'!J$6,IF(D40='2. UC Pool Allocations by Type'!B$7,'2. UC Pool Allocations by Type'!J$7,IF(D40='2. UC Pool Allocations by Type'!B$10,'2. UC Pool Allocations by Type'!J$10,IF(D40='2. UC Pool Allocations by Type'!B$14,'2. UC Pool Allocations by Type'!J$14,IF(D40='2. UC Pool Allocations by Type'!B$15,'2. UC Pool Allocations by Type'!J$15,IF(D40='2. UC Pool Allocations by Type'!B$16,'2. UC Pool Allocations by Type'!J$16,0)))))))</f>
        <v>114315041.35925385</v>
      </c>
      <c r="AG40" s="71">
        <f t="shared" si="3"/>
        <v>17160496.042984612</v>
      </c>
      <c r="AH40" s="71">
        <f t="shared" si="4"/>
        <v>0</v>
      </c>
      <c r="AI40" s="71">
        <f t="shared" si="5"/>
        <v>0</v>
      </c>
      <c r="AJ40" s="71">
        <f t="shared" si="6"/>
        <v>0</v>
      </c>
      <c r="AK40" s="71">
        <f t="shared" si="7"/>
        <v>0</v>
      </c>
      <c r="AL40" s="71">
        <f t="shared" si="8"/>
        <v>0</v>
      </c>
      <c r="AM40" s="71">
        <f t="shared" si="9"/>
        <v>0</v>
      </c>
      <c r="AN40" s="49">
        <f t="shared" si="10"/>
        <v>810809.63458800444</v>
      </c>
      <c r="AO40" s="51">
        <f>IF($E40=$D$352,U40*'1. UC Assumptions'!$H$14,0)</f>
        <v>0</v>
      </c>
      <c r="AP40" s="70">
        <f t="shared" si="11"/>
        <v>0</v>
      </c>
      <c r="AQ40" s="70">
        <f t="shared" si="12"/>
        <v>0</v>
      </c>
      <c r="AR40" s="70">
        <f t="shared" si="13"/>
        <v>0</v>
      </c>
      <c r="AS40" s="70">
        <f t="shared" si="49"/>
        <v>0</v>
      </c>
      <c r="AT40" s="70">
        <f t="shared" si="15"/>
        <v>0</v>
      </c>
      <c r="AU40" s="70">
        <f t="shared" si="16"/>
        <v>810809.63458800444</v>
      </c>
      <c r="AV40" s="70">
        <f t="shared" si="50"/>
        <v>-36341.14931040402</v>
      </c>
      <c r="AW40" s="99">
        <f t="shared" si="18"/>
        <v>774468.48527760047</v>
      </c>
      <c r="AX40" s="281">
        <v>10053637.07</v>
      </c>
      <c r="AY40" s="281">
        <f>ROUND(AX40*'1. UC Assumptions'!$C$19,2)</f>
        <v>4217500.75</v>
      </c>
      <c r="AZ40" s="281">
        <f>IF((AE40-AD40-AX40)*'1. UC Assumptions'!$C$19&gt;0,(AE40-AD40-AX40)*'1. UC Assumptions'!$C$19,0)</f>
        <v>2981327.3391670445</v>
      </c>
      <c r="BA40" s="281">
        <f t="shared" si="38"/>
        <v>7198828.0891670445</v>
      </c>
      <c r="BB40" s="281">
        <f>ROUND(BA40/'1. UC Assumptions'!$C$19,2)</f>
        <v>17160496.039999999</v>
      </c>
      <c r="BC40" s="281">
        <f t="shared" si="19"/>
        <v>774468.48527760047</v>
      </c>
      <c r="BD40" s="281">
        <f t="shared" si="20"/>
        <v>0</v>
      </c>
      <c r="BE40" s="281">
        <f t="shared" si="21"/>
        <v>0</v>
      </c>
      <c r="BF40" s="281">
        <f t="shared" si="22"/>
        <v>16386027.554722399</v>
      </c>
      <c r="BG40" s="281">
        <f t="shared" si="23"/>
        <v>0</v>
      </c>
      <c r="BH40" s="281">
        <f t="shared" si="24"/>
        <v>0</v>
      </c>
      <c r="BI40" s="281">
        <f t="shared" si="25"/>
        <v>0</v>
      </c>
      <c r="BJ40" s="281">
        <f t="shared" si="39"/>
        <v>774468.48527760047</v>
      </c>
      <c r="BK40" s="281">
        <f t="shared" si="26"/>
        <v>774468.48527760047</v>
      </c>
      <c r="BL40" s="281">
        <f t="shared" si="27"/>
        <v>0</v>
      </c>
      <c r="BM40" s="281">
        <f t="shared" si="28"/>
        <v>0</v>
      </c>
      <c r="BN40" s="281">
        <f t="shared" si="29"/>
        <v>0</v>
      </c>
      <c r="BO40" s="281">
        <f t="shared" si="30"/>
        <v>0</v>
      </c>
      <c r="BP40" s="281">
        <f t="shared" si="31"/>
        <v>0</v>
      </c>
      <c r="BQ40" s="281">
        <f t="shared" si="32"/>
        <v>0</v>
      </c>
      <c r="BR40" s="281">
        <f t="shared" si="40"/>
        <v>774468.48527760047</v>
      </c>
      <c r="BS40" s="281">
        <f t="shared" si="41"/>
        <v>324889.52</v>
      </c>
      <c r="BT40" s="90"/>
      <c r="BU40" s="111"/>
      <c r="BV40" s="111"/>
      <c r="BW40" s="126">
        <v>11016496.283980006</v>
      </c>
      <c r="BX40" s="126">
        <v>37771584.172826089</v>
      </c>
      <c r="BY40" s="7">
        <f t="shared" si="48"/>
        <v>-2165175.3051339611</v>
      </c>
    </row>
    <row r="41" spans="1:77">
      <c r="A41" s="118" t="s">
        <v>104</v>
      </c>
      <c r="B41" s="118" t="s">
        <v>105</v>
      </c>
      <c r="C41" s="269" t="s">
        <v>105</v>
      </c>
      <c r="D41" s="119" t="s">
        <v>949</v>
      </c>
      <c r="E41" s="119"/>
      <c r="F41" s="120"/>
      <c r="G41" s="121" t="s">
        <v>1132</v>
      </c>
      <c r="H41" s="121" t="s">
        <v>802</v>
      </c>
      <c r="I41" s="122">
        <v>5</v>
      </c>
      <c r="J41" s="217">
        <f t="shared" si="34"/>
        <v>1</v>
      </c>
      <c r="K41" s="123">
        <v>15209080.668759989</v>
      </c>
      <c r="L41" s="123">
        <v>29932241.830000002</v>
      </c>
      <c r="M41" s="281">
        <v>23663736.260000002</v>
      </c>
      <c r="N41" s="264">
        <v>17379587.924860474</v>
      </c>
      <c r="O41" s="282">
        <v>6284148.3351395279</v>
      </c>
      <c r="P41" s="93">
        <f t="shared" si="0"/>
        <v>7.2702766117300532E-2</v>
      </c>
      <c r="Q41" s="231">
        <v>48407098.787575081</v>
      </c>
      <c r="R41" s="231"/>
      <c r="S41" s="123">
        <v>48423221.510612972</v>
      </c>
      <c r="T41" s="123">
        <v>12914892.543352602</v>
      </c>
      <c r="U41" s="123">
        <f t="shared" si="35"/>
        <v>18128741.042399894</v>
      </c>
      <c r="V41" s="123">
        <f t="shared" si="1"/>
        <v>0</v>
      </c>
      <c r="W41" s="123" t="b">
        <f t="shared" si="2"/>
        <v>0</v>
      </c>
      <c r="X41" s="123">
        <v>9013014</v>
      </c>
      <c r="Y41" s="123">
        <v>0</v>
      </c>
      <c r="Z41" s="123">
        <v>3185861.3212624062</v>
      </c>
      <c r="AA41" s="123">
        <v>0</v>
      </c>
      <c r="AB41" s="123">
        <v>640301.7252778</v>
      </c>
      <c r="AC41" s="70">
        <f t="shared" si="36"/>
        <v>6555028.7114006784</v>
      </c>
      <c r="AD41" s="70">
        <v>0</v>
      </c>
      <c r="AE41" s="70">
        <f t="shared" si="37"/>
        <v>24683769.753800571</v>
      </c>
      <c r="AF41" s="51">
        <f>IF(D41='2. UC Pool Allocations by Type'!B$5,'2. UC Pool Allocations by Type'!J$5,IF(D41='2. UC Pool Allocations by Type'!B$6,'2. UC Pool Allocations by Type'!J$6,IF(D41='2. UC Pool Allocations by Type'!B$7,'2. UC Pool Allocations by Type'!J$7,IF(D41='2. UC Pool Allocations by Type'!B$10,'2. UC Pool Allocations by Type'!J$10,IF(D41='2. UC Pool Allocations by Type'!B$14,'2. UC Pool Allocations by Type'!J$14,IF(D41='2. UC Pool Allocations by Type'!B$15,'2. UC Pool Allocations by Type'!J$15,IF(D41='2. UC Pool Allocations by Type'!B$16,'2. UC Pool Allocations by Type'!J$16,0)))))))</f>
        <v>114315041.35925385</v>
      </c>
      <c r="AG41" s="71">
        <f t="shared" si="3"/>
        <v>24683769.753800571</v>
      </c>
      <c r="AH41" s="71">
        <f t="shared" si="4"/>
        <v>0</v>
      </c>
      <c r="AI41" s="71">
        <f t="shared" si="5"/>
        <v>0</v>
      </c>
      <c r="AJ41" s="71">
        <f t="shared" si="6"/>
        <v>0</v>
      </c>
      <c r="AK41" s="71">
        <f t="shared" si="7"/>
        <v>0</v>
      </c>
      <c r="AL41" s="71">
        <f t="shared" si="8"/>
        <v>0</v>
      </c>
      <c r="AM41" s="71">
        <f t="shared" si="9"/>
        <v>0</v>
      </c>
      <c r="AN41" s="49">
        <f t="shared" si="10"/>
        <v>1166273.8818389426</v>
      </c>
      <c r="AO41" s="51">
        <f>IF($E41=$D$352,U41*'1. UC Assumptions'!$H$14,0)</f>
        <v>0</v>
      </c>
      <c r="AP41" s="70">
        <f t="shared" si="11"/>
        <v>0</v>
      </c>
      <c r="AQ41" s="70">
        <f t="shared" si="12"/>
        <v>0</v>
      </c>
      <c r="AR41" s="70">
        <f t="shared" si="13"/>
        <v>0</v>
      </c>
      <c r="AS41" s="70">
        <f t="shared" si="49"/>
        <v>0</v>
      </c>
      <c r="AT41" s="70">
        <f t="shared" si="15"/>
        <v>0</v>
      </c>
      <c r="AU41" s="70">
        <f t="shared" si="16"/>
        <v>1166273.8818389426</v>
      </c>
      <c r="AV41" s="70">
        <f t="shared" si="50"/>
        <v>-52273.34687293139</v>
      </c>
      <c r="AW41" s="99">
        <f t="shared" si="18"/>
        <v>1114000.5349660113</v>
      </c>
      <c r="AX41" s="281">
        <v>23663736.260000002</v>
      </c>
      <c r="AY41" s="281">
        <f>ROUND(AX41*'1. UC Assumptions'!$C$19,2)</f>
        <v>9926937.3599999994</v>
      </c>
      <c r="AZ41" s="281">
        <f>IF((AE41-AD41-AX41)*'1. UC Assumptions'!$C$19&gt;0,(AE41-AD41-AX41)*'1. UC Assumptions'!$C$19,0)</f>
        <v>427904.05064933881</v>
      </c>
      <c r="BA41" s="281">
        <f t="shared" si="38"/>
        <v>10354841.410649339</v>
      </c>
      <c r="BB41" s="281">
        <f>ROUND(BA41/'1. UC Assumptions'!$C$19,2)</f>
        <v>24683769.75</v>
      </c>
      <c r="BC41" s="281">
        <f t="shared" si="19"/>
        <v>1114000.5349660113</v>
      </c>
      <c r="BD41" s="281">
        <f t="shared" si="20"/>
        <v>0</v>
      </c>
      <c r="BE41" s="281">
        <f t="shared" si="21"/>
        <v>0</v>
      </c>
      <c r="BF41" s="281">
        <f t="shared" si="22"/>
        <v>23569769.215033989</v>
      </c>
      <c r="BG41" s="281">
        <f t="shared" si="23"/>
        <v>0</v>
      </c>
      <c r="BH41" s="281">
        <f t="shared" si="24"/>
        <v>0</v>
      </c>
      <c r="BI41" s="281">
        <f t="shared" si="25"/>
        <v>0</v>
      </c>
      <c r="BJ41" s="281">
        <f t="shared" si="39"/>
        <v>1114000.5349660113</v>
      </c>
      <c r="BK41" s="281">
        <f t="shared" si="26"/>
        <v>1114000.5349660113</v>
      </c>
      <c r="BL41" s="281">
        <f t="shared" si="27"/>
        <v>0</v>
      </c>
      <c r="BM41" s="281">
        <f t="shared" si="28"/>
        <v>0</v>
      </c>
      <c r="BN41" s="281">
        <f t="shared" si="29"/>
        <v>0</v>
      </c>
      <c r="BO41" s="281">
        <f t="shared" si="30"/>
        <v>0</v>
      </c>
      <c r="BP41" s="281">
        <f t="shared" si="31"/>
        <v>0</v>
      </c>
      <c r="BQ41" s="281">
        <f t="shared" si="32"/>
        <v>0</v>
      </c>
      <c r="BR41" s="281">
        <f t="shared" si="40"/>
        <v>1114000.5349660113</v>
      </c>
      <c r="BS41" s="281">
        <f t="shared" si="41"/>
        <v>467323.22</v>
      </c>
      <c r="BT41" s="90"/>
      <c r="BU41" s="111"/>
      <c r="BV41" s="111"/>
      <c r="BW41" s="126">
        <v>16021785.048759989</v>
      </c>
      <c r="BX41" s="126">
        <v>48407098.787575081</v>
      </c>
      <c r="BY41" s="7">
        <f t="shared" si="48"/>
        <v>-16122.72303789109</v>
      </c>
    </row>
    <row r="42" spans="1:77">
      <c r="A42" s="118" t="s">
        <v>107</v>
      </c>
      <c r="B42" s="118" t="s">
        <v>108</v>
      </c>
      <c r="C42" s="269" t="s">
        <v>108</v>
      </c>
      <c r="D42" s="119" t="s">
        <v>972</v>
      </c>
      <c r="E42" s="119" t="s">
        <v>977</v>
      </c>
      <c r="F42" s="120"/>
      <c r="G42" s="121" t="s">
        <v>1133</v>
      </c>
      <c r="H42" s="121" t="s">
        <v>803</v>
      </c>
      <c r="I42" s="122">
        <v>12</v>
      </c>
      <c r="J42" s="217" t="str">
        <f t="shared" si="34"/>
        <v xml:space="preserve"> </v>
      </c>
      <c r="K42" s="123">
        <v>173867.85574675887</v>
      </c>
      <c r="L42" s="123">
        <v>291633</v>
      </c>
      <c r="M42" s="281">
        <v>508682.88</v>
      </c>
      <c r="N42" s="264">
        <v>302450.84283681761</v>
      </c>
      <c r="O42" s="282">
        <v>206232.03716318239</v>
      </c>
      <c r="P42" s="93">
        <f t="shared" si="0"/>
        <v>7.2855455753335185E-2</v>
      </c>
      <c r="Q42" s="231">
        <v>499415.13274575653</v>
      </c>
      <c r="R42" s="231"/>
      <c r="S42" s="123">
        <v>499415.13274575653</v>
      </c>
      <c r="T42" s="123">
        <v>0</v>
      </c>
      <c r="U42" s="123">
        <f t="shared" si="35"/>
        <v>196964.28990893892</v>
      </c>
      <c r="V42" s="123" t="b">
        <f t="shared" si="1"/>
        <v>0</v>
      </c>
      <c r="W42" s="123">
        <f t="shared" si="2"/>
        <v>196964.28990893892</v>
      </c>
      <c r="X42" s="123">
        <v>340536</v>
      </c>
      <c r="Y42" s="123">
        <v>0</v>
      </c>
      <c r="Z42" s="123">
        <v>0</v>
      </c>
      <c r="AA42" s="123">
        <v>0</v>
      </c>
      <c r="AB42" s="123">
        <v>0</v>
      </c>
      <c r="AC42" s="70">
        <f t="shared" si="36"/>
        <v>134303.96283681761</v>
      </c>
      <c r="AD42" s="70">
        <v>0</v>
      </c>
      <c r="AE42" s="70">
        <f t="shared" si="37"/>
        <v>331268.25274575653</v>
      </c>
      <c r="AF42" s="51">
        <f>IF(D42='2. UC Pool Allocations by Type'!B$5,'2. UC Pool Allocations by Type'!J$5,IF(D42='2. UC Pool Allocations by Type'!B$6,'2. UC Pool Allocations by Type'!J$6,IF(D42='2. UC Pool Allocations by Type'!B$7,'2. UC Pool Allocations by Type'!J$7,IF(D42='2. UC Pool Allocations by Type'!B$10,'2. UC Pool Allocations by Type'!J$10,IF(D42='2. UC Pool Allocations by Type'!B$14,'2. UC Pool Allocations by Type'!J$14,IF(D42='2. UC Pool Allocations by Type'!B$15,'2. UC Pool Allocations by Type'!J$15,IF(D42='2. UC Pool Allocations by Type'!B$16,'2. UC Pool Allocations by Type'!J$16,0)))))))</f>
        <v>7359030.3040027209</v>
      </c>
      <c r="AG42" s="71">
        <f t="shared" si="3"/>
        <v>0</v>
      </c>
      <c r="AH42" s="71">
        <f t="shared" si="4"/>
        <v>331268.25274575653</v>
      </c>
      <c r="AI42" s="71">
        <f t="shared" si="5"/>
        <v>0</v>
      </c>
      <c r="AJ42" s="71">
        <f t="shared" si="6"/>
        <v>0</v>
      </c>
      <c r="AK42" s="71">
        <f t="shared" si="7"/>
        <v>0</v>
      </c>
      <c r="AL42" s="71">
        <f t="shared" si="8"/>
        <v>0</v>
      </c>
      <c r="AM42" s="71">
        <f t="shared" si="9"/>
        <v>0</v>
      </c>
      <c r="AN42" s="49">
        <f t="shared" si="10"/>
        <v>18568.423266491722</v>
      </c>
      <c r="AO42" s="51">
        <f>IF($E42=$D$352,U42*'1. UC Assumptions'!$H$14,0)</f>
        <v>19943.103019715392</v>
      </c>
      <c r="AP42" s="70">
        <f t="shared" si="11"/>
        <v>1374.6797532236706</v>
      </c>
      <c r="AQ42" s="70">
        <f t="shared" si="12"/>
        <v>1374.6797532236706</v>
      </c>
      <c r="AR42" s="70">
        <f t="shared" si="13"/>
        <v>0</v>
      </c>
      <c r="AS42" s="70">
        <f t="shared" si="49"/>
        <v>0</v>
      </c>
      <c r="AT42" s="70">
        <f t="shared" si="15"/>
        <v>0</v>
      </c>
      <c r="AU42" s="70">
        <f t="shared" si="16"/>
        <v>0</v>
      </c>
      <c r="AV42" s="70">
        <f t="shared" si="50"/>
        <v>0</v>
      </c>
      <c r="AW42" s="99">
        <f t="shared" si="18"/>
        <v>19943.103019715392</v>
      </c>
      <c r="AX42" s="281">
        <v>508682.88</v>
      </c>
      <c r="AY42" s="281">
        <f>ROUND(AX42*'1. UC Assumptions'!$C$19,2)</f>
        <v>213392.47</v>
      </c>
      <c r="AZ42" s="281">
        <f>IF((AE42-AD42-AX42)*'1. UC Assumptions'!$C$19&gt;0,(AE42-AD42-AX42)*'1. UC Assumptions'!$C$19,0)</f>
        <v>0</v>
      </c>
      <c r="BA42" s="281">
        <f t="shared" si="38"/>
        <v>213392.47</v>
      </c>
      <c r="BB42" s="281">
        <f>ROUND(BA42/'1. UC Assumptions'!$C$19,2)</f>
        <v>508682.88</v>
      </c>
      <c r="BC42" s="281">
        <f t="shared" si="19"/>
        <v>19943.103019715392</v>
      </c>
      <c r="BD42" s="281">
        <f t="shared" si="20"/>
        <v>0</v>
      </c>
      <c r="BE42" s="281">
        <f t="shared" si="21"/>
        <v>0</v>
      </c>
      <c r="BF42" s="281">
        <f t="shared" si="22"/>
        <v>0</v>
      </c>
      <c r="BG42" s="281">
        <f t="shared" si="23"/>
        <v>0</v>
      </c>
      <c r="BH42" s="281">
        <f t="shared" si="24"/>
        <v>0</v>
      </c>
      <c r="BI42" s="281">
        <f t="shared" si="25"/>
        <v>0</v>
      </c>
      <c r="BJ42" s="281">
        <f t="shared" si="39"/>
        <v>19943.103019715392</v>
      </c>
      <c r="BK42" s="281">
        <f t="shared" si="26"/>
        <v>0</v>
      </c>
      <c r="BL42" s="281">
        <f t="shared" si="27"/>
        <v>19943.103019715392</v>
      </c>
      <c r="BM42" s="281">
        <f t="shared" si="28"/>
        <v>0</v>
      </c>
      <c r="BN42" s="281">
        <f t="shared" si="29"/>
        <v>0</v>
      </c>
      <c r="BO42" s="281">
        <f t="shared" si="30"/>
        <v>0</v>
      </c>
      <c r="BP42" s="281">
        <f t="shared" si="31"/>
        <v>0</v>
      </c>
      <c r="BQ42" s="281">
        <f t="shared" si="32"/>
        <v>0</v>
      </c>
      <c r="BR42" s="281">
        <f t="shared" si="40"/>
        <v>19943.103019715392</v>
      </c>
      <c r="BS42" s="281">
        <f t="shared" si="41"/>
        <v>8366.1299999999992</v>
      </c>
      <c r="BT42" s="90"/>
      <c r="BU42" s="111"/>
      <c r="BV42" s="111"/>
      <c r="BW42" s="126">
        <v>182473.83574675885</v>
      </c>
      <c r="BX42" s="126">
        <v>499415.13274575653</v>
      </c>
      <c r="BY42" s="7">
        <f t="shared" si="48"/>
        <v>0</v>
      </c>
    </row>
    <row r="43" spans="1:77">
      <c r="A43" s="118" t="s">
        <v>109</v>
      </c>
      <c r="B43" s="118" t="s">
        <v>110</v>
      </c>
      <c r="C43" s="269" t="s">
        <v>110</v>
      </c>
      <c r="D43" s="119" t="s">
        <v>949</v>
      </c>
      <c r="E43" s="119"/>
      <c r="F43" s="120"/>
      <c r="G43" s="121" t="s">
        <v>1134</v>
      </c>
      <c r="H43" s="121" t="s">
        <v>804</v>
      </c>
      <c r="I43" s="122">
        <v>4</v>
      </c>
      <c r="J43" s="217">
        <f t="shared" si="34"/>
        <v>1</v>
      </c>
      <c r="K43" s="123">
        <v>5940993.4900699966</v>
      </c>
      <c r="L43" s="123">
        <v>6590817</v>
      </c>
      <c r="M43" s="281">
        <v>6098935.8000000007</v>
      </c>
      <c r="N43" s="264">
        <v>5290730.0202814974</v>
      </c>
      <c r="O43" s="282">
        <v>808205.77971850336</v>
      </c>
      <c r="P43" s="93">
        <f t="shared" si="0"/>
        <v>9.8883230997277582E-2</v>
      </c>
      <c r="Q43" s="231">
        <v>13770996.401573693</v>
      </c>
      <c r="R43" s="231"/>
      <c r="S43" s="123">
        <v>13770996.401573693</v>
      </c>
      <c r="T43" s="123">
        <v>2650651.4057569774</v>
      </c>
      <c r="U43" s="123">
        <f t="shared" si="35"/>
        <v>5829614.9755352177</v>
      </c>
      <c r="V43" s="123">
        <f t="shared" si="1"/>
        <v>0</v>
      </c>
      <c r="W43" s="123" t="b">
        <f t="shared" si="2"/>
        <v>0</v>
      </c>
      <c r="X43" s="123">
        <v>768750</v>
      </c>
      <c r="Y43" s="123">
        <v>0</v>
      </c>
      <c r="Z43" s="123">
        <v>929981</v>
      </c>
      <c r="AA43" s="123">
        <v>0</v>
      </c>
      <c r="AB43" s="123">
        <v>0</v>
      </c>
      <c r="AC43" s="70">
        <f t="shared" si="36"/>
        <v>890525.22028149664</v>
      </c>
      <c r="AD43" s="70">
        <v>0</v>
      </c>
      <c r="AE43" s="70">
        <f t="shared" si="37"/>
        <v>6720140.1958167143</v>
      </c>
      <c r="AF43" s="51">
        <f>IF(D43='2. UC Pool Allocations by Type'!B$5,'2. UC Pool Allocations by Type'!J$5,IF(D43='2. UC Pool Allocations by Type'!B$6,'2. UC Pool Allocations by Type'!J$6,IF(D43='2. UC Pool Allocations by Type'!B$7,'2. UC Pool Allocations by Type'!J$7,IF(D43='2. UC Pool Allocations by Type'!B$10,'2. UC Pool Allocations by Type'!J$10,IF(D43='2. UC Pool Allocations by Type'!B$14,'2. UC Pool Allocations by Type'!J$14,IF(D43='2. UC Pool Allocations by Type'!B$15,'2. UC Pool Allocations by Type'!J$15,IF(D43='2. UC Pool Allocations by Type'!B$16,'2. UC Pool Allocations by Type'!J$16,0)))))))</f>
        <v>114315041.35925385</v>
      </c>
      <c r="AG43" s="71">
        <f t="shared" si="3"/>
        <v>6720140.1958167143</v>
      </c>
      <c r="AH43" s="71">
        <f t="shared" si="4"/>
        <v>0</v>
      </c>
      <c r="AI43" s="71">
        <f t="shared" si="5"/>
        <v>0</v>
      </c>
      <c r="AJ43" s="71">
        <f t="shared" si="6"/>
        <v>0</v>
      </c>
      <c r="AK43" s="71">
        <f t="shared" si="7"/>
        <v>0</v>
      </c>
      <c r="AL43" s="71">
        <f t="shared" si="8"/>
        <v>0</v>
      </c>
      <c r="AM43" s="71">
        <f t="shared" si="9"/>
        <v>0</v>
      </c>
      <c r="AN43" s="49">
        <f t="shared" si="10"/>
        <v>317517.30269928987</v>
      </c>
      <c r="AO43" s="51">
        <f>IF($E43=$D$352,U43*'1. UC Assumptions'!$H$14,0)</f>
        <v>0</v>
      </c>
      <c r="AP43" s="70">
        <f t="shared" si="11"/>
        <v>0</v>
      </c>
      <c r="AQ43" s="70">
        <f t="shared" si="12"/>
        <v>0</v>
      </c>
      <c r="AR43" s="70">
        <f t="shared" si="13"/>
        <v>0</v>
      </c>
      <c r="AS43" s="70">
        <f t="shared" si="49"/>
        <v>0</v>
      </c>
      <c r="AT43" s="70">
        <f t="shared" si="15"/>
        <v>0</v>
      </c>
      <c r="AU43" s="70">
        <f t="shared" si="16"/>
        <v>317517.30269928987</v>
      </c>
      <c r="AV43" s="70">
        <f t="shared" si="50"/>
        <v>-14231.384549216549</v>
      </c>
      <c r="AW43" s="99">
        <f t="shared" si="18"/>
        <v>303285.91815007332</v>
      </c>
      <c r="AX43" s="281">
        <v>6098935.8000000007</v>
      </c>
      <c r="AY43" s="281">
        <f>ROUND(AX43*'1. UC Assumptions'!$C$19,2)</f>
        <v>2558503.5699999998</v>
      </c>
      <c r="AZ43" s="281">
        <f>IF((AE43-AD43-AX43)*'1. UC Assumptions'!$C$19&gt;0,(AE43-AD43-AX43)*'1. UC Assumptions'!$C$19,0)</f>
        <v>260595.24404511132</v>
      </c>
      <c r="BA43" s="281">
        <f t="shared" si="38"/>
        <v>2819098.8140451112</v>
      </c>
      <c r="BB43" s="281">
        <f>ROUND(BA43/'1. UC Assumptions'!$C$19,2)</f>
        <v>6720140.2000000002</v>
      </c>
      <c r="BC43" s="281">
        <f t="shared" si="19"/>
        <v>303285.91815007332</v>
      </c>
      <c r="BD43" s="281">
        <f t="shared" si="20"/>
        <v>0</v>
      </c>
      <c r="BE43" s="281">
        <f t="shared" si="21"/>
        <v>0</v>
      </c>
      <c r="BF43" s="281">
        <f t="shared" si="22"/>
        <v>6416854.2818499273</v>
      </c>
      <c r="BG43" s="281">
        <f t="shared" si="23"/>
        <v>0</v>
      </c>
      <c r="BH43" s="281">
        <f t="shared" si="24"/>
        <v>0</v>
      </c>
      <c r="BI43" s="281">
        <f t="shared" si="25"/>
        <v>0</v>
      </c>
      <c r="BJ43" s="281">
        <f t="shared" si="39"/>
        <v>303285.91815007332</v>
      </c>
      <c r="BK43" s="281">
        <f t="shared" si="26"/>
        <v>303285.91815007332</v>
      </c>
      <c r="BL43" s="281">
        <f t="shared" si="27"/>
        <v>0</v>
      </c>
      <c r="BM43" s="281">
        <f t="shared" si="28"/>
        <v>0</v>
      </c>
      <c r="BN43" s="281">
        <f t="shared" si="29"/>
        <v>0</v>
      </c>
      <c r="BO43" s="281">
        <f t="shared" si="30"/>
        <v>0</v>
      </c>
      <c r="BP43" s="281">
        <f t="shared" si="31"/>
        <v>0</v>
      </c>
      <c r="BQ43" s="281">
        <f t="shared" si="32"/>
        <v>0</v>
      </c>
      <c r="BR43" s="281">
        <f t="shared" si="40"/>
        <v>303285.91815007332</v>
      </c>
      <c r="BS43" s="281">
        <f t="shared" si="41"/>
        <v>127228.44</v>
      </c>
      <c r="BT43" s="90"/>
      <c r="BU43" s="111"/>
      <c r="BV43" s="111"/>
      <c r="BW43" s="126">
        <v>6482322.1600699984</v>
      </c>
      <c r="BX43" s="126">
        <v>13770996.401573693</v>
      </c>
      <c r="BY43" s="7">
        <f t="shared" si="48"/>
        <v>0</v>
      </c>
    </row>
    <row r="44" spans="1:77">
      <c r="A44" s="118" t="s">
        <v>111</v>
      </c>
      <c r="B44" s="118" t="s">
        <v>112</v>
      </c>
      <c r="C44" s="269" t="s">
        <v>112</v>
      </c>
      <c r="D44" s="119" t="s">
        <v>949</v>
      </c>
      <c r="E44" s="119"/>
      <c r="F44" s="120"/>
      <c r="G44" s="121" t="s">
        <v>1135</v>
      </c>
      <c r="H44" s="121" t="s">
        <v>795</v>
      </c>
      <c r="I44" s="122">
        <v>8</v>
      </c>
      <c r="J44" s="217">
        <f t="shared" si="34"/>
        <v>1</v>
      </c>
      <c r="K44" s="123">
        <v>6529028.9231899986</v>
      </c>
      <c r="L44" s="123">
        <v>7843817.6600000001</v>
      </c>
      <c r="M44" s="281">
        <v>6483707.0600000005</v>
      </c>
      <c r="N44" s="264">
        <v>6150089.886803438</v>
      </c>
      <c r="O44" s="282">
        <v>333617.17319656257</v>
      </c>
      <c r="P44" s="93">
        <f t="shared" si="0"/>
        <v>8.6442072127899117E-2</v>
      </c>
      <c r="Q44" s="231">
        <v>15615265.224217335</v>
      </c>
      <c r="R44" s="231"/>
      <c r="S44" s="123">
        <v>15615265.224217335</v>
      </c>
      <c r="T44" s="123">
        <v>2813173.737269213</v>
      </c>
      <c r="U44" s="123">
        <f t="shared" si="35"/>
        <v>6652001.6001446834</v>
      </c>
      <c r="V44" s="123">
        <f t="shared" si="1"/>
        <v>0</v>
      </c>
      <c r="W44" s="123" t="b">
        <f t="shared" si="2"/>
        <v>0</v>
      </c>
      <c r="X44" s="123">
        <v>694461</v>
      </c>
      <c r="Y44" s="123">
        <v>0</v>
      </c>
      <c r="Z44" s="123">
        <v>0</v>
      </c>
      <c r="AA44" s="123">
        <v>0</v>
      </c>
      <c r="AB44" s="123">
        <v>0</v>
      </c>
      <c r="AC44" s="70">
        <f t="shared" si="36"/>
        <v>360843.82680343743</v>
      </c>
      <c r="AD44" s="70">
        <v>0</v>
      </c>
      <c r="AE44" s="70">
        <f t="shared" si="37"/>
        <v>7012845.4269481208</v>
      </c>
      <c r="AF44" s="51">
        <f>IF(D44='2. UC Pool Allocations by Type'!B$5,'2. UC Pool Allocations by Type'!J$5,IF(D44='2. UC Pool Allocations by Type'!B$6,'2. UC Pool Allocations by Type'!J$6,IF(D44='2. UC Pool Allocations by Type'!B$7,'2. UC Pool Allocations by Type'!J$7,IF(D44='2. UC Pool Allocations by Type'!B$10,'2. UC Pool Allocations by Type'!J$10,IF(D44='2. UC Pool Allocations by Type'!B$14,'2. UC Pool Allocations by Type'!J$14,IF(D44='2. UC Pool Allocations by Type'!B$15,'2. UC Pool Allocations by Type'!J$15,IF(D44='2. UC Pool Allocations by Type'!B$16,'2. UC Pool Allocations by Type'!J$16,0)))))))</f>
        <v>114315041.35925385</v>
      </c>
      <c r="AG44" s="71">
        <f t="shared" si="3"/>
        <v>7012845.4269481208</v>
      </c>
      <c r="AH44" s="71">
        <f t="shared" si="4"/>
        <v>0</v>
      </c>
      <c r="AI44" s="71">
        <f t="shared" si="5"/>
        <v>0</v>
      </c>
      <c r="AJ44" s="71">
        <f t="shared" si="6"/>
        <v>0</v>
      </c>
      <c r="AK44" s="71">
        <f t="shared" si="7"/>
        <v>0</v>
      </c>
      <c r="AL44" s="71">
        <f t="shared" si="8"/>
        <v>0</v>
      </c>
      <c r="AM44" s="71">
        <f t="shared" si="9"/>
        <v>0</v>
      </c>
      <c r="AN44" s="49">
        <f t="shared" si="10"/>
        <v>331347.21885679365</v>
      </c>
      <c r="AO44" s="51">
        <f>IF($E44=$D$352,U44*'1. UC Assumptions'!$H$14,0)</f>
        <v>0</v>
      </c>
      <c r="AP44" s="70">
        <f t="shared" si="11"/>
        <v>0</v>
      </c>
      <c r="AQ44" s="70">
        <f t="shared" si="12"/>
        <v>0</v>
      </c>
      <c r="AR44" s="70">
        <f t="shared" si="13"/>
        <v>0</v>
      </c>
      <c r="AS44" s="70">
        <f t="shared" si="49"/>
        <v>0</v>
      </c>
      <c r="AT44" s="70">
        <f t="shared" si="15"/>
        <v>0</v>
      </c>
      <c r="AU44" s="70">
        <f t="shared" si="16"/>
        <v>331347.21885679365</v>
      </c>
      <c r="AV44" s="70">
        <f t="shared" si="50"/>
        <v>-14851.252674347545</v>
      </c>
      <c r="AW44" s="99">
        <f t="shared" si="18"/>
        <v>316495.96618244611</v>
      </c>
      <c r="AX44" s="281">
        <v>6483707.0600000005</v>
      </c>
      <c r="AY44" s="281">
        <f>ROUND(AX44*'1. UC Assumptions'!$C$19,2)</f>
        <v>2719915.11</v>
      </c>
      <c r="AZ44" s="281">
        <f>IF((AE44-AD44-AX44)*'1. UC Assumptions'!$C$19&gt;0,(AE44-AD44-AX44)*'1. UC Assumptions'!$C$19,0)</f>
        <v>221973.54493473645</v>
      </c>
      <c r="BA44" s="281">
        <f t="shared" si="38"/>
        <v>2941888.6549347364</v>
      </c>
      <c r="BB44" s="281">
        <f>ROUND(BA44/'1. UC Assumptions'!$C$19,2)</f>
        <v>7012845.4199999999</v>
      </c>
      <c r="BC44" s="281">
        <f t="shared" si="19"/>
        <v>316495.96618244611</v>
      </c>
      <c r="BD44" s="281">
        <f t="shared" si="20"/>
        <v>0</v>
      </c>
      <c r="BE44" s="281">
        <f t="shared" si="21"/>
        <v>0</v>
      </c>
      <c r="BF44" s="281">
        <f t="shared" si="22"/>
        <v>6696349.4538175538</v>
      </c>
      <c r="BG44" s="281">
        <f t="shared" si="23"/>
        <v>0</v>
      </c>
      <c r="BH44" s="281">
        <f t="shared" si="24"/>
        <v>0</v>
      </c>
      <c r="BI44" s="281">
        <f t="shared" si="25"/>
        <v>0</v>
      </c>
      <c r="BJ44" s="281">
        <f t="shared" si="39"/>
        <v>316495.96618244611</v>
      </c>
      <c r="BK44" s="281">
        <f t="shared" si="26"/>
        <v>316495.96618244611</v>
      </c>
      <c r="BL44" s="281">
        <f t="shared" si="27"/>
        <v>0</v>
      </c>
      <c r="BM44" s="281">
        <f t="shared" si="28"/>
        <v>0</v>
      </c>
      <c r="BN44" s="281">
        <f t="shared" si="29"/>
        <v>0</v>
      </c>
      <c r="BO44" s="281">
        <f t="shared" si="30"/>
        <v>0</v>
      </c>
      <c r="BP44" s="281">
        <f t="shared" si="31"/>
        <v>0</v>
      </c>
      <c r="BQ44" s="281">
        <f t="shared" si="32"/>
        <v>0</v>
      </c>
      <c r="BR44" s="281">
        <f t="shared" si="40"/>
        <v>316495.96618244611</v>
      </c>
      <c r="BS44" s="281">
        <f t="shared" si="41"/>
        <v>132770.04999999999</v>
      </c>
      <c r="BT44" s="90"/>
      <c r="BU44" s="111"/>
      <c r="BV44" s="111"/>
      <c r="BW44" s="126">
        <v>6980130.3931899993</v>
      </c>
      <c r="BX44" s="126">
        <v>15615265.224217335</v>
      </c>
      <c r="BY44" s="7">
        <f t="shared" si="48"/>
        <v>0</v>
      </c>
    </row>
    <row r="45" spans="1:77">
      <c r="A45" s="118" t="s">
        <v>113</v>
      </c>
      <c r="B45" s="118" t="s">
        <v>114</v>
      </c>
      <c r="C45" s="269" t="s">
        <v>114</v>
      </c>
      <c r="D45" s="119" t="s">
        <v>972</v>
      </c>
      <c r="E45" s="119" t="s">
        <v>977</v>
      </c>
      <c r="F45" s="120"/>
      <c r="G45" s="121" t="s">
        <v>1136</v>
      </c>
      <c r="H45" s="121" t="s">
        <v>805</v>
      </c>
      <c r="I45" s="122">
        <v>12</v>
      </c>
      <c r="J45" s="217">
        <f t="shared" si="34"/>
        <v>1</v>
      </c>
      <c r="K45" s="123">
        <v>617075.034937641</v>
      </c>
      <c r="L45" s="123">
        <v>3133030.1</v>
      </c>
      <c r="M45" s="281">
        <v>2096112.27</v>
      </c>
      <c r="N45" s="264">
        <v>1629203.8986605655</v>
      </c>
      <c r="O45" s="282">
        <v>466908.37133943452</v>
      </c>
      <c r="P45" s="93">
        <f t="shared" si="0"/>
        <v>6.4333369360394688E-2</v>
      </c>
      <c r="Q45" s="231">
        <v>3962790.4961632472</v>
      </c>
      <c r="R45" s="231"/>
      <c r="S45" s="123">
        <v>3991362.0337238973</v>
      </c>
      <c r="T45" s="123">
        <v>1514224.4266177083</v>
      </c>
      <c r="U45" s="123">
        <f t="shared" si="35"/>
        <v>847933.70844562375</v>
      </c>
      <c r="V45" s="123" t="b">
        <f t="shared" si="1"/>
        <v>0</v>
      </c>
      <c r="W45" s="123">
        <f t="shared" si="2"/>
        <v>847933.70844562375</v>
      </c>
      <c r="X45" s="123">
        <v>709915</v>
      </c>
      <c r="Y45" s="123">
        <v>0</v>
      </c>
      <c r="Z45" s="123">
        <v>0</v>
      </c>
      <c r="AA45" s="123">
        <v>0</v>
      </c>
      <c r="AB45" s="123">
        <v>0</v>
      </c>
      <c r="AC45" s="70">
        <f t="shared" si="36"/>
        <v>243006.62866056548</v>
      </c>
      <c r="AD45" s="70">
        <v>0</v>
      </c>
      <c r="AE45" s="70">
        <f t="shared" si="37"/>
        <v>1090940.3371061892</v>
      </c>
      <c r="AF45" s="51">
        <f>IF(D45='2. UC Pool Allocations by Type'!B$5,'2. UC Pool Allocations by Type'!J$5,IF(D45='2. UC Pool Allocations by Type'!B$6,'2. UC Pool Allocations by Type'!J$6,IF(D45='2. UC Pool Allocations by Type'!B$7,'2. UC Pool Allocations by Type'!J$7,IF(D45='2. UC Pool Allocations by Type'!B$10,'2. UC Pool Allocations by Type'!J$10,IF(D45='2. UC Pool Allocations by Type'!B$14,'2. UC Pool Allocations by Type'!J$14,IF(D45='2. UC Pool Allocations by Type'!B$15,'2. UC Pool Allocations by Type'!J$15,IF(D45='2. UC Pool Allocations by Type'!B$16,'2. UC Pool Allocations by Type'!J$16,0)))))))</f>
        <v>7359030.3040027209</v>
      </c>
      <c r="AG45" s="71">
        <f t="shared" si="3"/>
        <v>0</v>
      </c>
      <c r="AH45" s="71">
        <f t="shared" si="4"/>
        <v>1090940.3371061892</v>
      </c>
      <c r="AI45" s="71">
        <f t="shared" si="5"/>
        <v>0</v>
      </c>
      <c r="AJ45" s="71">
        <f t="shared" si="6"/>
        <v>0</v>
      </c>
      <c r="AK45" s="71">
        <f t="shared" si="7"/>
        <v>0</v>
      </c>
      <c r="AL45" s="71">
        <f t="shared" si="8"/>
        <v>0</v>
      </c>
      <c r="AM45" s="71">
        <f t="shared" si="9"/>
        <v>0</v>
      </c>
      <c r="AN45" s="49">
        <f t="shared" si="10"/>
        <v>61149.964628285306</v>
      </c>
      <c r="AO45" s="51">
        <f>IF($E45=$D$352,U45*'1. UC Assumptions'!$H$14,0)</f>
        <v>85855.305594930265</v>
      </c>
      <c r="AP45" s="70">
        <f t="shared" si="11"/>
        <v>24705.340966644959</v>
      </c>
      <c r="AQ45" s="70">
        <f t="shared" si="12"/>
        <v>24705.340966644959</v>
      </c>
      <c r="AR45" s="70">
        <f t="shared" si="13"/>
        <v>0</v>
      </c>
      <c r="AS45" s="70">
        <f t="shared" si="49"/>
        <v>0</v>
      </c>
      <c r="AT45" s="70">
        <f t="shared" si="15"/>
        <v>0</v>
      </c>
      <c r="AU45" s="70">
        <f t="shared" si="16"/>
        <v>0</v>
      </c>
      <c r="AV45" s="70">
        <f t="shared" si="50"/>
        <v>0</v>
      </c>
      <c r="AW45" s="99">
        <f t="shared" si="18"/>
        <v>85855.305594930265</v>
      </c>
      <c r="AX45" s="281">
        <v>2096112.27</v>
      </c>
      <c r="AY45" s="281">
        <f>ROUND(AX45*'1. UC Assumptions'!$C$19,2)</f>
        <v>879319.1</v>
      </c>
      <c r="AZ45" s="281">
        <f>IF((AE45-AD45-AX45)*'1. UC Assumptions'!$C$19&gt;0,(AE45-AD45-AX45)*'1. UC Assumptions'!$C$19,0)</f>
        <v>0</v>
      </c>
      <c r="BA45" s="281">
        <f t="shared" si="38"/>
        <v>879319.1</v>
      </c>
      <c r="BB45" s="281">
        <f>ROUND(BA45/'1. UC Assumptions'!$C$19,2)</f>
        <v>2096112.28</v>
      </c>
      <c r="BC45" s="281">
        <f t="shared" si="19"/>
        <v>85855.305594930265</v>
      </c>
      <c r="BD45" s="281">
        <f t="shared" si="20"/>
        <v>0</v>
      </c>
      <c r="BE45" s="281">
        <f t="shared" si="21"/>
        <v>0</v>
      </c>
      <c r="BF45" s="281">
        <f t="shared" si="22"/>
        <v>0</v>
      </c>
      <c r="BG45" s="281">
        <f t="shared" si="23"/>
        <v>0</v>
      </c>
      <c r="BH45" s="281">
        <f t="shared" si="24"/>
        <v>0</v>
      </c>
      <c r="BI45" s="281">
        <f t="shared" si="25"/>
        <v>0</v>
      </c>
      <c r="BJ45" s="281">
        <f t="shared" si="39"/>
        <v>85855.305594930265</v>
      </c>
      <c r="BK45" s="281">
        <f t="shared" si="26"/>
        <v>0</v>
      </c>
      <c r="BL45" s="281">
        <f t="shared" si="27"/>
        <v>85855.305594930265</v>
      </c>
      <c r="BM45" s="281">
        <f t="shared" si="28"/>
        <v>0</v>
      </c>
      <c r="BN45" s="281">
        <f t="shared" si="29"/>
        <v>0</v>
      </c>
      <c r="BO45" s="281">
        <f t="shared" si="30"/>
        <v>0</v>
      </c>
      <c r="BP45" s="281">
        <f t="shared" si="31"/>
        <v>0</v>
      </c>
      <c r="BQ45" s="281">
        <f t="shared" si="32"/>
        <v>0</v>
      </c>
      <c r="BR45" s="281">
        <f t="shared" si="40"/>
        <v>85855.305594930265</v>
      </c>
      <c r="BS45" s="281">
        <f t="shared" si="41"/>
        <v>36016.300000000003</v>
      </c>
      <c r="BT45" s="90"/>
      <c r="BU45" s="111"/>
      <c r="BV45" s="111"/>
      <c r="BW45" s="126">
        <v>628942.534937641</v>
      </c>
      <c r="BX45" s="126">
        <v>3962790.4961632472</v>
      </c>
      <c r="BY45" s="7">
        <f t="shared" si="48"/>
        <v>-28571.537560650147</v>
      </c>
    </row>
    <row r="46" spans="1:77">
      <c r="A46" s="118" t="s">
        <v>115</v>
      </c>
      <c r="B46" s="118" t="s">
        <v>116</v>
      </c>
      <c r="C46" s="269" t="s">
        <v>116</v>
      </c>
      <c r="D46" s="119" t="s">
        <v>972</v>
      </c>
      <c r="E46" s="119" t="s">
        <v>977</v>
      </c>
      <c r="F46" s="120"/>
      <c r="G46" s="121" t="s">
        <v>1137</v>
      </c>
      <c r="H46" s="121" t="s">
        <v>806</v>
      </c>
      <c r="I46" s="122">
        <v>1</v>
      </c>
      <c r="J46" s="217">
        <f t="shared" si="34"/>
        <v>1</v>
      </c>
      <c r="K46" s="123">
        <v>1810775.327376287</v>
      </c>
      <c r="L46" s="123">
        <v>2064176.42</v>
      </c>
      <c r="M46" s="281">
        <v>2278467.27</v>
      </c>
      <c r="N46" s="264">
        <v>2267732.268567834</v>
      </c>
      <c r="O46" s="282">
        <v>10735.001432165969</v>
      </c>
      <c r="P46" s="93">
        <f t="shared" si="0"/>
        <v>9.1503944748543731E-2</v>
      </c>
      <c r="Q46" s="231">
        <v>4229525.1179714799</v>
      </c>
      <c r="R46" s="231"/>
      <c r="S46" s="123">
        <v>4229525.1179714799</v>
      </c>
      <c r="T46" s="123">
        <v>1434099.2114559223</v>
      </c>
      <c r="U46" s="123">
        <f t="shared" si="35"/>
        <v>527693.63794772327</v>
      </c>
      <c r="V46" s="123" t="b">
        <f t="shared" si="1"/>
        <v>0</v>
      </c>
      <c r="W46" s="123">
        <f t="shared" si="2"/>
        <v>527693.63794772327</v>
      </c>
      <c r="X46" s="123">
        <v>13233</v>
      </c>
      <c r="Y46" s="123">
        <v>0</v>
      </c>
      <c r="Z46" s="123">
        <v>0</v>
      </c>
      <c r="AA46" s="123">
        <v>0</v>
      </c>
      <c r="AB46" s="123">
        <v>0</v>
      </c>
      <c r="AC46" s="70">
        <f t="shared" si="36"/>
        <v>2497.9985678340308</v>
      </c>
      <c r="AD46" s="70">
        <v>0</v>
      </c>
      <c r="AE46" s="70">
        <f t="shared" si="37"/>
        <v>530191.6365155573</v>
      </c>
      <c r="AF46" s="51">
        <f>IF(D46='2. UC Pool Allocations by Type'!B$5,'2. UC Pool Allocations by Type'!J$5,IF(D46='2. UC Pool Allocations by Type'!B$6,'2. UC Pool Allocations by Type'!J$6,IF(D46='2. UC Pool Allocations by Type'!B$7,'2. UC Pool Allocations by Type'!J$7,IF(D46='2. UC Pool Allocations by Type'!B$10,'2. UC Pool Allocations by Type'!J$10,IF(D46='2. UC Pool Allocations by Type'!B$14,'2. UC Pool Allocations by Type'!J$14,IF(D46='2. UC Pool Allocations by Type'!B$15,'2. UC Pool Allocations by Type'!J$15,IF(D46='2. UC Pool Allocations by Type'!B$16,'2. UC Pool Allocations by Type'!J$16,0)))))))</f>
        <v>7359030.3040027209</v>
      </c>
      <c r="AG46" s="71">
        <f t="shared" si="3"/>
        <v>0</v>
      </c>
      <c r="AH46" s="71">
        <f t="shared" si="4"/>
        <v>530191.6365155573</v>
      </c>
      <c r="AI46" s="71">
        <f t="shared" si="5"/>
        <v>0</v>
      </c>
      <c r="AJ46" s="71">
        <f t="shared" si="6"/>
        <v>0</v>
      </c>
      <c r="AK46" s="71">
        <f t="shared" si="7"/>
        <v>0</v>
      </c>
      <c r="AL46" s="71">
        <f t="shared" si="8"/>
        <v>0</v>
      </c>
      <c r="AM46" s="71">
        <f t="shared" si="9"/>
        <v>0</v>
      </c>
      <c r="AN46" s="49">
        <f t="shared" si="10"/>
        <v>29718.581957597224</v>
      </c>
      <c r="AO46" s="51">
        <f>IF($E46=$D$352,U46*'1. UC Assumptions'!$H$14,0)</f>
        <v>53430.236462179288</v>
      </c>
      <c r="AP46" s="70">
        <f t="shared" si="11"/>
        <v>23711.654504582064</v>
      </c>
      <c r="AQ46" s="70">
        <f t="shared" si="12"/>
        <v>23711.654504582064</v>
      </c>
      <c r="AR46" s="70">
        <f t="shared" si="13"/>
        <v>0</v>
      </c>
      <c r="AS46" s="70">
        <f t="shared" si="49"/>
        <v>0</v>
      </c>
      <c r="AT46" s="70">
        <f t="shared" si="15"/>
        <v>0</v>
      </c>
      <c r="AU46" s="70">
        <f t="shared" si="16"/>
        <v>0</v>
      </c>
      <c r="AV46" s="70">
        <f t="shared" si="50"/>
        <v>0</v>
      </c>
      <c r="AW46" s="99">
        <f t="shared" si="18"/>
        <v>53430.236462179288</v>
      </c>
      <c r="AX46" s="281">
        <v>2278467.27</v>
      </c>
      <c r="AY46" s="281">
        <f>ROUND(AX46*'1. UC Assumptions'!$C$19,2)</f>
        <v>955817.02</v>
      </c>
      <c r="AZ46" s="281">
        <f>IF((AE46-AD46-AX46)*'1. UC Assumptions'!$C$19&gt;0,(AE46-AD46-AX46)*'1. UC Assumptions'!$C$19,0)</f>
        <v>0</v>
      </c>
      <c r="BA46" s="281">
        <f t="shared" si="38"/>
        <v>955817.02</v>
      </c>
      <c r="BB46" s="281">
        <f>ROUND(BA46/'1. UC Assumptions'!$C$19,2)</f>
        <v>2278467.27</v>
      </c>
      <c r="BC46" s="281">
        <f t="shared" si="19"/>
        <v>53430.236462179288</v>
      </c>
      <c r="BD46" s="281">
        <f t="shared" si="20"/>
        <v>0</v>
      </c>
      <c r="BE46" s="281">
        <f t="shared" si="21"/>
        <v>0</v>
      </c>
      <c r="BF46" s="281">
        <f t="shared" si="22"/>
        <v>0</v>
      </c>
      <c r="BG46" s="281">
        <f t="shared" si="23"/>
        <v>0</v>
      </c>
      <c r="BH46" s="281">
        <f t="shared" si="24"/>
        <v>0</v>
      </c>
      <c r="BI46" s="281">
        <f t="shared" si="25"/>
        <v>0</v>
      </c>
      <c r="BJ46" s="281">
        <f t="shared" si="39"/>
        <v>53430.236462179288</v>
      </c>
      <c r="BK46" s="281">
        <f t="shared" si="26"/>
        <v>0</v>
      </c>
      <c r="BL46" s="281">
        <f t="shared" si="27"/>
        <v>53430.236462179288</v>
      </c>
      <c r="BM46" s="281">
        <f t="shared" si="28"/>
        <v>0</v>
      </c>
      <c r="BN46" s="281">
        <f t="shared" si="29"/>
        <v>0</v>
      </c>
      <c r="BO46" s="281">
        <f t="shared" si="30"/>
        <v>0</v>
      </c>
      <c r="BP46" s="281">
        <f t="shared" si="31"/>
        <v>0</v>
      </c>
      <c r="BQ46" s="281">
        <f t="shared" si="32"/>
        <v>0</v>
      </c>
      <c r="BR46" s="281">
        <f t="shared" si="40"/>
        <v>53430.236462179288</v>
      </c>
      <c r="BS46" s="281">
        <f t="shared" si="41"/>
        <v>22413.98</v>
      </c>
      <c r="BT46" s="90"/>
      <c r="BU46" s="111"/>
      <c r="BV46" s="111"/>
      <c r="BW46" s="126">
        <v>1951013.827376287</v>
      </c>
      <c r="BX46" s="126">
        <v>4229525.1179714799</v>
      </c>
      <c r="BY46" s="7">
        <f t="shared" si="48"/>
        <v>0</v>
      </c>
    </row>
    <row r="47" spans="1:77">
      <c r="A47" s="118" t="s">
        <v>117</v>
      </c>
      <c r="B47" s="118" t="s">
        <v>118</v>
      </c>
      <c r="C47" s="269" t="s">
        <v>2123</v>
      </c>
      <c r="D47" s="119" t="s">
        <v>972</v>
      </c>
      <c r="E47" s="119" t="s">
        <v>977</v>
      </c>
      <c r="F47" s="120"/>
      <c r="G47" s="121" t="s">
        <v>1062</v>
      </c>
      <c r="H47" s="121" t="s">
        <v>1138</v>
      </c>
      <c r="I47" s="122">
        <v>12</v>
      </c>
      <c r="J47" s="217">
        <f t="shared" si="34"/>
        <v>1</v>
      </c>
      <c r="K47" s="123">
        <v>1159886.0052155745</v>
      </c>
      <c r="L47" s="123">
        <v>1358518</v>
      </c>
      <c r="M47" s="281">
        <v>1000013.8900000001</v>
      </c>
      <c r="N47" s="264">
        <v>774489.86841381167</v>
      </c>
      <c r="O47" s="282">
        <v>225524.02158618846</v>
      </c>
      <c r="P47" s="93">
        <f t="shared" si="0"/>
        <v>0.11414272940978587</v>
      </c>
      <c r="Q47" s="231">
        <v>2805861.5121274167</v>
      </c>
      <c r="R47" s="231"/>
      <c r="S47" s="123">
        <v>2805861.5121274167</v>
      </c>
      <c r="T47" s="123">
        <v>1506769.9615574251</v>
      </c>
      <c r="U47" s="123">
        <f t="shared" si="35"/>
        <v>524601.68215617992</v>
      </c>
      <c r="V47" s="123" t="b">
        <f t="shared" si="1"/>
        <v>0</v>
      </c>
      <c r="W47" s="123">
        <f t="shared" si="2"/>
        <v>524601.68215617992</v>
      </c>
      <c r="X47" s="123">
        <v>378283</v>
      </c>
      <c r="Y47" s="123">
        <v>0</v>
      </c>
      <c r="Z47" s="123">
        <v>0</v>
      </c>
      <c r="AA47" s="123">
        <v>0</v>
      </c>
      <c r="AB47" s="123">
        <v>0</v>
      </c>
      <c r="AC47" s="70">
        <f t="shared" si="36"/>
        <v>152758.97841381154</v>
      </c>
      <c r="AD47" s="70">
        <v>0</v>
      </c>
      <c r="AE47" s="70">
        <f t="shared" si="37"/>
        <v>677360.66056999145</v>
      </c>
      <c r="AF47" s="51">
        <f>IF(D47='2. UC Pool Allocations by Type'!B$5,'2. UC Pool Allocations by Type'!J$5,IF(D47='2. UC Pool Allocations by Type'!B$6,'2. UC Pool Allocations by Type'!J$6,IF(D47='2. UC Pool Allocations by Type'!B$7,'2. UC Pool Allocations by Type'!J$7,IF(D47='2. UC Pool Allocations by Type'!B$10,'2. UC Pool Allocations by Type'!J$10,IF(D47='2. UC Pool Allocations by Type'!B$14,'2. UC Pool Allocations by Type'!J$14,IF(D47='2. UC Pool Allocations by Type'!B$15,'2. UC Pool Allocations by Type'!J$15,IF(D47='2. UC Pool Allocations by Type'!B$16,'2. UC Pool Allocations by Type'!J$16,0)))))))</f>
        <v>7359030.3040027209</v>
      </c>
      <c r="AG47" s="71">
        <f t="shared" si="3"/>
        <v>0</v>
      </c>
      <c r="AH47" s="71">
        <f t="shared" si="4"/>
        <v>677360.66056999145</v>
      </c>
      <c r="AI47" s="71">
        <f t="shared" si="5"/>
        <v>0</v>
      </c>
      <c r="AJ47" s="71">
        <f t="shared" si="6"/>
        <v>0</v>
      </c>
      <c r="AK47" s="71">
        <f t="shared" si="7"/>
        <v>0</v>
      </c>
      <c r="AL47" s="71">
        <f t="shared" si="8"/>
        <v>0</v>
      </c>
      <c r="AM47" s="71">
        <f t="shared" si="9"/>
        <v>0</v>
      </c>
      <c r="AN47" s="49">
        <f t="shared" si="10"/>
        <v>37967.777911960344</v>
      </c>
      <c r="AO47" s="51">
        <f>IF($E47=$D$352,U47*'1. UC Assumptions'!$H$14,0)</f>
        <v>53117.168581135149</v>
      </c>
      <c r="AP47" s="70">
        <f t="shared" si="11"/>
        <v>15149.390669174805</v>
      </c>
      <c r="AQ47" s="70">
        <f t="shared" si="12"/>
        <v>15149.390669174805</v>
      </c>
      <c r="AR47" s="70">
        <f t="shared" si="13"/>
        <v>0</v>
      </c>
      <c r="AS47" s="70">
        <f t="shared" si="49"/>
        <v>0</v>
      </c>
      <c r="AT47" s="70">
        <f t="shared" si="15"/>
        <v>0</v>
      </c>
      <c r="AU47" s="70">
        <f t="shared" si="16"/>
        <v>0</v>
      </c>
      <c r="AV47" s="70">
        <f t="shared" si="50"/>
        <v>0</v>
      </c>
      <c r="AW47" s="99">
        <f t="shared" si="18"/>
        <v>53117.168581135149</v>
      </c>
      <c r="AX47" s="281">
        <v>1000013.8900000001</v>
      </c>
      <c r="AY47" s="281">
        <f>ROUND(AX47*'1. UC Assumptions'!$C$19,2)</f>
        <v>419505.83</v>
      </c>
      <c r="AZ47" s="281">
        <f>IF((AE47-AD47-AX47)*'1. UC Assumptions'!$C$19&gt;0,(AE47-AD47-AX47)*'1. UC Assumptions'!$C$19,0)</f>
        <v>0</v>
      </c>
      <c r="BA47" s="281">
        <f t="shared" si="38"/>
        <v>419505.83</v>
      </c>
      <c r="BB47" s="281">
        <f>ROUND(BA47/'1. UC Assumptions'!$C$19,2)</f>
        <v>1000013.9</v>
      </c>
      <c r="BC47" s="281">
        <f t="shared" si="19"/>
        <v>53117.168581135149</v>
      </c>
      <c r="BD47" s="281">
        <f t="shared" si="20"/>
        <v>0</v>
      </c>
      <c r="BE47" s="281">
        <f t="shared" si="21"/>
        <v>0</v>
      </c>
      <c r="BF47" s="281">
        <f t="shared" si="22"/>
        <v>0</v>
      </c>
      <c r="BG47" s="281">
        <f t="shared" si="23"/>
        <v>0</v>
      </c>
      <c r="BH47" s="281">
        <f t="shared" si="24"/>
        <v>0</v>
      </c>
      <c r="BI47" s="281">
        <f t="shared" si="25"/>
        <v>0</v>
      </c>
      <c r="BJ47" s="281">
        <f t="shared" si="39"/>
        <v>53117.168581135149</v>
      </c>
      <c r="BK47" s="281">
        <f t="shared" si="26"/>
        <v>0</v>
      </c>
      <c r="BL47" s="281">
        <f t="shared" si="27"/>
        <v>53117.168581135149</v>
      </c>
      <c r="BM47" s="281">
        <f t="shared" si="28"/>
        <v>0</v>
      </c>
      <c r="BN47" s="281">
        <f t="shared" si="29"/>
        <v>0</v>
      </c>
      <c r="BO47" s="281">
        <f t="shared" si="30"/>
        <v>0</v>
      </c>
      <c r="BP47" s="281">
        <f t="shared" si="31"/>
        <v>0</v>
      </c>
      <c r="BQ47" s="281">
        <f t="shared" si="32"/>
        <v>0</v>
      </c>
      <c r="BR47" s="281">
        <f t="shared" si="40"/>
        <v>53117.168581135149</v>
      </c>
      <c r="BS47" s="281">
        <f t="shared" si="41"/>
        <v>22282.65</v>
      </c>
      <c r="BT47" s="90"/>
      <c r="BU47" s="111"/>
      <c r="BV47" s="111"/>
      <c r="BW47" s="126">
        <v>1305154.0352155743</v>
      </c>
      <c r="BX47" s="126">
        <v>2805861.5121274167</v>
      </c>
      <c r="BY47" s="7">
        <f t="shared" si="48"/>
        <v>0</v>
      </c>
    </row>
    <row r="48" spans="1:77">
      <c r="A48" s="118" t="s">
        <v>119</v>
      </c>
      <c r="B48" s="118" t="s">
        <v>120</v>
      </c>
      <c r="C48" s="269" t="s">
        <v>120</v>
      </c>
      <c r="D48" s="119" t="s">
        <v>972</v>
      </c>
      <c r="E48" s="119" t="s">
        <v>977</v>
      </c>
      <c r="F48" s="120"/>
      <c r="G48" s="121" t="s">
        <v>1139</v>
      </c>
      <c r="H48" s="121" t="s">
        <v>800</v>
      </c>
      <c r="I48" s="122">
        <v>11</v>
      </c>
      <c r="J48" s="217">
        <f t="shared" si="34"/>
        <v>1</v>
      </c>
      <c r="K48" s="123">
        <v>305732.94999999995</v>
      </c>
      <c r="L48" s="123">
        <v>112471</v>
      </c>
      <c r="M48" s="281">
        <v>178886</v>
      </c>
      <c r="N48" s="264">
        <v>108684.69566159043</v>
      </c>
      <c r="O48" s="282">
        <v>70201.304338409565</v>
      </c>
      <c r="P48" s="93">
        <f t="shared" si="0"/>
        <v>5.7394212724293903E-2</v>
      </c>
      <c r="Q48" s="231">
        <v>442206.43646843993</v>
      </c>
      <c r="R48" s="231"/>
      <c r="S48" s="123">
        <v>442206.43646843993</v>
      </c>
      <c r="T48" s="123">
        <v>265795.25531926902</v>
      </c>
      <c r="U48" s="123">
        <f t="shared" si="35"/>
        <v>67726.485487580474</v>
      </c>
      <c r="V48" s="123" t="b">
        <f t="shared" si="1"/>
        <v>0</v>
      </c>
      <c r="W48" s="123">
        <f t="shared" si="2"/>
        <v>67726.485487580474</v>
      </c>
      <c r="X48" s="123">
        <v>113947</v>
      </c>
      <c r="Y48" s="123">
        <v>0</v>
      </c>
      <c r="Z48" s="123">
        <v>0</v>
      </c>
      <c r="AA48" s="123">
        <v>0</v>
      </c>
      <c r="AB48" s="123">
        <v>0</v>
      </c>
      <c r="AC48" s="70">
        <f t="shared" si="36"/>
        <v>43745.695661590435</v>
      </c>
      <c r="AD48" s="70">
        <v>0</v>
      </c>
      <c r="AE48" s="70">
        <f t="shared" si="37"/>
        <v>111472.18114917091</v>
      </c>
      <c r="AF48" s="51">
        <f>IF(D48='2. UC Pool Allocations by Type'!B$5,'2. UC Pool Allocations by Type'!J$5,IF(D48='2. UC Pool Allocations by Type'!B$6,'2. UC Pool Allocations by Type'!J$6,IF(D48='2. UC Pool Allocations by Type'!B$7,'2. UC Pool Allocations by Type'!J$7,IF(D48='2. UC Pool Allocations by Type'!B$10,'2. UC Pool Allocations by Type'!J$10,IF(D48='2. UC Pool Allocations by Type'!B$14,'2. UC Pool Allocations by Type'!J$14,IF(D48='2. UC Pool Allocations by Type'!B$15,'2. UC Pool Allocations by Type'!J$15,IF(D48='2. UC Pool Allocations by Type'!B$16,'2. UC Pool Allocations by Type'!J$16,0)))))))</f>
        <v>7359030.3040027209</v>
      </c>
      <c r="AG48" s="71">
        <f t="shared" si="3"/>
        <v>0</v>
      </c>
      <c r="AH48" s="71">
        <f t="shared" si="4"/>
        <v>111472.18114917091</v>
      </c>
      <c r="AI48" s="71">
        <f t="shared" si="5"/>
        <v>0</v>
      </c>
      <c r="AJ48" s="71">
        <f t="shared" si="6"/>
        <v>0</v>
      </c>
      <c r="AK48" s="71">
        <f t="shared" si="7"/>
        <v>0</v>
      </c>
      <c r="AL48" s="71">
        <f t="shared" si="8"/>
        <v>0</v>
      </c>
      <c r="AM48" s="71">
        <f t="shared" si="9"/>
        <v>0</v>
      </c>
      <c r="AN48" s="49">
        <f t="shared" si="10"/>
        <v>6248.2976405391737</v>
      </c>
      <c r="AO48" s="51">
        <f>IF($E48=$D$352,U48*'1. UC Assumptions'!$H$14,0)</f>
        <v>6857.4678073194145</v>
      </c>
      <c r="AP48" s="70">
        <f t="shared" si="11"/>
        <v>609.17016678024083</v>
      </c>
      <c r="AQ48" s="70">
        <f t="shared" si="12"/>
        <v>609.17016678024083</v>
      </c>
      <c r="AR48" s="70">
        <f t="shared" si="13"/>
        <v>0</v>
      </c>
      <c r="AS48" s="70">
        <f t="shared" si="49"/>
        <v>0</v>
      </c>
      <c r="AT48" s="70">
        <f t="shared" si="15"/>
        <v>0</v>
      </c>
      <c r="AU48" s="70">
        <f t="shared" si="16"/>
        <v>0</v>
      </c>
      <c r="AV48" s="70">
        <f t="shared" si="50"/>
        <v>0</v>
      </c>
      <c r="AW48" s="99">
        <f t="shared" si="18"/>
        <v>6857.4678073194145</v>
      </c>
      <c r="AX48" s="281">
        <v>178886</v>
      </c>
      <c r="AY48" s="281">
        <f>ROUND(AX48*'1. UC Assumptions'!$C$19,2)</f>
        <v>75042.679999999993</v>
      </c>
      <c r="AZ48" s="281">
        <f>IF((AE48-AD48-AX48)*'1. UC Assumptions'!$C$19&gt;0,(AE48-AD48-AX48)*'1. UC Assumptions'!$C$19,0)</f>
        <v>0</v>
      </c>
      <c r="BA48" s="281">
        <f t="shared" si="38"/>
        <v>75042.679999999993</v>
      </c>
      <c r="BB48" s="281">
        <f>ROUND(BA48/'1. UC Assumptions'!$C$19,2)</f>
        <v>178886.01</v>
      </c>
      <c r="BC48" s="281">
        <f t="shared" si="19"/>
        <v>6857.4678073194145</v>
      </c>
      <c r="BD48" s="281">
        <f t="shared" si="20"/>
        <v>0</v>
      </c>
      <c r="BE48" s="281">
        <f t="shared" si="21"/>
        <v>0</v>
      </c>
      <c r="BF48" s="281">
        <f t="shared" si="22"/>
        <v>0</v>
      </c>
      <c r="BG48" s="281">
        <f t="shared" si="23"/>
        <v>0</v>
      </c>
      <c r="BH48" s="281">
        <f t="shared" si="24"/>
        <v>0</v>
      </c>
      <c r="BI48" s="281">
        <f t="shared" si="25"/>
        <v>0</v>
      </c>
      <c r="BJ48" s="281">
        <f t="shared" si="39"/>
        <v>6857.4678073194145</v>
      </c>
      <c r="BK48" s="281">
        <f t="shared" si="26"/>
        <v>0</v>
      </c>
      <c r="BL48" s="281">
        <f t="shared" si="27"/>
        <v>6857.4678073194145</v>
      </c>
      <c r="BM48" s="281">
        <f t="shared" si="28"/>
        <v>0</v>
      </c>
      <c r="BN48" s="281">
        <f t="shared" si="29"/>
        <v>0</v>
      </c>
      <c r="BO48" s="281">
        <f t="shared" si="30"/>
        <v>0</v>
      </c>
      <c r="BP48" s="281">
        <f t="shared" si="31"/>
        <v>0</v>
      </c>
      <c r="BQ48" s="281">
        <f t="shared" si="32"/>
        <v>0</v>
      </c>
      <c r="BR48" s="281">
        <f t="shared" si="40"/>
        <v>6857.4678073194145</v>
      </c>
      <c r="BS48" s="281">
        <f t="shared" si="41"/>
        <v>2876.7</v>
      </c>
      <c r="BT48" s="90"/>
      <c r="BU48" s="111"/>
      <c r="BV48" s="111"/>
      <c r="BW48" s="126">
        <v>307326.24</v>
      </c>
      <c r="BX48" s="126">
        <v>442206.43646843993</v>
      </c>
      <c r="BY48" s="7">
        <f t="shared" si="48"/>
        <v>0</v>
      </c>
    </row>
    <row r="49" spans="1:77">
      <c r="A49" s="118" t="s">
        <v>122</v>
      </c>
      <c r="B49" s="118" t="s">
        <v>123</v>
      </c>
      <c r="C49" s="269" t="s">
        <v>123</v>
      </c>
      <c r="D49" s="119" t="s">
        <v>972</v>
      </c>
      <c r="E49" s="119" t="s">
        <v>977</v>
      </c>
      <c r="F49" s="120"/>
      <c r="G49" s="121" t="s">
        <v>121</v>
      </c>
      <c r="H49" s="121" t="s">
        <v>807</v>
      </c>
      <c r="I49" s="122">
        <v>19</v>
      </c>
      <c r="J49" s="217" t="str">
        <f t="shared" si="34"/>
        <v xml:space="preserve"> </v>
      </c>
      <c r="K49" s="123">
        <v>132208.48337399994</v>
      </c>
      <c r="L49" s="123">
        <v>348629</v>
      </c>
      <c r="M49" s="281">
        <v>434815.11</v>
      </c>
      <c r="N49" s="264">
        <v>431452.88477230858</v>
      </c>
      <c r="O49" s="282">
        <v>3362.2252276914078</v>
      </c>
      <c r="P49" s="93">
        <f t="shared" si="0"/>
        <v>5.976152010544622E-2</v>
      </c>
      <c r="Q49" s="231">
        <v>509573.06230410741</v>
      </c>
      <c r="R49" s="231"/>
      <c r="S49" s="123">
        <v>509573.06230410741</v>
      </c>
      <c r="T49" s="123">
        <v>0</v>
      </c>
      <c r="U49" s="123">
        <f t="shared" si="35"/>
        <v>78120.177531798836</v>
      </c>
      <c r="V49" s="123" t="b">
        <f t="shared" si="1"/>
        <v>0</v>
      </c>
      <c r="W49" s="123">
        <f t="shared" si="2"/>
        <v>78120.177531798836</v>
      </c>
      <c r="X49" s="123">
        <v>3971</v>
      </c>
      <c r="Y49" s="123">
        <v>0</v>
      </c>
      <c r="Z49" s="123">
        <v>0</v>
      </c>
      <c r="AA49" s="123">
        <v>0</v>
      </c>
      <c r="AB49" s="123">
        <v>0</v>
      </c>
      <c r="AC49" s="70">
        <f t="shared" si="36"/>
        <v>608.77477230859222</v>
      </c>
      <c r="AD49" s="70">
        <v>0</v>
      </c>
      <c r="AE49" s="70">
        <f t="shared" si="37"/>
        <v>78728.952304107428</v>
      </c>
      <c r="AF49" s="51">
        <f>IF(D49='2. UC Pool Allocations by Type'!B$5,'2. UC Pool Allocations by Type'!J$5,IF(D49='2. UC Pool Allocations by Type'!B$6,'2. UC Pool Allocations by Type'!J$6,IF(D49='2. UC Pool Allocations by Type'!B$7,'2. UC Pool Allocations by Type'!J$7,IF(D49='2. UC Pool Allocations by Type'!B$10,'2. UC Pool Allocations by Type'!J$10,IF(D49='2. UC Pool Allocations by Type'!B$14,'2. UC Pool Allocations by Type'!J$14,IF(D49='2. UC Pool Allocations by Type'!B$15,'2. UC Pool Allocations by Type'!J$15,IF(D49='2. UC Pool Allocations by Type'!B$16,'2. UC Pool Allocations by Type'!J$16,0)))))))</f>
        <v>7359030.3040027209</v>
      </c>
      <c r="AG49" s="71">
        <f t="shared" si="3"/>
        <v>0</v>
      </c>
      <c r="AH49" s="71">
        <f t="shared" si="4"/>
        <v>78728.952304107428</v>
      </c>
      <c r="AI49" s="71">
        <f t="shared" si="5"/>
        <v>0</v>
      </c>
      <c r="AJ49" s="71">
        <f t="shared" si="6"/>
        <v>0</v>
      </c>
      <c r="AK49" s="71">
        <f t="shared" si="7"/>
        <v>0</v>
      </c>
      <c r="AL49" s="71">
        <f t="shared" si="8"/>
        <v>0</v>
      </c>
      <c r="AM49" s="71">
        <f t="shared" si="9"/>
        <v>0</v>
      </c>
      <c r="AN49" s="49">
        <f t="shared" si="10"/>
        <v>4412.9568637899965</v>
      </c>
      <c r="AO49" s="51">
        <f>IF($E49=$D$352,U49*'1. UC Assumptions'!$H$14,0)</f>
        <v>7909.8538580541663</v>
      </c>
      <c r="AP49" s="70">
        <f t="shared" si="11"/>
        <v>3496.8969942641697</v>
      </c>
      <c r="AQ49" s="70">
        <f t="shared" si="12"/>
        <v>3496.8969942641697</v>
      </c>
      <c r="AR49" s="70">
        <f t="shared" si="13"/>
        <v>0</v>
      </c>
      <c r="AS49" s="70">
        <f t="shared" si="49"/>
        <v>0</v>
      </c>
      <c r="AT49" s="70">
        <f t="shared" si="15"/>
        <v>0</v>
      </c>
      <c r="AU49" s="70">
        <f t="shared" si="16"/>
        <v>0</v>
      </c>
      <c r="AV49" s="70">
        <f t="shared" si="50"/>
        <v>0</v>
      </c>
      <c r="AW49" s="99">
        <f t="shared" si="18"/>
        <v>7909.8538580541663</v>
      </c>
      <c r="AX49" s="281">
        <v>434815.11</v>
      </c>
      <c r="AY49" s="281">
        <f>ROUND(AX49*'1. UC Assumptions'!$C$19,2)</f>
        <v>182404.94</v>
      </c>
      <c r="AZ49" s="281">
        <f>IF((AE49-AD49-AX49)*'1. UC Assumptions'!$C$19&gt;0,(AE49-AD49-AX49)*'1. UC Assumptions'!$C$19,0)</f>
        <v>0</v>
      </c>
      <c r="BA49" s="281">
        <f t="shared" si="38"/>
        <v>182404.94</v>
      </c>
      <c r="BB49" s="281">
        <f>ROUND(BA49/'1. UC Assumptions'!$C$19,2)</f>
        <v>434815.11</v>
      </c>
      <c r="BC49" s="281">
        <f t="shared" si="19"/>
        <v>7909.8538580541663</v>
      </c>
      <c r="BD49" s="281">
        <f t="shared" si="20"/>
        <v>0</v>
      </c>
      <c r="BE49" s="281">
        <f t="shared" si="21"/>
        <v>0</v>
      </c>
      <c r="BF49" s="281">
        <f t="shared" si="22"/>
        <v>0</v>
      </c>
      <c r="BG49" s="281">
        <f t="shared" si="23"/>
        <v>0</v>
      </c>
      <c r="BH49" s="281">
        <f t="shared" si="24"/>
        <v>0</v>
      </c>
      <c r="BI49" s="281">
        <f t="shared" si="25"/>
        <v>0</v>
      </c>
      <c r="BJ49" s="281">
        <f t="shared" si="39"/>
        <v>7909.8538580541663</v>
      </c>
      <c r="BK49" s="281">
        <f t="shared" si="26"/>
        <v>0</v>
      </c>
      <c r="BL49" s="281">
        <f t="shared" si="27"/>
        <v>7909.8538580541663</v>
      </c>
      <c r="BM49" s="281">
        <f t="shared" si="28"/>
        <v>0</v>
      </c>
      <c r="BN49" s="281">
        <f t="shared" si="29"/>
        <v>0</v>
      </c>
      <c r="BO49" s="281">
        <f t="shared" si="30"/>
        <v>0</v>
      </c>
      <c r="BP49" s="281">
        <f t="shared" si="31"/>
        <v>0</v>
      </c>
      <c r="BQ49" s="281">
        <f t="shared" si="32"/>
        <v>0</v>
      </c>
      <c r="BR49" s="281">
        <f t="shared" si="40"/>
        <v>7909.8538580541663</v>
      </c>
      <c r="BS49" s="281">
        <f t="shared" si="41"/>
        <v>3318.18</v>
      </c>
      <c r="BT49" s="90"/>
      <c r="BU49" s="111"/>
      <c r="BV49" s="111"/>
      <c r="BW49" s="126">
        <v>135121.00337399996</v>
      </c>
      <c r="BX49" s="126">
        <v>509573.06230410741</v>
      </c>
      <c r="BY49" s="7">
        <f t="shared" si="48"/>
        <v>0</v>
      </c>
    </row>
    <row r="50" spans="1:77">
      <c r="A50" s="118" t="s">
        <v>125</v>
      </c>
      <c r="B50" s="118" t="s">
        <v>126</v>
      </c>
      <c r="C50" s="269" t="s">
        <v>126</v>
      </c>
      <c r="D50" s="119" t="s">
        <v>949</v>
      </c>
      <c r="E50" s="119"/>
      <c r="F50" s="120"/>
      <c r="G50" s="121" t="s">
        <v>124</v>
      </c>
      <c r="H50" s="121" t="s">
        <v>808</v>
      </c>
      <c r="I50" s="122">
        <v>9</v>
      </c>
      <c r="J50" s="217" t="str">
        <f t="shared" si="34"/>
        <v xml:space="preserve"> </v>
      </c>
      <c r="K50" s="123">
        <v>630863.22260000091</v>
      </c>
      <c r="L50" s="123">
        <v>4163972</v>
      </c>
      <c r="M50" s="281">
        <v>2333151.21</v>
      </c>
      <c r="N50" s="264">
        <v>2333151.21</v>
      </c>
      <c r="O50" s="282">
        <v>0</v>
      </c>
      <c r="P50" s="93">
        <f t="shared" si="0"/>
        <v>9.0734220456664794E-2</v>
      </c>
      <c r="Q50" s="231">
        <v>5229890.8587407712</v>
      </c>
      <c r="R50" s="231"/>
      <c r="S50" s="123">
        <v>5229890.8587407712</v>
      </c>
      <c r="T50" s="123">
        <v>0</v>
      </c>
      <c r="U50" s="123">
        <f t="shared" si="35"/>
        <v>2896739.6487407712</v>
      </c>
      <c r="V50" s="123">
        <f t="shared" si="1"/>
        <v>0</v>
      </c>
      <c r="W50" s="123" t="b">
        <f t="shared" si="2"/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70">
        <f t="shared" si="36"/>
        <v>0</v>
      </c>
      <c r="AD50" s="70">
        <v>0</v>
      </c>
      <c r="AE50" s="70">
        <f t="shared" si="37"/>
        <v>2896739.6487407712</v>
      </c>
      <c r="AF50" s="51">
        <f>IF(D50='2. UC Pool Allocations by Type'!B$5,'2. UC Pool Allocations by Type'!J$5,IF(D50='2. UC Pool Allocations by Type'!B$6,'2. UC Pool Allocations by Type'!J$6,IF(D50='2. UC Pool Allocations by Type'!B$7,'2. UC Pool Allocations by Type'!J$7,IF(D50='2. UC Pool Allocations by Type'!B$10,'2. UC Pool Allocations by Type'!J$10,IF(D50='2. UC Pool Allocations by Type'!B$14,'2. UC Pool Allocations by Type'!J$14,IF(D50='2. UC Pool Allocations by Type'!B$15,'2. UC Pool Allocations by Type'!J$15,IF(D50='2. UC Pool Allocations by Type'!B$16,'2. UC Pool Allocations by Type'!J$16,0)))))))</f>
        <v>114315041.35925385</v>
      </c>
      <c r="AG50" s="71">
        <f t="shared" si="3"/>
        <v>2896739.6487407712</v>
      </c>
      <c r="AH50" s="71">
        <f t="shared" si="4"/>
        <v>0</v>
      </c>
      <c r="AI50" s="71">
        <f t="shared" si="5"/>
        <v>0</v>
      </c>
      <c r="AJ50" s="71">
        <f t="shared" si="6"/>
        <v>0</v>
      </c>
      <c r="AK50" s="71">
        <f t="shared" si="7"/>
        <v>0</v>
      </c>
      <c r="AL50" s="71">
        <f t="shared" si="8"/>
        <v>0</v>
      </c>
      <c r="AM50" s="71">
        <f t="shared" si="9"/>
        <v>0</v>
      </c>
      <c r="AN50" s="49">
        <f t="shared" si="10"/>
        <v>136866.93031535434</v>
      </c>
      <c r="AO50" s="51">
        <f>IF($E50=$D$352,U50*'1. UC Assumptions'!$H$14,0)</f>
        <v>0</v>
      </c>
      <c r="AP50" s="70">
        <f t="shared" si="11"/>
        <v>0</v>
      </c>
      <c r="AQ50" s="70">
        <f t="shared" si="12"/>
        <v>0</v>
      </c>
      <c r="AR50" s="70">
        <f t="shared" si="13"/>
        <v>0</v>
      </c>
      <c r="AS50" s="70">
        <f t="shared" si="49"/>
        <v>0</v>
      </c>
      <c r="AT50" s="70">
        <f t="shared" si="15"/>
        <v>0</v>
      </c>
      <c r="AU50" s="70">
        <f t="shared" si="16"/>
        <v>136866.93031535434</v>
      </c>
      <c r="AV50" s="70">
        <f t="shared" si="50"/>
        <v>-6134.4874777842724</v>
      </c>
      <c r="AW50" s="99">
        <f t="shared" si="18"/>
        <v>130732.44283757007</v>
      </c>
      <c r="AX50" s="281">
        <v>2333151.21</v>
      </c>
      <c r="AY50" s="281">
        <f>ROUND(AX50*'1. UC Assumptions'!$C$19,2)</f>
        <v>978756.93</v>
      </c>
      <c r="AZ50" s="281">
        <f>IF((AE50-AD50-AX50)*'1. UC Assumptions'!$C$19&gt;0,(AE50-AD50-AX50)*'1. UC Assumptions'!$C$19,0)</f>
        <v>236425.35005175354</v>
      </c>
      <c r="BA50" s="281">
        <f t="shared" si="38"/>
        <v>1215182.2800517536</v>
      </c>
      <c r="BB50" s="281">
        <f>ROUND(BA50/'1. UC Assumptions'!$C$19,2)</f>
        <v>2896739.64</v>
      </c>
      <c r="BC50" s="281">
        <f t="shared" si="19"/>
        <v>130732.44283757007</v>
      </c>
      <c r="BD50" s="281">
        <f t="shared" si="20"/>
        <v>0</v>
      </c>
      <c r="BE50" s="281">
        <f t="shared" si="21"/>
        <v>0</v>
      </c>
      <c r="BF50" s="281">
        <f t="shared" si="22"/>
        <v>2766007.1971624303</v>
      </c>
      <c r="BG50" s="281">
        <f t="shared" si="23"/>
        <v>0</v>
      </c>
      <c r="BH50" s="281">
        <f t="shared" si="24"/>
        <v>0</v>
      </c>
      <c r="BI50" s="281">
        <f t="shared" si="25"/>
        <v>0</v>
      </c>
      <c r="BJ50" s="281">
        <f t="shared" si="39"/>
        <v>130732.44283757007</v>
      </c>
      <c r="BK50" s="281">
        <f t="shared" si="26"/>
        <v>130732.44283757007</v>
      </c>
      <c r="BL50" s="281">
        <f t="shared" si="27"/>
        <v>0</v>
      </c>
      <c r="BM50" s="281">
        <f t="shared" si="28"/>
        <v>0</v>
      </c>
      <c r="BN50" s="281">
        <f t="shared" si="29"/>
        <v>0</v>
      </c>
      <c r="BO50" s="281">
        <f t="shared" si="30"/>
        <v>0</v>
      </c>
      <c r="BP50" s="281">
        <f t="shared" si="31"/>
        <v>0</v>
      </c>
      <c r="BQ50" s="281">
        <f t="shared" si="32"/>
        <v>0</v>
      </c>
      <c r="BR50" s="281">
        <f t="shared" si="40"/>
        <v>130732.44283757007</v>
      </c>
      <c r="BS50" s="281">
        <f t="shared" si="41"/>
        <v>54842.25</v>
      </c>
      <c r="BT50" s="90"/>
      <c r="BU50" s="111"/>
      <c r="BV50" s="111"/>
      <c r="BW50" s="126">
        <v>800889.58260000078</v>
      </c>
      <c r="BX50" s="126">
        <v>5229890.8587407712</v>
      </c>
      <c r="BY50" s="7">
        <f t="shared" si="48"/>
        <v>0</v>
      </c>
    </row>
    <row r="51" spans="1:77">
      <c r="A51" s="118" t="s">
        <v>128</v>
      </c>
      <c r="B51" s="118" t="s">
        <v>129</v>
      </c>
      <c r="C51" s="269" t="s">
        <v>129</v>
      </c>
      <c r="D51" s="119" t="s">
        <v>949</v>
      </c>
      <c r="E51" s="119" t="s">
        <v>977</v>
      </c>
      <c r="F51" s="120"/>
      <c r="G51" s="121" t="s">
        <v>127</v>
      </c>
      <c r="H51" s="121" t="s">
        <v>809</v>
      </c>
      <c r="I51" s="122">
        <v>12</v>
      </c>
      <c r="J51" s="217" t="str">
        <f t="shared" si="34"/>
        <v xml:space="preserve"> </v>
      </c>
      <c r="K51" s="123">
        <v>270751.58964731579</v>
      </c>
      <c r="L51" s="123">
        <v>332520.03999999998</v>
      </c>
      <c r="M51" s="281">
        <v>555314.4</v>
      </c>
      <c r="N51" s="264">
        <v>536509.06097705988</v>
      </c>
      <c r="O51" s="282">
        <v>18805.339022940141</v>
      </c>
      <c r="P51" s="93">
        <f t="shared" si="0"/>
        <v>5.5167711085485793E-2</v>
      </c>
      <c r="Q51" s="231">
        <v>636552.74461776903</v>
      </c>
      <c r="R51" s="231"/>
      <c r="S51" s="123">
        <v>636552.74461776903</v>
      </c>
      <c r="T51" s="123">
        <v>0</v>
      </c>
      <c r="U51" s="123">
        <f t="shared" si="35"/>
        <v>100043.68364070915</v>
      </c>
      <c r="V51" s="123">
        <f t="shared" si="1"/>
        <v>100043.68364070915</v>
      </c>
      <c r="W51" s="123" t="b">
        <f t="shared" si="2"/>
        <v>0</v>
      </c>
      <c r="X51" s="123">
        <v>22312</v>
      </c>
      <c r="Y51" s="123">
        <v>0</v>
      </c>
      <c r="Z51" s="123">
        <v>0</v>
      </c>
      <c r="AA51" s="123">
        <v>0</v>
      </c>
      <c r="AB51" s="123">
        <v>0</v>
      </c>
      <c r="AC51" s="70">
        <f t="shared" si="36"/>
        <v>3506.6609770598589</v>
      </c>
      <c r="AD51" s="70">
        <v>0</v>
      </c>
      <c r="AE51" s="70">
        <f t="shared" si="37"/>
        <v>103550.34461776901</v>
      </c>
      <c r="AF51" s="51">
        <f>IF(D51='2. UC Pool Allocations by Type'!B$5,'2. UC Pool Allocations by Type'!J$5,IF(D51='2. UC Pool Allocations by Type'!B$6,'2. UC Pool Allocations by Type'!J$6,IF(D51='2. UC Pool Allocations by Type'!B$7,'2. UC Pool Allocations by Type'!J$7,IF(D51='2. UC Pool Allocations by Type'!B$10,'2. UC Pool Allocations by Type'!J$10,IF(D51='2. UC Pool Allocations by Type'!B$14,'2. UC Pool Allocations by Type'!J$14,IF(D51='2. UC Pool Allocations by Type'!B$15,'2. UC Pool Allocations by Type'!J$15,IF(D51='2. UC Pool Allocations by Type'!B$16,'2. UC Pool Allocations by Type'!J$16,0)))))))</f>
        <v>114315041.35925385</v>
      </c>
      <c r="AG51" s="71">
        <f t="shared" si="3"/>
        <v>103550.34461776901</v>
      </c>
      <c r="AH51" s="71">
        <f t="shared" si="4"/>
        <v>0</v>
      </c>
      <c r="AI51" s="71">
        <f t="shared" si="5"/>
        <v>0</v>
      </c>
      <c r="AJ51" s="71">
        <f t="shared" si="6"/>
        <v>0</v>
      </c>
      <c r="AK51" s="71">
        <f t="shared" si="7"/>
        <v>0</v>
      </c>
      <c r="AL51" s="71">
        <f t="shared" si="8"/>
        <v>0</v>
      </c>
      <c r="AM51" s="71">
        <f t="shared" si="9"/>
        <v>0</v>
      </c>
      <c r="AN51" s="49">
        <f t="shared" si="10"/>
        <v>4892.6101477887514</v>
      </c>
      <c r="AO51" s="51">
        <f>IF($E51=$D$352,U51*'1. UC Assumptions'!$H$14,0)</f>
        <v>10129.661017440754</v>
      </c>
      <c r="AP51" s="70">
        <f t="shared" si="11"/>
        <v>5237.0508696520028</v>
      </c>
      <c r="AQ51" s="70">
        <f t="shared" si="12"/>
        <v>0</v>
      </c>
      <c r="AR51" s="70">
        <f t="shared" si="13"/>
        <v>0</v>
      </c>
      <c r="AS51" s="70">
        <f t="shared" si="49"/>
        <v>0</v>
      </c>
      <c r="AT51" s="70">
        <f t="shared" si="15"/>
        <v>5237.0508696520028</v>
      </c>
      <c r="AU51" s="70">
        <f t="shared" si="16"/>
        <v>0</v>
      </c>
      <c r="AV51" s="70">
        <f t="shared" si="50"/>
        <v>0</v>
      </c>
      <c r="AW51" s="99">
        <f t="shared" si="18"/>
        <v>10129.661017440754</v>
      </c>
      <c r="AX51" s="281">
        <v>555314.4</v>
      </c>
      <c r="AY51" s="281">
        <f>ROUND(AX51*'1. UC Assumptions'!$C$19,2)</f>
        <v>232954.39</v>
      </c>
      <c r="AZ51" s="281">
        <f>IF((AE51-AD51-AX51)*'1. UC Assumptions'!$C$19&gt;0,(AE51-AD51-AX51)*'1. UC Assumptions'!$C$19,0)</f>
        <v>0</v>
      </c>
      <c r="BA51" s="281">
        <f t="shared" si="38"/>
        <v>232954.39</v>
      </c>
      <c r="BB51" s="281">
        <f>ROUND(BA51/'1. UC Assumptions'!$C$19,2)</f>
        <v>555314.4</v>
      </c>
      <c r="BC51" s="281">
        <f t="shared" si="19"/>
        <v>10129.661017440754</v>
      </c>
      <c r="BD51" s="281">
        <f t="shared" si="20"/>
        <v>0</v>
      </c>
      <c r="BE51" s="281">
        <f t="shared" si="21"/>
        <v>0</v>
      </c>
      <c r="BF51" s="281">
        <f t="shared" si="22"/>
        <v>545184.7389825593</v>
      </c>
      <c r="BG51" s="281">
        <f t="shared" si="23"/>
        <v>0</v>
      </c>
      <c r="BH51" s="281">
        <f t="shared" si="24"/>
        <v>0</v>
      </c>
      <c r="BI51" s="281">
        <f t="shared" si="25"/>
        <v>0</v>
      </c>
      <c r="BJ51" s="281">
        <f t="shared" si="39"/>
        <v>10129.661017440754</v>
      </c>
      <c r="BK51" s="281">
        <f t="shared" si="26"/>
        <v>10129.661017440754</v>
      </c>
      <c r="BL51" s="281">
        <f t="shared" si="27"/>
        <v>0</v>
      </c>
      <c r="BM51" s="281">
        <f t="shared" si="28"/>
        <v>0</v>
      </c>
      <c r="BN51" s="281">
        <f t="shared" si="29"/>
        <v>0</v>
      </c>
      <c r="BO51" s="281">
        <f t="shared" si="30"/>
        <v>0</v>
      </c>
      <c r="BP51" s="281">
        <f t="shared" si="31"/>
        <v>0</v>
      </c>
      <c r="BQ51" s="281">
        <f t="shared" si="32"/>
        <v>0</v>
      </c>
      <c r="BR51" s="281">
        <f t="shared" si="40"/>
        <v>10129.661017440754</v>
      </c>
      <c r="BS51" s="281">
        <f t="shared" si="41"/>
        <v>4249.3900000000003</v>
      </c>
      <c r="BT51" s="90"/>
      <c r="BU51" s="111"/>
      <c r="BV51" s="111"/>
      <c r="BW51" s="126">
        <v>271774.83964731579</v>
      </c>
      <c r="BX51" s="126">
        <v>636552.74461776903</v>
      </c>
      <c r="BY51" s="7">
        <f t="shared" si="48"/>
        <v>0</v>
      </c>
    </row>
    <row r="52" spans="1:77">
      <c r="A52" s="118" t="s">
        <v>131</v>
      </c>
      <c r="B52" s="118" t="s">
        <v>132</v>
      </c>
      <c r="C52" s="269" t="s">
        <v>132</v>
      </c>
      <c r="D52" s="119" t="s">
        <v>949</v>
      </c>
      <c r="E52" s="119"/>
      <c r="F52" s="120"/>
      <c r="G52" s="121" t="s">
        <v>130</v>
      </c>
      <c r="H52" s="121" t="s">
        <v>810</v>
      </c>
      <c r="I52" s="122">
        <v>2</v>
      </c>
      <c r="J52" s="217">
        <f t="shared" si="34"/>
        <v>1</v>
      </c>
      <c r="K52" s="123">
        <v>12543207.911720002</v>
      </c>
      <c r="L52" s="123">
        <v>16630339.879999999</v>
      </c>
      <c r="M52" s="281">
        <v>12139116.420000002</v>
      </c>
      <c r="N52" s="264">
        <v>12139116.420000002</v>
      </c>
      <c r="O52" s="282">
        <v>0</v>
      </c>
      <c r="P52" s="93">
        <f t="shared" si="0"/>
        <v>6.2681997597164196E-2</v>
      </c>
      <c r="Q52" s="231">
        <v>30974648.534850445</v>
      </c>
      <c r="R52" s="231"/>
      <c r="S52" s="123">
        <v>31002204.044301353</v>
      </c>
      <c r="T52" s="123">
        <v>6368857.6213205829</v>
      </c>
      <c r="U52" s="123">
        <f t="shared" si="35"/>
        <v>12494230.002980769</v>
      </c>
      <c r="V52" s="123">
        <f t="shared" si="1"/>
        <v>0</v>
      </c>
      <c r="W52" s="123" t="b">
        <f t="shared" si="2"/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70">
        <f t="shared" si="36"/>
        <v>0</v>
      </c>
      <c r="AD52" s="70">
        <v>0</v>
      </c>
      <c r="AE52" s="70">
        <f t="shared" si="37"/>
        <v>12494230.002980769</v>
      </c>
      <c r="AF52" s="51">
        <f>IF(D52='2. UC Pool Allocations by Type'!B$5,'2. UC Pool Allocations by Type'!J$5,IF(D52='2. UC Pool Allocations by Type'!B$6,'2. UC Pool Allocations by Type'!J$6,IF(D52='2. UC Pool Allocations by Type'!B$7,'2. UC Pool Allocations by Type'!J$7,IF(D52='2. UC Pool Allocations by Type'!B$10,'2. UC Pool Allocations by Type'!J$10,IF(D52='2. UC Pool Allocations by Type'!B$14,'2. UC Pool Allocations by Type'!J$14,IF(D52='2. UC Pool Allocations by Type'!B$15,'2. UC Pool Allocations by Type'!J$15,IF(D52='2. UC Pool Allocations by Type'!B$16,'2. UC Pool Allocations by Type'!J$16,0)))))))</f>
        <v>114315041.35925385</v>
      </c>
      <c r="AG52" s="71">
        <f t="shared" si="3"/>
        <v>12494230.002980769</v>
      </c>
      <c r="AH52" s="71">
        <f t="shared" si="4"/>
        <v>0</v>
      </c>
      <c r="AI52" s="71">
        <f t="shared" si="5"/>
        <v>0</v>
      </c>
      <c r="AJ52" s="71">
        <f t="shared" si="6"/>
        <v>0</v>
      </c>
      <c r="AK52" s="71">
        <f t="shared" si="7"/>
        <v>0</v>
      </c>
      <c r="AL52" s="71">
        <f t="shared" si="8"/>
        <v>0</v>
      </c>
      <c r="AM52" s="71">
        <f t="shared" si="9"/>
        <v>0</v>
      </c>
      <c r="AN52" s="49">
        <f t="shared" si="10"/>
        <v>590335.03680779366</v>
      </c>
      <c r="AO52" s="51">
        <f>IF($E52=$D$352,U52*'1. UC Assumptions'!$H$14,0)</f>
        <v>0</v>
      </c>
      <c r="AP52" s="70">
        <f t="shared" si="11"/>
        <v>0</v>
      </c>
      <c r="AQ52" s="70">
        <f t="shared" si="12"/>
        <v>0</v>
      </c>
      <c r="AR52" s="70">
        <f t="shared" si="13"/>
        <v>0</v>
      </c>
      <c r="AS52" s="70">
        <f t="shared" si="49"/>
        <v>0</v>
      </c>
      <c r="AT52" s="70">
        <f t="shared" si="15"/>
        <v>0</v>
      </c>
      <c r="AU52" s="70">
        <f t="shared" si="16"/>
        <v>590335.03680779366</v>
      </c>
      <c r="AV52" s="70">
        <f t="shared" si="50"/>
        <v>-26459.297966650327</v>
      </c>
      <c r="AW52" s="99">
        <f t="shared" si="18"/>
        <v>563875.73884114332</v>
      </c>
      <c r="AX52" s="281">
        <v>12139116.420000002</v>
      </c>
      <c r="AY52" s="281">
        <f>ROUND(AX52*'1. UC Assumptions'!$C$19,2)</f>
        <v>5092359.34</v>
      </c>
      <c r="AZ52" s="281">
        <f>IF((AE52-AD52-AX52)*'1. UC Assumptions'!$C$19&gt;0,(AE52-AD52-AX52)*'1. UC Assumptions'!$C$19,0)</f>
        <v>148970.1480604317</v>
      </c>
      <c r="BA52" s="281">
        <f t="shared" si="38"/>
        <v>5241329.4880604316</v>
      </c>
      <c r="BB52" s="281">
        <f>ROUND(BA52/'1. UC Assumptions'!$C$19,2)</f>
        <v>12494230.01</v>
      </c>
      <c r="BC52" s="281">
        <f t="shared" si="19"/>
        <v>563875.73884114332</v>
      </c>
      <c r="BD52" s="281">
        <f t="shared" si="20"/>
        <v>0</v>
      </c>
      <c r="BE52" s="281">
        <f t="shared" si="21"/>
        <v>0</v>
      </c>
      <c r="BF52" s="281">
        <f t="shared" si="22"/>
        <v>11930354.271158857</v>
      </c>
      <c r="BG52" s="281">
        <f t="shared" si="23"/>
        <v>0</v>
      </c>
      <c r="BH52" s="281">
        <f t="shared" si="24"/>
        <v>0</v>
      </c>
      <c r="BI52" s="281">
        <f t="shared" si="25"/>
        <v>0</v>
      </c>
      <c r="BJ52" s="281">
        <f t="shared" si="39"/>
        <v>563875.73884114332</v>
      </c>
      <c r="BK52" s="281">
        <f t="shared" si="26"/>
        <v>563875.73884114332</v>
      </c>
      <c r="BL52" s="281">
        <f t="shared" si="27"/>
        <v>0</v>
      </c>
      <c r="BM52" s="281">
        <f t="shared" si="28"/>
        <v>0</v>
      </c>
      <c r="BN52" s="281">
        <f t="shared" si="29"/>
        <v>0</v>
      </c>
      <c r="BO52" s="281">
        <f t="shared" si="30"/>
        <v>0</v>
      </c>
      <c r="BP52" s="281">
        <f t="shared" si="31"/>
        <v>0</v>
      </c>
      <c r="BQ52" s="281">
        <f t="shared" si="32"/>
        <v>0</v>
      </c>
      <c r="BR52" s="281">
        <f t="shared" si="40"/>
        <v>563875.73884114332</v>
      </c>
      <c r="BS52" s="281">
        <f t="shared" si="41"/>
        <v>236545.87</v>
      </c>
      <c r="BT52" s="90"/>
      <c r="BU52" s="111"/>
      <c r="BV52" s="111"/>
      <c r="BW52" s="126">
        <v>12774641.351720003</v>
      </c>
      <c r="BX52" s="126">
        <v>30974648.534850445</v>
      </c>
      <c r="BY52" s="7">
        <f t="shared" si="48"/>
        <v>-27555.50945090875</v>
      </c>
    </row>
    <row r="53" spans="1:77">
      <c r="A53" s="118" t="s">
        <v>134</v>
      </c>
      <c r="B53" s="118" t="s">
        <v>135</v>
      </c>
      <c r="C53" s="269" t="s">
        <v>135</v>
      </c>
      <c r="D53" s="119" t="s">
        <v>949</v>
      </c>
      <c r="E53" s="119" t="s">
        <v>977</v>
      </c>
      <c r="F53" s="120"/>
      <c r="G53" s="121" t="s">
        <v>133</v>
      </c>
      <c r="H53" s="121" t="s">
        <v>811</v>
      </c>
      <c r="I53" s="122">
        <v>8</v>
      </c>
      <c r="J53" s="217" t="str">
        <f t="shared" si="34"/>
        <v xml:space="preserve"> </v>
      </c>
      <c r="K53" s="123">
        <v>958144.49196871207</v>
      </c>
      <c r="L53" s="123">
        <v>4348749.6399999997</v>
      </c>
      <c r="M53" s="281">
        <v>4867914.95</v>
      </c>
      <c r="N53" s="264">
        <v>4867914.95</v>
      </c>
      <c r="O53" s="282">
        <v>0</v>
      </c>
      <c r="P53" s="93">
        <f t="shared" si="0"/>
        <v>6.6365445215715413E-2</v>
      </c>
      <c r="Q53" s="231">
        <v>5659088.5237494828</v>
      </c>
      <c r="R53" s="231"/>
      <c r="S53" s="123">
        <v>5659088.5237494828</v>
      </c>
      <c r="T53" s="123">
        <v>0</v>
      </c>
      <c r="U53" s="123">
        <f t="shared" si="35"/>
        <v>791173.57374948263</v>
      </c>
      <c r="V53" s="123">
        <f t="shared" si="1"/>
        <v>791173.57374948263</v>
      </c>
      <c r="W53" s="123" t="b">
        <f t="shared" si="2"/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70">
        <f t="shared" si="36"/>
        <v>0</v>
      </c>
      <c r="AD53" s="70">
        <v>0</v>
      </c>
      <c r="AE53" s="70">
        <f t="shared" si="37"/>
        <v>791173.57374948263</v>
      </c>
      <c r="AF53" s="51">
        <f>IF(D53='2. UC Pool Allocations by Type'!B$5,'2. UC Pool Allocations by Type'!J$5,IF(D53='2. UC Pool Allocations by Type'!B$6,'2. UC Pool Allocations by Type'!J$6,IF(D53='2. UC Pool Allocations by Type'!B$7,'2. UC Pool Allocations by Type'!J$7,IF(D53='2. UC Pool Allocations by Type'!B$10,'2. UC Pool Allocations by Type'!J$10,IF(D53='2. UC Pool Allocations by Type'!B$14,'2. UC Pool Allocations by Type'!J$14,IF(D53='2. UC Pool Allocations by Type'!B$15,'2. UC Pool Allocations by Type'!J$15,IF(D53='2. UC Pool Allocations by Type'!B$16,'2. UC Pool Allocations by Type'!J$16,0)))))))</f>
        <v>114315041.35925385</v>
      </c>
      <c r="AG53" s="71">
        <f t="shared" si="3"/>
        <v>791173.57374948263</v>
      </c>
      <c r="AH53" s="71">
        <f t="shared" si="4"/>
        <v>0</v>
      </c>
      <c r="AI53" s="71">
        <f t="shared" si="5"/>
        <v>0</v>
      </c>
      <c r="AJ53" s="71">
        <f t="shared" si="6"/>
        <v>0</v>
      </c>
      <c r="AK53" s="71">
        <f t="shared" si="7"/>
        <v>0</v>
      </c>
      <c r="AL53" s="71">
        <f t="shared" si="8"/>
        <v>0</v>
      </c>
      <c r="AM53" s="71">
        <f t="shared" si="9"/>
        <v>0</v>
      </c>
      <c r="AN53" s="49">
        <f t="shared" si="10"/>
        <v>37381.85391731446</v>
      </c>
      <c r="AO53" s="51">
        <f>IF($E53=$D$352,U53*'1. UC Assumptions'!$H$14,0)</f>
        <v>80108.206899113866</v>
      </c>
      <c r="AP53" s="70">
        <f t="shared" si="11"/>
        <v>42726.352981799406</v>
      </c>
      <c r="AQ53" s="70">
        <f t="shared" si="12"/>
        <v>0</v>
      </c>
      <c r="AR53" s="70">
        <f t="shared" si="13"/>
        <v>0</v>
      </c>
      <c r="AS53" s="70">
        <f t="shared" si="49"/>
        <v>0</v>
      </c>
      <c r="AT53" s="70">
        <f t="shared" si="15"/>
        <v>42726.352981799406</v>
      </c>
      <c r="AU53" s="70">
        <f t="shared" si="16"/>
        <v>0</v>
      </c>
      <c r="AV53" s="70">
        <f t="shared" si="50"/>
        <v>0</v>
      </c>
      <c r="AW53" s="99">
        <f t="shared" si="18"/>
        <v>80108.206899113866</v>
      </c>
      <c r="AX53" s="281">
        <v>4867914.95</v>
      </c>
      <c r="AY53" s="281">
        <f>ROUND(AX53*'1. UC Assumptions'!$C$19,2)</f>
        <v>2042090.32</v>
      </c>
      <c r="AZ53" s="281">
        <f>IF((AE53-AD53-AX53)*'1. UC Assumptions'!$C$19&gt;0,(AE53-AD53-AX53)*'1. UC Assumptions'!$C$19,0)</f>
        <v>0</v>
      </c>
      <c r="BA53" s="281">
        <f t="shared" si="38"/>
        <v>2042090.32</v>
      </c>
      <c r="BB53" s="281">
        <f>ROUND(BA53/'1. UC Assumptions'!$C$19,2)</f>
        <v>4867914.95</v>
      </c>
      <c r="BC53" s="281">
        <f t="shared" si="19"/>
        <v>80108.206899113866</v>
      </c>
      <c r="BD53" s="281">
        <f t="shared" si="20"/>
        <v>0</v>
      </c>
      <c r="BE53" s="281">
        <f t="shared" si="21"/>
        <v>0</v>
      </c>
      <c r="BF53" s="281">
        <f t="shared" si="22"/>
        <v>4787806.7431008862</v>
      </c>
      <c r="BG53" s="281">
        <f t="shared" si="23"/>
        <v>0</v>
      </c>
      <c r="BH53" s="281">
        <f t="shared" si="24"/>
        <v>0</v>
      </c>
      <c r="BI53" s="281">
        <f t="shared" si="25"/>
        <v>0</v>
      </c>
      <c r="BJ53" s="281">
        <f t="shared" si="39"/>
        <v>80108.206899113866</v>
      </c>
      <c r="BK53" s="281">
        <f t="shared" si="26"/>
        <v>80108.206899113866</v>
      </c>
      <c r="BL53" s="281">
        <f t="shared" si="27"/>
        <v>0</v>
      </c>
      <c r="BM53" s="281">
        <f t="shared" si="28"/>
        <v>0</v>
      </c>
      <c r="BN53" s="281">
        <f t="shared" si="29"/>
        <v>0</v>
      </c>
      <c r="BO53" s="281">
        <f t="shared" si="30"/>
        <v>0</v>
      </c>
      <c r="BP53" s="281">
        <f t="shared" si="31"/>
        <v>0</v>
      </c>
      <c r="BQ53" s="281">
        <f t="shared" si="32"/>
        <v>0</v>
      </c>
      <c r="BR53" s="281">
        <f t="shared" si="40"/>
        <v>80108.206899113866</v>
      </c>
      <c r="BS53" s="281">
        <f t="shared" si="41"/>
        <v>33605.39</v>
      </c>
      <c r="BT53" s="90"/>
      <c r="BU53" s="111"/>
      <c r="BV53" s="111"/>
      <c r="BW53" s="126">
        <v>1023559.641968712</v>
      </c>
      <c r="BX53" s="126">
        <v>5659088.5237494828</v>
      </c>
      <c r="BY53" s="7">
        <f t="shared" si="48"/>
        <v>0</v>
      </c>
    </row>
    <row r="54" spans="1:77">
      <c r="A54" s="118" t="s">
        <v>137</v>
      </c>
      <c r="B54" s="118" t="s">
        <v>138</v>
      </c>
      <c r="C54" s="269" t="s">
        <v>138</v>
      </c>
      <c r="D54" s="119" t="s">
        <v>972</v>
      </c>
      <c r="E54" s="119" t="s">
        <v>977</v>
      </c>
      <c r="F54" s="120"/>
      <c r="G54" s="121" t="s">
        <v>136</v>
      </c>
      <c r="H54" s="121" t="s">
        <v>812</v>
      </c>
      <c r="I54" s="122">
        <v>12</v>
      </c>
      <c r="J54" s="217" t="str">
        <f t="shared" si="34"/>
        <v xml:space="preserve"> </v>
      </c>
      <c r="K54" s="123">
        <v>178844.44</v>
      </c>
      <c r="L54" s="123">
        <v>518957</v>
      </c>
      <c r="M54" s="281">
        <v>631012.82000000007</v>
      </c>
      <c r="N54" s="264">
        <v>627647.76968754479</v>
      </c>
      <c r="O54" s="282">
        <v>3365.0503124552779</v>
      </c>
      <c r="P54" s="93">
        <f t="shared" si="0"/>
        <v>5.3948387454316515E-2</v>
      </c>
      <c r="Q54" s="231">
        <v>735446.70245129999</v>
      </c>
      <c r="R54" s="231"/>
      <c r="S54" s="123">
        <v>735446.70245129999</v>
      </c>
      <c r="T54" s="123">
        <v>0</v>
      </c>
      <c r="U54" s="123">
        <f t="shared" si="35"/>
        <v>107798.93276375521</v>
      </c>
      <c r="V54" s="123" t="b">
        <f t="shared" si="1"/>
        <v>0</v>
      </c>
      <c r="W54" s="123">
        <f t="shared" si="2"/>
        <v>107798.93276375521</v>
      </c>
      <c r="X54" s="123">
        <v>3943</v>
      </c>
      <c r="Y54" s="123">
        <v>0</v>
      </c>
      <c r="Z54" s="123">
        <v>0</v>
      </c>
      <c r="AA54" s="123">
        <v>0</v>
      </c>
      <c r="AB54" s="123">
        <v>0</v>
      </c>
      <c r="AC54" s="70">
        <f t="shared" si="36"/>
        <v>577.94968754472211</v>
      </c>
      <c r="AD54" s="70">
        <v>0</v>
      </c>
      <c r="AE54" s="70">
        <f t="shared" si="37"/>
        <v>108376.88245129993</v>
      </c>
      <c r="AF54" s="51">
        <f>IF(D54='2. UC Pool Allocations by Type'!B$5,'2. UC Pool Allocations by Type'!J$5,IF(D54='2. UC Pool Allocations by Type'!B$6,'2. UC Pool Allocations by Type'!J$6,IF(D54='2. UC Pool Allocations by Type'!B$7,'2. UC Pool Allocations by Type'!J$7,IF(D54='2. UC Pool Allocations by Type'!B$10,'2. UC Pool Allocations by Type'!J$10,IF(D54='2. UC Pool Allocations by Type'!B$14,'2. UC Pool Allocations by Type'!J$14,IF(D54='2. UC Pool Allocations by Type'!B$15,'2. UC Pool Allocations by Type'!J$15,IF(D54='2. UC Pool Allocations by Type'!B$16,'2. UC Pool Allocations by Type'!J$16,0)))))))</f>
        <v>7359030.3040027209</v>
      </c>
      <c r="AG54" s="71">
        <f t="shared" si="3"/>
        <v>0</v>
      </c>
      <c r="AH54" s="71">
        <f t="shared" si="4"/>
        <v>108376.88245129993</v>
      </c>
      <c r="AI54" s="71">
        <f t="shared" si="5"/>
        <v>0</v>
      </c>
      <c r="AJ54" s="71">
        <f t="shared" si="6"/>
        <v>0</v>
      </c>
      <c r="AK54" s="71">
        <f t="shared" si="7"/>
        <v>0</v>
      </c>
      <c r="AL54" s="71">
        <f t="shared" si="8"/>
        <v>0</v>
      </c>
      <c r="AM54" s="71">
        <f t="shared" si="9"/>
        <v>0</v>
      </c>
      <c r="AN54" s="49">
        <f t="shared" si="10"/>
        <v>6074.7983212355512</v>
      </c>
      <c r="AO54" s="51">
        <f>IF($E54=$D$352,U54*'1. UC Assumptions'!$H$14,0)</f>
        <v>10914.898444367074</v>
      </c>
      <c r="AP54" s="70">
        <f t="shared" si="11"/>
        <v>4840.1001231315231</v>
      </c>
      <c r="AQ54" s="70">
        <f t="shared" si="12"/>
        <v>4840.1001231315231</v>
      </c>
      <c r="AR54" s="70">
        <f t="shared" si="13"/>
        <v>0</v>
      </c>
      <c r="AS54" s="70">
        <f t="shared" si="49"/>
        <v>0</v>
      </c>
      <c r="AT54" s="70">
        <f t="shared" si="15"/>
        <v>0</v>
      </c>
      <c r="AU54" s="70">
        <f t="shared" si="16"/>
        <v>0</v>
      </c>
      <c r="AV54" s="70">
        <f t="shared" si="50"/>
        <v>0</v>
      </c>
      <c r="AW54" s="99">
        <f t="shared" si="18"/>
        <v>10914.898444367074</v>
      </c>
      <c r="AX54" s="281">
        <v>631012.82000000007</v>
      </c>
      <c r="AY54" s="281">
        <f>ROUND(AX54*'1. UC Assumptions'!$C$19,2)</f>
        <v>264709.88</v>
      </c>
      <c r="AZ54" s="281">
        <f>IF((AE54-AD54-AX54)*'1. UC Assumptions'!$C$19&gt;0,(AE54-AD54-AX54)*'1. UC Assumptions'!$C$19,0)</f>
        <v>0</v>
      </c>
      <c r="BA54" s="281">
        <f t="shared" si="38"/>
        <v>264709.88</v>
      </c>
      <c r="BB54" s="281">
        <f>ROUND(BA54/'1. UC Assumptions'!$C$19,2)</f>
        <v>631012.81999999995</v>
      </c>
      <c r="BC54" s="281">
        <f t="shared" si="19"/>
        <v>10914.898444367074</v>
      </c>
      <c r="BD54" s="281">
        <f t="shared" si="20"/>
        <v>0</v>
      </c>
      <c r="BE54" s="281">
        <f t="shared" si="21"/>
        <v>0</v>
      </c>
      <c r="BF54" s="281">
        <f t="shared" si="22"/>
        <v>0</v>
      </c>
      <c r="BG54" s="281">
        <f t="shared" si="23"/>
        <v>0</v>
      </c>
      <c r="BH54" s="281">
        <f t="shared" si="24"/>
        <v>0</v>
      </c>
      <c r="BI54" s="281">
        <f t="shared" si="25"/>
        <v>0</v>
      </c>
      <c r="BJ54" s="281">
        <f t="shared" si="39"/>
        <v>10914.898444367074</v>
      </c>
      <c r="BK54" s="281">
        <f t="shared" si="26"/>
        <v>0</v>
      </c>
      <c r="BL54" s="281">
        <f t="shared" si="27"/>
        <v>10914.898444367074</v>
      </c>
      <c r="BM54" s="281">
        <f t="shared" si="28"/>
        <v>0</v>
      </c>
      <c r="BN54" s="281">
        <f t="shared" si="29"/>
        <v>0</v>
      </c>
      <c r="BO54" s="281">
        <f t="shared" si="30"/>
        <v>0</v>
      </c>
      <c r="BP54" s="281">
        <f t="shared" si="31"/>
        <v>0</v>
      </c>
      <c r="BQ54" s="281">
        <f t="shared" si="32"/>
        <v>0</v>
      </c>
      <c r="BR54" s="281">
        <f t="shared" si="40"/>
        <v>10914.898444367074</v>
      </c>
      <c r="BS54" s="281">
        <f t="shared" si="41"/>
        <v>4578.79</v>
      </c>
      <c r="BT54" s="90"/>
      <c r="BU54" s="111"/>
      <c r="BV54" s="111"/>
      <c r="BW54" s="126">
        <v>179220.3</v>
      </c>
      <c r="BX54" s="126">
        <v>735446.70245129999</v>
      </c>
      <c r="BY54" s="7">
        <f t="shared" si="48"/>
        <v>0</v>
      </c>
    </row>
    <row r="55" spans="1:77">
      <c r="A55" s="118" t="s">
        <v>1140</v>
      </c>
      <c r="B55" s="118" t="s">
        <v>140</v>
      </c>
      <c r="C55" s="269" t="s">
        <v>140</v>
      </c>
      <c r="D55" s="119" t="s">
        <v>949</v>
      </c>
      <c r="E55" s="119" t="s">
        <v>977</v>
      </c>
      <c r="F55" s="120"/>
      <c r="G55" s="121" t="s">
        <v>139</v>
      </c>
      <c r="H55" s="121" t="s">
        <v>813</v>
      </c>
      <c r="I55" s="122">
        <v>7</v>
      </c>
      <c r="J55" s="217" t="str">
        <f t="shared" si="34"/>
        <v xml:space="preserve"> </v>
      </c>
      <c r="K55" s="123">
        <v>255664.8629649767</v>
      </c>
      <c r="L55" s="123">
        <v>3114742.6</v>
      </c>
      <c r="M55" s="281">
        <v>3091611.85</v>
      </c>
      <c r="N55" s="264">
        <v>3091611.85</v>
      </c>
      <c r="O55" s="282">
        <v>0</v>
      </c>
      <c r="P55" s="93">
        <f t="shared" si="0"/>
        <v>6.9946498433712589E-2</v>
      </c>
      <c r="Q55" s="231">
        <v>3606155.6632942297</v>
      </c>
      <c r="R55" s="231"/>
      <c r="S55" s="123">
        <v>3606155.6632942297</v>
      </c>
      <c r="T55" s="123">
        <v>0</v>
      </c>
      <c r="U55" s="123">
        <f t="shared" si="35"/>
        <v>514543.81329422956</v>
      </c>
      <c r="V55" s="123">
        <f t="shared" si="1"/>
        <v>514543.81329422956</v>
      </c>
      <c r="W55" s="123" t="b">
        <f t="shared" si="2"/>
        <v>0</v>
      </c>
      <c r="X55" s="123">
        <v>0</v>
      </c>
      <c r="Y55" s="123">
        <v>0</v>
      </c>
      <c r="Z55" s="123">
        <v>0</v>
      </c>
      <c r="AA55" s="123">
        <v>0</v>
      </c>
      <c r="AB55" s="123">
        <v>0</v>
      </c>
      <c r="AC55" s="70">
        <f t="shared" si="36"/>
        <v>0</v>
      </c>
      <c r="AD55" s="70">
        <v>0</v>
      </c>
      <c r="AE55" s="70">
        <f t="shared" si="37"/>
        <v>514543.81329422956</v>
      </c>
      <c r="AF55" s="51">
        <f>IF(D55='2. UC Pool Allocations by Type'!B$5,'2. UC Pool Allocations by Type'!J$5,IF(D55='2. UC Pool Allocations by Type'!B$6,'2. UC Pool Allocations by Type'!J$6,IF(D55='2. UC Pool Allocations by Type'!B$7,'2. UC Pool Allocations by Type'!J$7,IF(D55='2. UC Pool Allocations by Type'!B$10,'2. UC Pool Allocations by Type'!J$10,IF(D55='2. UC Pool Allocations by Type'!B$14,'2. UC Pool Allocations by Type'!J$14,IF(D55='2. UC Pool Allocations by Type'!B$15,'2. UC Pool Allocations by Type'!J$15,IF(D55='2. UC Pool Allocations by Type'!B$16,'2. UC Pool Allocations by Type'!J$16,0)))))))</f>
        <v>114315041.35925385</v>
      </c>
      <c r="AG55" s="71">
        <f t="shared" si="3"/>
        <v>514543.81329422956</v>
      </c>
      <c r="AH55" s="71">
        <f t="shared" si="4"/>
        <v>0</v>
      </c>
      <c r="AI55" s="71">
        <f t="shared" si="5"/>
        <v>0</v>
      </c>
      <c r="AJ55" s="71">
        <f t="shared" si="6"/>
        <v>0</v>
      </c>
      <c r="AK55" s="71">
        <f t="shared" si="7"/>
        <v>0</v>
      </c>
      <c r="AL55" s="71">
        <f t="shared" si="8"/>
        <v>0</v>
      </c>
      <c r="AM55" s="71">
        <f t="shared" si="9"/>
        <v>0</v>
      </c>
      <c r="AN55" s="49">
        <f t="shared" si="10"/>
        <v>24311.481450862088</v>
      </c>
      <c r="AO55" s="51">
        <f>IF($E55=$D$352,U55*'1. UC Assumptions'!$H$14,0)</f>
        <v>52098.785426679089</v>
      </c>
      <c r="AP55" s="70">
        <f t="shared" si="11"/>
        <v>27787.303975817002</v>
      </c>
      <c r="AQ55" s="70">
        <f t="shared" si="12"/>
        <v>0</v>
      </c>
      <c r="AR55" s="70">
        <f t="shared" si="13"/>
        <v>0</v>
      </c>
      <c r="AS55" s="70">
        <f t="shared" si="49"/>
        <v>0</v>
      </c>
      <c r="AT55" s="70">
        <f t="shared" si="15"/>
        <v>27787.303975817002</v>
      </c>
      <c r="AU55" s="70">
        <f t="shared" si="16"/>
        <v>0</v>
      </c>
      <c r="AV55" s="70">
        <f t="shared" si="50"/>
        <v>0</v>
      </c>
      <c r="AW55" s="99">
        <f t="shared" si="18"/>
        <v>52098.785426679089</v>
      </c>
      <c r="AX55" s="281">
        <v>3091611.85</v>
      </c>
      <c r="AY55" s="281">
        <f>ROUND(AX55*'1. UC Assumptions'!$C$19,2)</f>
        <v>1296931.17</v>
      </c>
      <c r="AZ55" s="281">
        <f>IF((AE55-AD55-AX55)*'1. UC Assumptions'!$C$19&gt;0,(AE55-AD55-AX55)*'1. UC Assumptions'!$C$19,0)</f>
        <v>0</v>
      </c>
      <c r="BA55" s="281">
        <f t="shared" si="38"/>
        <v>1296931.17</v>
      </c>
      <c r="BB55" s="281">
        <f>ROUND(BA55/'1. UC Assumptions'!$C$19,2)</f>
        <v>3091611.85</v>
      </c>
      <c r="BC55" s="281">
        <f t="shared" si="19"/>
        <v>52098.785426679089</v>
      </c>
      <c r="BD55" s="281">
        <f t="shared" si="20"/>
        <v>0</v>
      </c>
      <c r="BE55" s="281">
        <f t="shared" si="21"/>
        <v>0</v>
      </c>
      <c r="BF55" s="281">
        <f t="shared" si="22"/>
        <v>3039513.064573321</v>
      </c>
      <c r="BG55" s="281">
        <f t="shared" si="23"/>
        <v>0</v>
      </c>
      <c r="BH55" s="281">
        <f t="shared" si="24"/>
        <v>0</v>
      </c>
      <c r="BI55" s="281">
        <f t="shared" si="25"/>
        <v>0</v>
      </c>
      <c r="BJ55" s="281">
        <f t="shared" si="39"/>
        <v>52098.785426679089</v>
      </c>
      <c r="BK55" s="281">
        <f t="shared" si="26"/>
        <v>52098.785426679089</v>
      </c>
      <c r="BL55" s="281">
        <f t="shared" si="27"/>
        <v>0</v>
      </c>
      <c r="BM55" s="281">
        <f t="shared" si="28"/>
        <v>0</v>
      </c>
      <c r="BN55" s="281">
        <f t="shared" si="29"/>
        <v>0</v>
      </c>
      <c r="BO55" s="281">
        <f t="shared" si="30"/>
        <v>0</v>
      </c>
      <c r="BP55" s="281">
        <f t="shared" si="31"/>
        <v>0</v>
      </c>
      <c r="BQ55" s="281">
        <f t="shared" si="32"/>
        <v>0</v>
      </c>
      <c r="BR55" s="281">
        <f t="shared" si="40"/>
        <v>52098.785426679089</v>
      </c>
      <c r="BS55" s="281">
        <f t="shared" si="41"/>
        <v>21855.439999999999</v>
      </c>
      <c r="BT55" s="90"/>
      <c r="BU55" s="111"/>
      <c r="BV55" s="111"/>
      <c r="BW55" s="126">
        <v>308667.98296497669</v>
      </c>
      <c r="BX55" s="126">
        <v>3606155.6632942297</v>
      </c>
      <c r="BY55" s="7">
        <f t="shared" si="48"/>
        <v>0</v>
      </c>
    </row>
    <row r="56" spans="1:77">
      <c r="A56" s="118" t="s">
        <v>141</v>
      </c>
      <c r="B56" s="118" t="s">
        <v>142</v>
      </c>
      <c r="C56" s="269" t="s">
        <v>142</v>
      </c>
      <c r="D56" s="119" t="s">
        <v>949</v>
      </c>
      <c r="E56" s="119"/>
      <c r="F56" s="120"/>
      <c r="G56" s="121" t="s">
        <v>1141</v>
      </c>
      <c r="H56" s="121" t="s">
        <v>773</v>
      </c>
      <c r="I56" s="122">
        <v>6</v>
      </c>
      <c r="J56" s="217">
        <f t="shared" si="34"/>
        <v>1</v>
      </c>
      <c r="K56" s="123">
        <v>51726679.734219022</v>
      </c>
      <c r="L56" s="123">
        <v>76175433.379999995</v>
      </c>
      <c r="M56" s="281">
        <v>49544137.100000001</v>
      </c>
      <c r="N56" s="264">
        <v>49254663.423816964</v>
      </c>
      <c r="O56" s="282">
        <v>289473.67618303746</v>
      </c>
      <c r="P56" s="93">
        <f t="shared" si="0"/>
        <v>8.7995368832421761E-2</v>
      </c>
      <c r="Q56" s="231">
        <v>138962209.13160032</v>
      </c>
      <c r="R56" s="231"/>
      <c r="S56" s="123">
        <v>139156906.73215085</v>
      </c>
      <c r="T56" s="123">
        <v>36116091.393981636</v>
      </c>
      <c r="U56" s="123">
        <f t="shared" si="35"/>
        <v>53786151.914352253</v>
      </c>
      <c r="V56" s="123">
        <f t="shared" si="1"/>
        <v>0</v>
      </c>
      <c r="W56" s="123" t="b">
        <f t="shared" si="2"/>
        <v>0</v>
      </c>
      <c r="X56" s="123">
        <v>0</v>
      </c>
      <c r="Y56" s="123">
        <v>0</v>
      </c>
      <c r="Z56" s="123">
        <v>605579.27999999991</v>
      </c>
      <c r="AA56" s="123">
        <v>0</v>
      </c>
      <c r="AB56" s="123">
        <v>0</v>
      </c>
      <c r="AC56" s="70">
        <f t="shared" si="36"/>
        <v>316105.60381696245</v>
      </c>
      <c r="AD56" s="70">
        <v>0</v>
      </c>
      <c r="AE56" s="70">
        <f t="shared" si="37"/>
        <v>54102257.518169217</v>
      </c>
      <c r="AF56" s="51">
        <f>IF(D56='2. UC Pool Allocations by Type'!B$5,'2. UC Pool Allocations by Type'!J$5,IF(D56='2. UC Pool Allocations by Type'!B$6,'2. UC Pool Allocations by Type'!J$6,IF(D56='2. UC Pool Allocations by Type'!B$7,'2. UC Pool Allocations by Type'!J$7,IF(D56='2. UC Pool Allocations by Type'!B$10,'2. UC Pool Allocations by Type'!J$10,IF(D56='2. UC Pool Allocations by Type'!B$14,'2. UC Pool Allocations by Type'!J$14,IF(D56='2. UC Pool Allocations by Type'!B$15,'2. UC Pool Allocations by Type'!J$15,IF(D56='2. UC Pool Allocations by Type'!B$16,'2. UC Pool Allocations by Type'!J$16,0)))))))</f>
        <v>114315041.35925385</v>
      </c>
      <c r="AG56" s="71">
        <f t="shared" si="3"/>
        <v>54102257.518169217</v>
      </c>
      <c r="AH56" s="71">
        <f t="shared" si="4"/>
        <v>0</v>
      </c>
      <c r="AI56" s="71">
        <f t="shared" si="5"/>
        <v>0</v>
      </c>
      <c r="AJ56" s="71">
        <f t="shared" si="6"/>
        <v>0</v>
      </c>
      <c r="AK56" s="71">
        <f t="shared" si="7"/>
        <v>0</v>
      </c>
      <c r="AL56" s="71">
        <f t="shared" si="8"/>
        <v>0</v>
      </c>
      <c r="AM56" s="71">
        <f t="shared" si="9"/>
        <v>0</v>
      </c>
      <c r="AN56" s="49">
        <f t="shared" si="10"/>
        <v>2556256.6221170533</v>
      </c>
      <c r="AO56" s="51">
        <f>IF($E56=$D$352,U56*'1. UC Assumptions'!$H$14,0)</f>
        <v>0</v>
      </c>
      <c r="AP56" s="70">
        <f t="shared" si="11"/>
        <v>0</v>
      </c>
      <c r="AQ56" s="70">
        <f t="shared" si="12"/>
        <v>0</v>
      </c>
      <c r="AR56" s="70">
        <f t="shared" si="13"/>
        <v>0</v>
      </c>
      <c r="AS56" s="70">
        <f t="shared" si="49"/>
        <v>0</v>
      </c>
      <c r="AT56" s="70">
        <f t="shared" si="15"/>
        <v>0</v>
      </c>
      <c r="AU56" s="70">
        <f t="shared" si="16"/>
        <v>2556256.6221170533</v>
      </c>
      <c r="AV56" s="70">
        <f t="shared" si="50"/>
        <v>-114573.50729097915</v>
      </c>
      <c r="AW56" s="99">
        <f t="shared" si="18"/>
        <v>2441683.1148260739</v>
      </c>
      <c r="AX56" s="281">
        <v>49544137.100000001</v>
      </c>
      <c r="AY56" s="281">
        <f>ROUND(AX56*'1. UC Assumptions'!$C$19,2)</f>
        <v>20783765.510000002</v>
      </c>
      <c r="AZ56" s="281">
        <f>IF((AE56-AD56-AX56)*'1. UC Assumptions'!$C$19&gt;0,(AE56-AD56-AX56)*'1. UC Assumptions'!$C$19,0)</f>
        <v>1912131.5154219856</v>
      </c>
      <c r="BA56" s="281">
        <f t="shared" si="38"/>
        <v>22695897.025421988</v>
      </c>
      <c r="BB56" s="281">
        <f>ROUND(BA56/'1. UC Assumptions'!$C$19,2)</f>
        <v>54102257.509999998</v>
      </c>
      <c r="BC56" s="281">
        <f t="shared" si="19"/>
        <v>2441683.1148260739</v>
      </c>
      <c r="BD56" s="281">
        <f t="shared" si="20"/>
        <v>0</v>
      </c>
      <c r="BE56" s="281">
        <f t="shared" si="21"/>
        <v>0</v>
      </c>
      <c r="BF56" s="281">
        <f t="shared" si="22"/>
        <v>51660574.395173922</v>
      </c>
      <c r="BG56" s="281">
        <f t="shared" si="23"/>
        <v>0</v>
      </c>
      <c r="BH56" s="281">
        <f t="shared" si="24"/>
        <v>0</v>
      </c>
      <c r="BI56" s="281">
        <f t="shared" si="25"/>
        <v>0</v>
      </c>
      <c r="BJ56" s="281">
        <f t="shared" si="39"/>
        <v>2441683.1148260739</v>
      </c>
      <c r="BK56" s="281">
        <f t="shared" si="26"/>
        <v>2441683.1148260739</v>
      </c>
      <c r="BL56" s="281">
        <f t="shared" si="27"/>
        <v>0</v>
      </c>
      <c r="BM56" s="281">
        <f t="shared" si="28"/>
        <v>0</v>
      </c>
      <c r="BN56" s="281">
        <f t="shared" si="29"/>
        <v>0</v>
      </c>
      <c r="BO56" s="281">
        <f t="shared" si="30"/>
        <v>0</v>
      </c>
      <c r="BP56" s="281">
        <f t="shared" si="31"/>
        <v>0</v>
      </c>
      <c r="BQ56" s="281">
        <f t="shared" si="32"/>
        <v>0</v>
      </c>
      <c r="BR56" s="281">
        <f t="shared" si="40"/>
        <v>2441683.1148260739</v>
      </c>
      <c r="BS56" s="281">
        <f t="shared" si="41"/>
        <v>1024286.06</v>
      </c>
      <c r="BT56" s="90"/>
      <c r="BU56" s="111"/>
      <c r="BV56" s="111"/>
      <c r="BW56" s="126">
        <v>55744744.724219017</v>
      </c>
      <c r="BX56" s="126">
        <v>138962209.13160032</v>
      </c>
      <c r="BY56" s="7">
        <f t="shared" si="48"/>
        <v>-194697.60055053234</v>
      </c>
    </row>
    <row r="57" spans="1:77">
      <c r="A57" s="118" t="s">
        <v>143</v>
      </c>
      <c r="B57" s="118" t="s">
        <v>144</v>
      </c>
      <c r="C57" s="269" t="s">
        <v>2124</v>
      </c>
      <c r="D57" s="119" t="s">
        <v>949</v>
      </c>
      <c r="E57" s="119"/>
      <c r="F57" s="120"/>
      <c r="G57" s="121" t="s">
        <v>1107</v>
      </c>
      <c r="H57" s="121" t="s">
        <v>792</v>
      </c>
      <c r="I57" s="122">
        <v>7</v>
      </c>
      <c r="J57" s="217">
        <f t="shared" si="34"/>
        <v>1</v>
      </c>
      <c r="K57" s="123">
        <v>16708737.877125463</v>
      </c>
      <c r="L57" s="123">
        <v>22074313.510000002</v>
      </c>
      <c r="M57" s="281">
        <v>14066378.91</v>
      </c>
      <c r="N57" s="264">
        <v>14066378.91</v>
      </c>
      <c r="O57" s="282">
        <v>0</v>
      </c>
      <c r="P57" s="93">
        <f t="shared" si="0"/>
        <v>7.1917017754191681E-2</v>
      </c>
      <c r="Q57" s="231">
        <v>41552127.661287606</v>
      </c>
      <c r="R57" s="231"/>
      <c r="S57" s="123">
        <v>41572212.782295093</v>
      </c>
      <c r="T57" s="123">
        <v>12732605.94789405</v>
      </c>
      <c r="U57" s="123">
        <f t="shared" si="35"/>
        <v>14773227.924401041</v>
      </c>
      <c r="V57" s="123">
        <f t="shared" si="1"/>
        <v>0</v>
      </c>
      <c r="W57" s="123" t="b">
        <f t="shared" si="2"/>
        <v>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70">
        <f t="shared" si="36"/>
        <v>0</v>
      </c>
      <c r="AD57" s="70">
        <v>0</v>
      </c>
      <c r="AE57" s="70">
        <f t="shared" si="37"/>
        <v>14773227.924401041</v>
      </c>
      <c r="AF57" s="51">
        <f>IF(D57='2. UC Pool Allocations by Type'!B$5,'2. UC Pool Allocations by Type'!J$5,IF(D57='2. UC Pool Allocations by Type'!B$6,'2. UC Pool Allocations by Type'!J$6,IF(D57='2. UC Pool Allocations by Type'!B$7,'2. UC Pool Allocations by Type'!J$7,IF(D57='2. UC Pool Allocations by Type'!B$10,'2. UC Pool Allocations by Type'!J$10,IF(D57='2. UC Pool Allocations by Type'!B$14,'2. UC Pool Allocations by Type'!J$14,IF(D57='2. UC Pool Allocations by Type'!B$15,'2. UC Pool Allocations by Type'!J$15,IF(D57='2. UC Pool Allocations by Type'!B$16,'2. UC Pool Allocations by Type'!J$16,0)))))))</f>
        <v>114315041.35925385</v>
      </c>
      <c r="AG57" s="71">
        <f t="shared" si="3"/>
        <v>14773227.924401041</v>
      </c>
      <c r="AH57" s="71">
        <f t="shared" si="4"/>
        <v>0</v>
      </c>
      <c r="AI57" s="71">
        <f t="shared" si="5"/>
        <v>0</v>
      </c>
      <c r="AJ57" s="71">
        <f t="shared" si="6"/>
        <v>0</v>
      </c>
      <c r="AK57" s="71">
        <f t="shared" si="7"/>
        <v>0</v>
      </c>
      <c r="AL57" s="71">
        <f t="shared" si="8"/>
        <v>0</v>
      </c>
      <c r="AM57" s="71">
        <f t="shared" si="9"/>
        <v>0</v>
      </c>
      <c r="AN57" s="49">
        <f t="shared" si="10"/>
        <v>698014.52738108661</v>
      </c>
      <c r="AO57" s="51">
        <f>IF($E57=$D$352,U57*'1. UC Assumptions'!$H$14,0)</f>
        <v>0</v>
      </c>
      <c r="AP57" s="70">
        <f t="shared" si="11"/>
        <v>0</v>
      </c>
      <c r="AQ57" s="70">
        <f t="shared" si="12"/>
        <v>0</v>
      </c>
      <c r="AR57" s="70">
        <f t="shared" si="13"/>
        <v>0</v>
      </c>
      <c r="AS57" s="70">
        <f t="shared" si="49"/>
        <v>0</v>
      </c>
      <c r="AT57" s="70">
        <f t="shared" si="15"/>
        <v>0</v>
      </c>
      <c r="AU57" s="70">
        <f t="shared" si="16"/>
        <v>698014.52738108661</v>
      </c>
      <c r="AV57" s="70">
        <f t="shared" si="50"/>
        <v>-31285.580583014016</v>
      </c>
      <c r="AW57" s="99">
        <f t="shared" si="18"/>
        <v>666728.94679807255</v>
      </c>
      <c r="AX57" s="281">
        <v>14066378.91</v>
      </c>
      <c r="AY57" s="281">
        <f>ROUND(AX57*'1. UC Assumptions'!$C$19,2)</f>
        <v>5900845.9500000002</v>
      </c>
      <c r="AZ57" s="281">
        <f>IF((AE57-AD57-AX57)*'1. UC Assumptions'!$C$19&gt;0,(AE57-AD57-AX57)*'1. UC Assumptions'!$C$19,0)</f>
        <v>296523.16154123668</v>
      </c>
      <c r="BA57" s="281">
        <f t="shared" si="38"/>
        <v>6197369.1115412368</v>
      </c>
      <c r="BB57" s="281">
        <f>ROUND(BA57/'1. UC Assumptions'!$C$19,2)</f>
        <v>14773227.92</v>
      </c>
      <c r="BC57" s="281">
        <f t="shared" si="19"/>
        <v>666728.94679807255</v>
      </c>
      <c r="BD57" s="281">
        <f t="shared" si="20"/>
        <v>0</v>
      </c>
      <c r="BE57" s="281">
        <f t="shared" si="21"/>
        <v>0</v>
      </c>
      <c r="BF57" s="281">
        <f t="shared" si="22"/>
        <v>14106498.973201927</v>
      </c>
      <c r="BG57" s="281">
        <f t="shared" si="23"/>
        <v>0</v>
      </c>
      <c r="BH57" s="281">
        <f t="shared" si="24"/>
        <v>0</v>
      </c>
      <c r="BI57" s="281">
        <f t="shared" si="25"/>
        <v>0</v>
      </c>
      <c r="BJ57" s="281">
        <f t="shared" si="39"/>
        <v>666728.94679807255</v>
      </c>
      <c r="BK57" s="281">
        <f t="shared" si="26"/>
        <v>666728.94679807255</v>
      </c>
      <c r="BL57" s="281">
        <f t="shared" si="27"/>
        <v>0</v>
      </c>
      <c r="BM57" s="281">
        <f t="shared" si="28"/>
        <v>0</v>
      </c>
      <c r="BN57" s="281">
        <f t="shared" si="29"/>
        <v>0</v>
      </c>
      <c r="BO57" s="281">
        <f t="shared" si="30"/>
        <v>0</v>
      </c>
      <c r="BP57" s="281">
        <f t="shared" si="31"/>
        <v>0</v>
      </c>
      <c r="BQ57" s="281">
        <f t="shared" si="32"/>
        <v>0</v>
      </c>
      <c r="BR57" s="281">
        <f t="shared" si="40"/>
        <v>666728.94679807255</v>
      </c>
      <c r="BS57" s="281">
        <f t="shared" si="41"/>
        <v>279692.78999999998</v>
      </c>
      <c r="BT57" s="90"/>
      <c r="BU57" s="111"/>
      <c r="BV57" s="111"/>
      <c r="BW57" s="126">
        <v>17372123.877125461</v>
      </c>
      <c r="BX57" s="126">
        <v>41552127.661287606</v>
      </c>
      <c r="BY57" s="7">
        <f t="shared" si="48"/>
        <v>-20085.121007487178</v>
      </c>
    </row>
    <row r="58" spans="1:77">
      <c r="A58" s="118" t="s">
        <v>146</v>
      </c>
      <c r="B58" s="118" t="s">
        <v>147</v>
      </c>
      <c r="C58" s="269" t="s">
        <v>147</v>
      </c>
      <c r="D58" s="119" t="s">
        <v>949</v>
      </c>
      <c r="E58" s="119" t="s">
        <v>977</v>
      </c>
      <c r="F58" s="120"/>
      <c r="G58" s="121" t="s">
        <v>145</v>
      </c>
      <c r="H58" s="121" t="s">
        <v>814</v>
      </c>
      <c r="I58" s="122">
        <v>2</v>
      </c>
      <c r="J58" s="217" t="str">
        <f t="shared" si="34"/>
        <v xml:space="preserve"> </v>
      </c>
      <c r="K58" s="123">
        <v>2231598.8389520589</v>
      </c>
      <c r="L58" s="123">
        <v>1854226</v>
      </c>
      <c r="M58" s="281">
        <v>3766024.4299999997</v>
      </c>
      <c r="N58" s="264">
        <v>3611430.3686617068</v>
      </c>
      <c r="O58" s="282">
        <v>154594.0613382929</v>
      </c>
      <c r="P58" s="93">
        <f t="shared" si="0"/>
        <v>0.19223168402894819</v>
      </c>
      <c r="Q58" s="231">
        <v>4871249.8283911189</v>
      </c>
      <c r="R58" s="231"/>
      <c r="S58" s="123">
        <v>4871249.8283911189</v>
      </c>
      <c r="T58" s="123">
        <v>0</v>
      </c>
      <c r="U58" s="123">
        <f t="shared" si="35"/>
        <v>1259819.4597294121</v>
      </c>
      <c r="V58" s="123">
        <f t="shared" si="1"/>
        <v>1259819.4597294121</v>
      </c>
      <c r="W58" s="123" t="b">
        <f t="shared" si="2"/>
        <v>0</v>
      </c>
      <c r="X58" s="123">
        <v>42536</v>
      </c>
      <c r="Y58" s="123">
        <v>0</v>
      </c>
      <c r="Z58" s="123">
        <v>165987</v>
      </c>
      <c r="AA58" s="123">
        <v>0</v>
      </c>
      <c r="AB58" s="123">
        <v>0</v>
      </c>
      <c r="AC58" s="70">
        <f t="shared" si="36"/>
        <v>53928.9386617071</v>
      </c>
      <c r="AD58" s="70">
        <v>0</v>
      </c>
      <c r="AE58" s="70">
        <f t="shared" si="37"/>
        <v>1313748.3983911192</v>
      </c>
      <c r="AF58" s="51">
        <f>IF(D58='2. UC Pool Allocations by Type'!B$5,'2. UC Pool Allocations by Type'!J$5,IF(D58='2. UC Pool Allocations by Type'!B$6,'2. UC Pool Allocations by Type'!J$6,IF(D58='2. UC Pool Allocations by Type'!B$7,'2. UC Pool Allocations by Type'!J$7,IF(D58='2. UC Pool Allocations by Type'!B$10,'2. UC Pool Allocations by Type'!J$10,IF(D58='2. UC Pool Allocations by Type'!B$14,'2. UC Pool Allocations by Type'!J$14,IF(D58='2. UC Pool Allocations by Type'!B$15,'2. UC Pool Allocations by Type'!J$15,IF(D58='2. UC Pool Allocations by Type'!B$16,'2. UC Pool Allocations by Type'!J$16,0)))))))</f>
        <v>114315041.35925385</v>
      </c>
      <c r="AG58" s="71">
        <f t="shared" si="3"/>
        <v>1313748.3983911192</v>
      </c>
      <c r="AH58" s="71">
        <f t="shared" si="4"/>
        <v>0</v>
      </c>
      <c r="AI58" s="71">
        <f t="shared" si="5"/>
        <v>0</v>
      </c>
      <c r="AJ58" s="71">
        <f t="shared" si="6"/>
        <v>0</v>
      </c>
      <c r="AK58" s="71">
        <f t="shared" si="7"/>
        <v>0</v>
      </c>
      <c r="AL58" s="71">
        <f t="shared" si="8"/>
        <v>0</v>
      </c>
      <c r="AM58" s="71">
        <f t="shared" si="9"/>
        <v>0</v>
      </c>
      <c r="AN58" s="49">
        <f t="shared" si="10"/>
        <v>62072.789514470023</v>
      </c>
      <c r="AO58" s="51">
        <f>IF($E58=$D$352,U58*'1. UC Assumptions'!$H$14,0)</f>
        <v>127559.71797345385</v>
      </c>
      <c r="AP58" s="70">
        <f t="shared" si="11"/>
        <v>65486.928458983828</v>
      </c>
      <c r="AQ58" s="70">
        <f t="shared" si="12"/>
        <v>0</v>
      </c>
      <c r="AR58" s="70">
        <f t="shared" si="13"/>
        <v>0</v>
      </c>
      <c r="AS58" s="70">
        <f t="shared" si="49"/>
        <v>0</v>
      </c>
      <c r="AT58" s="70">
        <f t="shared" si="15"/>
        <v>65486.928458983828</v>
      </c>
      <c r="AU58" s="70">
        <f t="shared" si="16"/>
        <v>0</v>
      </c>
      <c r="AV58" s="70">
        <f t="shared" si="50"/>
        <v>0</v>
      </c>
      <c r="AW58" s="99">
        <f t="shared" si="18"/>
        <v>127559.71797345385</v>
      </c>
      <c r="AX58" s="281">
        <v>3766024.4299999997</v>
      </c>
      <c r="AY58" s="281">
        <f>ROUND(AX58*'1. UC Assumptions'!$C$19,2)</f>
        <v>1579847.25</v>
      </c>
      <c r="AZ58" s="281">
        <f>IF((AE58-AD58-AX58)*'1. UC Assumptions'!$C$19&gt;0,(AE58-AD58-AX58)*'1. UC Assumptions'!$C$19,0)</f>
        <v>0</v>
      </c>
      <c r="BA58" s="281">
        <f t="shared" si="38"/>
        <v>1579847.25</v>
      </c>
      <c r="BB58" s="281">
        <f>ROUND(BA58/'1. UC Assumptions'!$C$19,2)</f>
        <v>3766024.43</v>
      </c>
      <c r="BC58" s="281">
        <f t="shared" si="19"/>
        <v>127559.71797345385</v>
      </c>
      <c r="BD58" s="281">
        <f t="shared" si="20"/>
        <v>0</v>
      </c>
      <c r="BE58" s="281">
        <f t="shared" si="21"/>
        <v>0</v>
      </c>
      <c r="BF58" s="281">
        <f t="shared" si="22"/>
        <v>3638464.7120265462</v>
      </c>
      <c r="BG58" s="281">
        <f t="shared" si="23"/>
        <v>0</v>
      </c>
      <c r="BH58" s="281">
        <f t="shared" si="24"/>
        <v>0</v>
      </c>
      <c r="BI58" s="281">
        <f t="shared" si="25"/>
        <v>0</v>
      </c>
      <c r="BJ58" s="281">
        <f t="shared" si="39"/>
        <v>127559.71797345385</v>
      </c>
      <c r="BK58" s="281">
        <f t="shared" si="26"/>
        <v>127559.71797345385</v>
      </c>
      <c r="BL58" s="281">
        <f t="shared" si="27"/>
        <v>0</v>
      </c>
      <c r="BM58" s="281">
        <f t="shared" si="28"/>
        <v>0</v>
      </c>
      <c r="BN58" s="281">
        <f t="shared" si="29"/>
        <v>0</v>
      </c>
      <c r="BO58" s="281">
        <f t="shared" si="30"/>
        <v>0</v>
      </c>
      <c r="BP58" s="281">
        <f t="shared" si="31"/>
        <v>0</v>
      </c>
      <c r="BQ58" s="281">
        <f t="shared" si="32"/>
        <v>0</v>
      </c>
      <c r="BR58" s="281">
        <f t="shared" si="40"/>
        <v>127559.71797345385</v>
      </c>
      <c r="BS58" s="281">
        <f t="shared" si="41"/>
        <v>53511.3</v>
      </c>
      <c r="BT58" s="90"/>
      <c r="BU58" s="111"/>
      <c r="BV58" s="111"/>
      <c r="BW58" s="126">
        <v>2770168.9989520591</v>
      </c>
      <c r="BX58" s="126">
        <v>4871249.8283911189</v>
      </c>
      <c r="BY58" s="7">
        <f t="shared" si="48"/>
        <v>0</v>
      </c>
    </row>
    <row r="59" spans="1:77">
      <c r="A59" s="118" t="s">
        <v>149</v>
      </c>
      <c r="B59" s="118" t="s">
        <v>150</v>
      </c>
      <c r="C59" s="269" t="s">
        <v>150</v>
      </c>
      <c r="D59" s="119" t="s">
        <v>972</v>
      </c>
      <c r="E59" s="120" t="s">
        <v>977</v>
      </c>
      <c r="F59" s="120"/>
      <c r="G59" s="121" t="s">
        <v>148</v>
      </c>
      <c r="H59" s="121" t="s">
        <v>815</v>
      </c>
      <c r="I59" s="122">
        <v>14</v>
      </c>
      <c r="J59" s="217" t="str">
        <f t="shared" si="34"/>
        <v xml:space="preserve"> </v>
      </c>
      <c r="K59" s="123">
        <v>186636.09969999996</v>
      </c>
      <c r="L59" s="123">
        <v>375410</v>
      </c>
      <c r="M59" s="281">
        <v>533592.75</v>
      </c>
      <c r="N59" s="264">
        <v>362462.62476756319</v>
      </c>
      <c r="O59" s="282">
        <v>171130.12523243681</v>
      </c>
      <c r="P59" s="93">
        <f t="shared" si="0"/>
        <v>5.3380999999999901E-2</v>
      </c>
      <c r="Q59" s="231">
        <v>592048.68254808558</v>
      </c>
      <c r="R59" s="231"/>
      <c r="S59" s="123">
        <v>592048.68254808558</v>
      </c>
      <c r="T59" s="123">
        <v>0</v>
      </c>
      <c r="U59" s="123">
        <f t="shared" si="35"/>
        <v>229586.05778052239</v>
      </c>
      <c r="V59" s="123" t="b">
        <f t="shared" si="1"/>
        <v>0</v>
      </c>
      <c r="W59" s="123">
        <f t="shared" si="2"/>
        <v>229586.05778052239</v>
      </c>
      <c r="X59" s="123">
        <v>279525</v>
      </c>
      <c r="Y59" s="123">
        <v>0</v>
      </c>
      <c r="Z59" s="123">
        <v>0</v>
      </c>
      <c r="AA59" s="123">
        <v>0</v>
      </c>
      <c r="AB59" s="123">
        <v>0</v>
      </c>
      <c r="AC59" s="70">
        <f t="shared" si="36"/>
        <v>108394.87476756319</v>
      </c>
      <c r="AD59" s="70">
        <v>0</v>
      </c>
      <c r="AE59" s="70">
        <f t="shared" si="37"/>
        <v>337980.93254808558</v>
      </c>
      <c r="AF59" s="51">
        <f>IF(D59='2. UC Pool Allocations by Type'!B$5,'2. UC Pool Allocations by Type'!J$5,IF(D59='2. UC Pool Allocations by Type'!B$6,'2. UC Pool Allocations by Type'!J$6,IF(D59='2. UC Pool Allocations by Type'!B$7,'2. UC Pool Allocations by Type'!J$7,IF(D59='2. UC Pool Allocations by Type'!B$10,'2. UC Pool Allocations by Type'!J$10,IF(D59='2. UC Pool Allocations by Type'!B$14,'2. UC Pool Allocations by Type'!J$14,IF(D59='2. UC Pool Allocations by Type'!B$15,'2. UC Pool Allocations by Type'!J$15,IF(D59='2. UC Pool Allocations by Type'!B$16,'2. UC Pool Allocations by Type'!J$16,0)))))))</f>
        <v>7359030.3040027209</v>
      </c>
      <c r="AG59" s="71">
        <f t="shared" si="3"/>
        <v>0</v>
      </c>
      <c r="AH59" s="71">
        <f t="shared" si="4"/>
        <v>337980.93254808558</v>
      </c>
      <c r="AI59" s="71">
        <f t="shared" si="5"/>
        <v>0</v>
      </c>
      <c r="AJ59" s="71">
        <f t="shared" si="6"/>
        <v>0</v>
      </c>
      <c r="AK59" s="71">
        <f t="shared" si="7"/>
        <v>0</v>
      </c>
      <c r="AL59" s="71">
        <f t="shared" si="8"/>
        <v>0</v>
      </c>
      <c r="AM59" s="71">
        <f t="shared" si="9"/>
        <v>0</v>
      </c>
      <c r="AN59" s="49">
        <f t="shared" si="10"/>
        <v>18944.685944212724</v>
      </c>
      <c r="AO59" s="51">
        <f>IF($E59=$D$352,U59*'1. UC Assumptions'!$H$14,0)</f>
        <v>23246.134638538319</v>
      </c>
      <c r="AP59" s="70">
        <f t="shared" si="11"/>
        <v>4301.4486943255943</v>
      </c>
      <c r="AQ59" s="70">
        <f t="shared" si="12"/>
        <v>4301.4486943255943</v>
      </c>
      <c r="AR59" s="70">
        <f t="shared" si="13"/>
        <v>0</v>
      </c>
      <c r="AS59" s="70">
        <f t="shared" si="49"/>
        <v>0</v>
      </c>
      <c r="AT59" s="70">
        <f t="shared" si="15"/>
        <v>0</v>
      </c>
      <c r="AU59" s="70">
        <f t="shared" si="16"/>
        <v>0</v>
      </c>
      <c r="AV59" s="70">
        <f t="shared" si="50"/>
        <v>0</v>
      </c>
      <c r="AW59" s="99">
        <f t="shared" si="18"/>
        <v>23246.134638538319</v>
      </c>
      <c r="AX59" s="281">
        <v>533592.75</v>
      </c>
      <c r="AY59" s="281">
        <f>ROUND(AX59*'1. UC Assumptions'!$C$19,2)</f>
        <v>223842.16</v>
      </c>
      <c r="AZ59" s="281">
        <f>IF((AE59-AD59-AX59)*'1. UC Assumptions'!$C$19&gt;0,(AE59-AD59-AX59)*'1. UC Assumptions'!$C$19,0)</f>
        <v>0</v>
      </c>
      <c r="BA59" s="281">
        <f t="shared" si="38"/>
        <v>223842.16</v>
      </c>
      <c r="BB59" s="281">
        <f>ROUND(BA59/'1. UC Assumptions'!$C$19,2)</f>
        <v>533592.75</v>
      </c>
      <c r="BC59" s="281">
        <f t="shared" si="19"/>
        <v>23246.134638538319</v>
      </c>
      <c r="BD59" s="281">
        <f t="shared" si="20"/>
        <v>0</v>
      </c>
      <c r="BE59" s="281">
        <f t="shared" si="21"/>
        <v>0</v>
      </c>
      <c r="BF59" s="281">
        <f t="shared" si="22"/>
        <v>0</v>
      </c>
      <c r="BG59" s="281">
        <f t="shared" si="23"/>
        <v>0</v>
      </c>
      <c r="BH59" s="281">
        <f t="shared" si="24"/>
        <v>0</v>
      </c>
      <c r="BI59" s="281">
        <f t="shared" si="25"/>
        <v>0</v>
      </c>
      <c r="BJ59" s="281">
        <f t="shared" si="39"/>
        <v>23246.134638538319</v>
      </c>
      <c r="BK59" s="281">
        <f t="shared" si="26"/>
        <v>0</v>
      </c>
      <c r="BL59" s="281">
        <f t="shared" si="27"/>
        <v>23246.134638538319</v>
      </c>
      <c r="BM59" s="281">
        <f t="shared" si="28"/>
        <v>0</v>
      </c>
      <c r="BN59" s="281">
        <f t="shared" si="29"/>
        <v>0</v>
      </c>
      <c r="BO59" s="281">
        <f t="shared" si="30"/>
        <v>0</v>
      </c>
      <c r="BP59" s="281">
        <f t="shared" si="31"/>
        <v>0</v>
      </c>
      <c r="BQ59" s="281">
        <f t="shared" si="32"/>
        <v>0</v>
      </c>
      <c r="BR59" s="281">
        <f t="shared" si="40"/>
        <v>23246.134638538319</v>
      </c>
      <c r="BS59" s="281">
        <f t="shared" si="41"/>
        <v>9751.75</v>
      </c>
      <c r="BT59" s="90"/>
      <c r="BU59" s="111"/>
      <c r="BV59" s="111"/>
      <c r="BW59" s="126">
        <v>186636.09969999996</v>
      </c>
      <c r="BX59" s="126">
        <v>592048.68254808558</v>
      </c>
      <c r="BY59" s="7">
        <f t="shared" si="48"/>
        <v>0</v>
      </c>
    </row>
    <row r="60" spans="1:77">
      <c r="A60" s="118" t="s">
        <v>151</v>
      </c>
      <c r="B60" s="118" t="s">
        <v>152</v>
      </c>
      <c r="C60" s="269" t="s">
        <v>152</v>
      </c>
      <c r="D60" s="119" t="s">
        <v>949</v>
      </c>
      <c r="E60" s="119" t="s">
        <v>977</v>
      </c>
      <c r="F60" s="120"/>
      <c r="G60" s="121" t="s">
        <v>1142</v>
      </c>
      <c r="H60" s="121" t="s">
        <v>816</v>
      </c>
      <c r="I60" s="122">
        <v>10</v>
      </c>
      <c r="J60" s="217" t="str">
        <f t="shared" si="34"/>
        <v xml:space="preserve"> </v>
      </c>
      <c r="K60" s="123">
        <v>1435191.107048363</v>
      </c>
      <c r="L60" s="123">
        <v>2904220</v>
      </c>
      <c r="M60" s="281">
        <v>4188838.1299999994</v>
      </c>
      <c r="N60" s="264">
        <v>2822788.0017174114</v>
      </c>
      <c r="O60" s="282">
        <v>1366050.128282588</v>
      </c>
      <c r="P60" s="93">
        <f t="shared" si="0"/>
        <v>0.13851699396994466</v>
      </c>
      <c r="Q60" s="231">
        <v>4940493.2891964912</v>
      </c>
      <c r="R60" s="231"/>
      <c r="S60" s="123">
        <v>4940493.2891964912</v>
      </c>
      <c r="T60" s="123">
        <v>0</v>
      </c>
      <c r="U60" s="123">
        <f t="shared" si="35"/>
        <v>2117705.2874790798</v>
      </c>
      <c r="V60" s="123">
        <f t="shared" si="1"/>
        <v>2117705.2874790798</v>
      </c>
      <c r="W60" s="123" t="b">
        <f t="shared" si="2"/>
        <v>0</v>
      </c>
      <c r="X60" s="123">
        <v>496652</v>
      </c>
      <c r="Y60" s="123">
        <v>0</v>
      </c>
      <c r="Z60" s="123">
        <v>1894233</v>
      </c>
      <c r="AA60" s="123">
        <v>0</v>
      </c>
      <c r="AB60" s="123">
        <v>0</v>
      </c>
      <c r="AC60" s="70">
        <f t="shared" si="36"/>
        <v>1024834.871717412</v>
      </c>
      <c r="AD60" s="70">
        <v>0</v>
      </c>
      <c r="AE60" s="70">
        <f t="shared" si="37"/>
        <v>3142540.1591964918</v>
      </c>
      <c r="AF60" s="51">
        <f>IF(D60='2. UC Pool Allocations by Type'!B$5,'2. UC Pool Allocations by Type'!J$5,IF(D60='2. UC Pool Allocations by Type'!B$6,'2. UC Pool Allocations by Type'!J$6,IF(D60='2. UC Pool Allocations by Type'!B$7,'2. UC Pool Allocations by Type'!J$7,IF(D60='2. UC Pool Allocations by Type'!B$10,'2. UC Pool Allocations by Type'!J$10,IF(D60='2. UC Pool Allocations by Type'!B$14,'2. UC Pool Allocations by Type'!J$14,IF(D60='2. UC Pool Allocations by Type'!B$15,'2. UC Pool Allocations by Type'!J$15,IF(D60='2. UC Pool Allocations by Type'!B$16,'2. UC Pool Allocations by Type'!J$16,0)))))))</f>
        <v>114315041.35925385</v>
      </c>
      <c r="AG60" s="71">
        <f t="shared" si="3"/>
        <v>3142540.1591964918</v>
      </c>
      <c r="AH60" s="71">
        <f t="shared" si="4"/>
        <v>0</v>
      </c>
      <c r="AI60" s="71">
        <f t="shared" si="5"/>
        <v>0</v>
      </c>
      <c r="AJ60" s="71">
        <f t="shared" si="6"/>
        <v>0</v>
      </c>
      <c r="AK60" s="71">
        <f t="shared" si="7"/>
        <v>0</v>
      </c>
      <c r="AL60" s="71">
        <f t="shared" si="8"/>
        <v>0</v>
      </c>
      <c r="AM60" s="71">
        <f t="shared" si="9"/>
        <v>0</v>
      </c>
      <c r="AN60" s="49">
        <f t="shared" si="10"/>
        <v>148480.66348279518</v>
      </c>
      <c r="AO60" s="51">
        <f>IF($E60=$D$352,U60*'1. UC Assumptions'!$H$14,0)</f>
        <v>214422.6993284765</v>
      </c>
      <c r="AP60" s="70">
        <f t="shared" si="11"/>
        <v>65942.035845681326</v>
      </c>
      <c r="AQ60" s="70">
        <f t="shared" si="12"/>
        <v>0</v>
      </c>
      <c r="AR60" s="70">
        <f t="shared" si="13"/>
        <v>0</v>
      </c>
      <c r="AS60" s="70">
        <f t="shared" si="49"/>
        <v>0</v>
      </c>
      <c r="AT60" s="70">
        <f t="shared" si="15"/>
        <v>65942.035845681326</v>
      </c>
      <c r="AU60" s="70">
        <f t="shared" si="16"/>
        <v>0</v>
      </c>
      <c r="AV60" s="70">
        <f t="shared" si="50"/>
        <v>0</v>
      </c>
      <c r="AW60" s="99">
        <f t="shared" si="18"/>
        <v>214422.6993284765</v>
      </c>
      <c r="AX60" s="281">
        <v>4188838.1299999994</v>
      </c>
      <c r="AY60" s="281">
        <f>ROUND(AX60*'1. UC Assumptions'!$C$19,2)</f>
        <v>1757217.6</v>
      </c>
      <c r="AZ60" s="281">
        <f>IF((AE60-AD60-AX60)*'1. UC Assumptions'!$C$19&gt;0,(AE60-AD60-AX60)*'1. UC Assumptions'!$C$19,0)</f>
        <v>0</v>
      </c>
      <c r="BA60" s="281">
        <f t="shared" ref="BA60:BA118" si="51">AZ60+AY60</f>
        <v>1757217.6</v>
      </c>
      <c r="BB60" s="281">
        <f>ROUND(BA60/'1. UC Assumptions'!$C$19,2)</f>
        <v>4188838.14</v>
      </c>
      <c r="BC60" s="281">
        <f t="shared" si="19"/>
        <v>214422.6993284765</v>
      </c>
      <c r="BD60" s="281">
        <f t="shared" si="20"/>
        <v>0</v>
      </c>
      <c r="BE60" s="281">
        <f t="shared" si="21"/>
        <v>0</v>
      </c>
      <c r="BF60" s="281">
        <f t="shared" si="22"/>
        <v>3974415.4406715236</v>
      </c>
      <c r="BG60" s="281">
        <f t="shared" si="23"/>
        <v>0</v>
      </c>
      <c r="BH60" s="281">
        <f t="shared" si="24"/>
        <v>0</v>
      </c>
      <c r="BI60" s="281">
        <f t="shared" si="25"/>
        <v>0</v>
      </c>
      <c r="BJ60" s="281">
        <f t="shared" ref="BJ60:BJ118" si="52">BC60+BH60+BI60</f>
        <v>214422.6993284765</v>
      </c>
      <c r="BK60" s="281">
        <f t="shared" si="26"/>
        <v>214422.6993284765</v>
      </c>
      <c r="BL60" s="281">
        <f t="shared" si="27"/>
        <v>0</v>
      </c>
      <c r="BM60" s="281">
        <f t="shared" si="28"/>
        <v>0</v>
      </c>
      <c r="BN60" s="281">
        <f t="shared" si="29"/>
        <v>0</v>
      </c>
      <c r="BO60" s="281">
        <f t="shared" si="30"/>
        <v>0</v>
      </c>
      <c r="BP60" s="281">
        <f t="shared" si="31"/>
        <v>0</v>
      </c>
      <c r="BQ60" s="281">
        <f t="shared" si="32"/>
        <v>0</v>
      </c>
      <c r="BR60" s="281">
        <f t="shared" si="40"/>
        <v>214422.6993284765</v>
      </c>
      <c r="BS60" s="281">
        <f t="shared" si="41"/>
        <v>89950.32</v>
      </c>
      <c r="BT60" s="90"/>
      <c r="BU60" s="111"/>
      <c r="BV60" s="111"/>
      <c r="BW60" s="126">
        <v>1785909.4870483628</v>
      </c>
      <c r="BX60" s="126">
        <v>4940493.2891964912</v>
      </c>
      <c r="BY60" s="7">
        <f t="shared" si="48"/>
        <v>0</v>
      </c>
    </row>
    <row r="61" spans="1:77">
      <c r="A61" s="118" t="s">
        <v>153</v>
      </c>
      <c r="B61" s="118" t="s">
        <v>154</v>
      </c>
      <c r="C61" s="269" t="s">
        <v>154</v>
      </c>
      <c r="D61" s="119" t="s">
        <v>972</v>
      </c>
      <c r="E61" s="119" t="s">
        <v>977</v>
      </c>
      <c r="F61" s="120"/>
      <c r="G61" s="121" t="s">
        <v>1063</v>
      </c>
      <c r="H61" s="121" t="s">
        <v>817</v>
      </c>
      <c r="I61" s="122">
        <v>12</v>
      </c>
      <c r="J61" s="217" t="str">
        <f t="shared" si="34"/>
        <v xml:space="preserve"> </v>
      </c>
      <c r="K61" s="123">
        <v>169015.41214999996</v>
      </c>
      <c r="L61" s="123">
        <v>325261</v>
      </c>
      <c r="M61" s="281">
        <v>446967.77</v>
      </c>
      <c r="N61" s="264">
        <v>416921.56573455955</v>
      </c>
      <c r="O61" s="282">
        <v>30046.204265440465</v>
      </c>
      <c r="P61" s="93">
        <f t="shared" si="0"/>
        <v>6.1623316482813717E-2</v>
      </c>
      <c r="Q61" s="231">
        <v>524735.36392590916</v>
      </c>
      <c r="R61" s="231"/>
      <c r="S61" s="123">
        <v>524735.36392590916</v>
      </c>
      <c r="T61" s="123">
        <v>0</v>
      </c>
      <c r="U61" s="123">
        <f t="shared" si="35"/>
        <v>107813.7981913496</v>
      </c>
      <c r="V61" s="123" t="b">
        <f t="shared" si="1"/>
        <v>0</v>
      </c>
      <c r="W61" s="123">
        <f t="shared" si="2"/>
        <v>107813.7981913496</v>
      </c>
      <c r="X61" s="123">
        <v>37816</v>
      </c>
      <c r="Y61" s="123">
        <v>0</v>
      </c>
      <c r="Z61" s="123">
        <v>0</v>
      </c>
      <c r="AA61" s="123">
        <v>0</v>
      </c>
      <c r="AB61" s="123">
        <v>0</v>
      </c>
      <c r="AC61" s="70">
        <f t="shared" si="36"/>
        <v>7769.795734559535</v>
      </c>
      <c r="AD61" s="70">
        <v>0</v>
      </c>
      <c r="AE61" s="70">
        <f t="shared" si="37"/>
        <v>115583.59392590914</v>
      </c>
      <c r="AF61" s="51">
        <f>IF(D61='2. UC Pool Allocations by Type'!B$5,'2. UC Pool Allocations by Type'!J$5,IF(D61='2. UC Pool Allocations by Type'!B$6,'2. UC Pool Allocations by Type'!J$6,IF(D61='2. UC Pool Allocations by Type'!B$7,'2. UC Pool Allocations by Type'!J$7,IF(D61='2. UC Pool Allocations by Type'!B$10,'2. UC Pool Allocations by Type'!J$10,IF(D61='2. UC Pool Allocations by Type'!B$14,'2. UC Pool Allocations by Type'!J$14,IF(D61='2. UC Pool Allocations by Type'!B$15,'2. UC Pool Allocations by Type'!J$15,IF(D61='2. UC Pool Allocations by Type'!B$16,'2. UC Pool Allocations by Type'!J$16,0)))))))</f>
        <v>7359030.3040027209</v>
      </c>
      <c r="AG61" s="71">
        <f t="shared" si="3"/>
        <v>0</v>
      </c>
      <c r="AH61" s="71">
        <f t="shared" si="4"/>
        <v>115583.59392590914</v>
      </c>
      <c r="AI61" s="71">
        <f t="shared" si="5"/>
        <v>0</v>
      </c>
      <c r="AJ61" s="71">
        <f t="shared" si="6"/>
        <v>0</v>
      </c>
      <c r="AK61" s="71">
        <f t="shared" si="7"/>
        <v>0</v>
      </c>
      <c r="AL61" s="71">
        <f t="shared" si="8"/>
        <v>0</v>
      </c>
      <c r="AM61" s="71">
        <f t="shared" si="9"/>
        <v>0</v>
      </c>
      <c r="AN61" s="49">
        <f t="shared" si="10"/>
        <v>6478.7527234786467</v>
      </c>
      <c r="AO61" s="51">
        <f>IF($E61=$D$352,U61*'1. UC Assumptions'!$H$14,0)</f>
        <v>10916.40360428253</v>
      </c>
      <c r="AP61" s="70">
        <f t="shared" ref="AP61:AP121" si="53">IF(AO61=0,0,IF(AN61&gt;AO61,0,AO61-AN61))</f>
        <v>4437.6508808038834</v>
      </c>
      <c r="AQ61" s="70">
        <f t="shared" si="12"/>
        <v>4437.6508808038834</v>
      </c>
      <c r="AR61" s="70">
        <f t="shared" si="13"/>
        <v>0</v>
      </c>
      <c r="AS61" s="70">
        <f t="shared" si="49"/>
        <v>0</v>
      </c>
      <c r="AT61" s="70">
        <f t="shared" si="15"/>
        <v>0</v>
      </c>
      <c r="AU61" s="70">
        <f t="shared" si="16"/>
        <v>0</v>
      </c>
      <c r="AV61" s="70">
        <f t="shared" si="50"/>
        <v>0</v>
      </c>
      <c r="AW61" s="99">
        <f t="shared" si="18"/>
        <v>10916.40360428253</v>
      </c>
      <c r="AX61" s="281">
        <v>446967.77</v>
      </c>
      <c r="AY61" s="281">
        <f>ROUND(AX61*'1. UC Assumptions'!$C$19,2)</f>
        <v>187502.98</v>
      </c>
      <c r="AZ61" s="281">
        <f>IF((AE61-AD61-AX61)*'1. UC Assumptions'!$C$19&gt;0,(AE61-AD61-AX61)*'1. UC Assumptions'!$C$19,0)</f>
        <v>0</v>
      </c>
      <c r="BA61" s="281">
        <f t="shared" si="51"/>
        <v>187502.98</v>
      </c>
      <c r="BB61" s="281">
        <f>ROUND(BA61/'1. UC Assumptions'!$C$19,2)</f>
        <v>446967.77</v>
      </c>
      <c r="BC61" s="281">
        <f t="shared" si="19"/>
        <v>10916.40360428253</v>
      </c>
      <c r="BD61" s="281">
        <f t="shared" si="20"/>
        <v>0</v>
      </c>
      <c r="BE61" s="281">
        <f t="shared" si="21"/>
        <v>0</v>
      </c>
      <c r="BF61" s="281">
        <f t="shared" si="22"/>
        <v>0</v>
      </c>
      <c r="BG61" s="281">
        <f t="shared" si="23"/>
        <v>0</v>
      </c>
      <c r="BH61" s="281">
        <f t="shared" si="24"/>
        <v>0</v>
      </c>
      <c r="BI61" s="281">
        <f t="shared" si="25"/>
        <v>0</v>
      </c>
      <c r="BJ61" s="281">
        <f t="shared" si="52"/>
        <v>10916.40360428253</v>
      </c>
      <c r="BK61" s="281">
        <f t="shared" si="26"/>
        <v>0</v>
      </c>
      <c r="BL61" s="281">
        <f t="shared" si="27"/>
        <v>10916.40360428253</v>
      </c>
      <c r="BM61" s="281">
        <f t="shared" si="28"/>
        <v>0</v>
      </c>
      <c r="BN61" s="281">
        <f t="shared" si="29"/>
        <v>0</v>
      </c>
      <c r="BO61" s="281">
        <f t="shared" si="30"/>
        <v>0</v>
      </c>
      <c r="BP61" s="281">
        <f t="shared" si="31"/>
        <v>0</v>
      </c>
      <c r="BQ61" s="281">
        <f t="shared" si="32"/>
        <v>0</v>
      </c>
      <c r="BR61" s="281">
        <f t="shared" si="40"/>
        <v>10916.40360428253</v>
      </c>
      <c r="BS61" s="281">
        <f t="shared" si="41"/>
        <v>4579.43</v>
      </c>
      <c r="BT61" s="90"/>
      <c r="BU61" s="111"/>
      <c r="BV61" s="111"/>
      <c r="BW61" s="126">
        <v>172882.94214999999</v>
      </c>
      <c r="BX61" s="126">
        <v>524735.36392590916</v>
      </c>
      <c r="BY61" s="7">
        <f t="shared" si="48"/>
        <v>0</v>
      </c>
    </row>
    <row r="62" spans="1:77">
      <c r="A62" s="118" t="s">
        <v>155</v>
      </c>
      <c r="B62" s="118" t="s">
        <v>156</v>
      </c>
      <c r="C62" s="269" t="s">
        <v>156</v>
      </c>
      <c r="D62" s="119" t="s">
        <v>949</v>
      </c>
      <c r="E62" s="119"/>
      <c r="F62" s="120"/>
      <c r="G62" s="121" t="s">
        <v>1143</v>
      </c>
      <c r="H62" s="121" t="s">
        <v>818</v>
      </c>
      <c r="I62" s="122">
        <v>20</v>
      </c>
      <c r="J62" s="217">
        <f t="shared" ref="J62:J122" si="54">IF(T62&gt;0,1," ")</f>
        <v>1</v>
      </c>
      <c r="K62" s="123">
        <v>7030228.1403099978</v>
      </c>
      <c r="L62" s="123">
        <v>5288295.6500000004</v>
      </c>
      <c r="M62" s="281">
        <v>4749946.3900000006</v>
      </c>
      <c r="N62" s="264">
        <v>4308833.8577037212</v>
      </c>
      <c r="O62" s="282">
        <v>441112.53229627945</v>
      </c>
      <c r="P62" s="93">
        <f t="shared" si="0"/>
        <v>0.12663871026767404</v>
      </c>
      <c r="Q62" s="231">
        <v>13877727.039907075</v>
      </c>
      <c r="R62" s="231"/>
      <c r="S62" s="123">
        <v>13878525.755516516</v>
      </c>
      <c r="T62" s="123">
        <v>4447676.0321799349</v>
      </c>
      <c r="U62" s="123">
        <f t="shared" si="35"/>
        <v>5122015.86563286</v>
      </c>
      <c r="V62" s="123">
        <f t="shared" si="1"/>
        <v>0</v>
      </c>
      <c r="W62" s="123" t="b">
        <f t="shared" si="2"/>
        <v>0</v>
      </c>
      <c r="X62" s="123">
        <v>562343</v>
      </c>
      <c r="Y62" s="123">
        <v>0</v>
      </c>
      <c r="Z62" s="123">
        <v>201674.21614464052</v>
      </c>
      <c r="AA62" s="123">
        <v>0</v>
      </c>
      <c r="AB62" s="123">
        <v>201456.53859968</v>
      </c>
      <c r="AC62" s="70">
        <f t="shared" si="36"/>
        <v>524361.22244804096</v>
      </c>
      <c r="AD62" s="70">
        <v>0</v>
      </c>
      <c r="AE62" s="70">
        <f t="shared" si="37"/>
        <v>5646377.0880809007</v>
      </c>
      <c r="AF62" s="51">
        <f>IF(D62='2. UC Pool Allocations by Type'!B$5,'2. UC Pool Allocations by Type'!J$5,IF(D62='2. UC Pool Allocations by Type'!B$6,'2. UC Pool Allocations by Type'!J$6,IF(D62='2. UC Pool Allocations by Type'!B$7,'2. UC Pool Allocations by Type'!J$7,IF(D62='2. UC Pool Allocations by Type'!B$10,'2. UC Pool Allocations by Type'!J$10,IF(D62='2. UC Pool Allocations by Type'!B$14,'2. UC Pool Allocations by Type'!J$14,IF(D62='2. UC Pool Allocations by Type'!B$15,'2. UC Pool Allocations by Type'!J$15,IF(D62='2. UC Pool Allocations by Type'!B$16,'2. UC Pool Allocations by Type'!J$16,0)))))))</f>
        <v>114315041.35925385</v>
      </c>
      <c r="AG62" s="71">
        <f t="shared" si="3"/>
        <v>5646377.0880809007</v>
      </c>
      <c r="AH62" s="71">
        <f t="shared" si="4"/>
        <v>0</v>
      </c>
      <c r="AI62" s="71">
        <f t="shared" si="5"/>
        <v>0</v>
      </c>
      <c r="AJ62" s="71">
        <f t="shared" si="6"/>
        <v>0</v>
      </c>
      <c r="AK62" s="71">
        <f t="shared" si="7"/>
        <v>0</v>
      </c>
      <c r="AL62" s="71">
        <f t="shared" si="8"/>
        <v>0</v>
      </c>
      <c r="AM62" s="71">
        <f t="shared" si="9"/>
        <v>0</v>
      </c>
      <c r="AN62" s="49">
        <f t="shared" si="10"/>
        <v>266783.48528302275</v>
      </c>
      <c r="AO62" s="51">
        <f>IF($E62=$D$352,U62*'1. UC Assumptions'!$H$14,0)</f>
        <v>0</v>
      </c>
      <c r="AP62" s="70">
        <f t="shared" si="53"/>
        <v>0</v>
      </c>
      <c r="AQ62" s="70">
        <f t="shared" si="12"/>
        <v>0</v>
      </c>
      <c r="AR62" s="70">
        <f t="shared" si="13"/>
        <v>0</v>
      </c>
      <c r="AS62" s="70">
        <f t="shared" si="49"/>
        <v>0</v>
      </c>
      <c r="AT62" s="70">
        <f t="shared" si="15"/>
        <v>0</v>
      </c>
      <c r="AU62" s="70">
        <f t="shared" si="16"/>
        <v>266783.48528302275</v>
      </c>
      <c r="AV62" s="70">
        <f t="shared" si="50"/>
        <v>-11957.453462114718</v>
      </c>
      <c r="AW62" s="99">
        <f t="shared" ref="AW62:AW122" si="55">AN62+AP62+AS62+AV62</f>
        <v>254826.03182090801</v>
      </c>
      <c r="AX62" s="281">
        <v>4749946.3900000006</v>
      </c>
      <c r="AY62" s="281">
        <f>ROUND(AX62*'1. UC Assumptions'!$C$19,2)</f>
        <v>1992602.51</v>
      </c>
      <c r="AZ62" s="281">
        <f>IF((AE62-AD62-AX62)*'1. UC Assumptions'!$C$19&gt;0,(AE62-AD62-AX62)*'1. UC Assumptions'!$C$19,0)</f>
        <v>376052.6778449376</v>
      </c>
      <c r="BA62" s="281">
        <f t="shared" si="51"/>
        <v>2368655.1878449377</v>
      </c>
      <c r="BB62" s="281">
        <f>ROUND(BA62/'1. UC Assumptions'!$C$19,2)</f>
        <v>5646377.0899999999</v>
      </c>
      <c r="BC62" s="281">
        <f t="shared" si="19"/>
        <v>254826.03182090801</v>
      </c>
      <c r="BD62" s="281">
        <f t="shared" si="20"/>
        <v>0</v>
      </c>
      <c r="BE62" s="281">
        <f t="shared" si="21"/>
        <v>0</v>
      </c>
      <c r="BF62" s="281">
        <f t="shared" si="22"/>
        <v>5391551.0581790917</v>
      </c>
      <c r="BG62" s="281">
        <f t="shared" si="23"/>
        <v>0</v>
      </c>
      <c r="BH62" s="281">
        <f t="shared" si="24"/>
        <v>0</v>
      </c>
      <c r="BI62" s="281">
        <f t="shared" si="25"/>
        <v>0</v>
      </c>
      <c r="BJ62" s="281">
        <f t="shared" si="52"/>
        <v>254826.03182090801</v>
      </c>
      <c r="BK62" s="281">
        <f t="shared" si="26"/>
        <v>254826.03182090801</v>
      </c>
      <c r="BL62" s="281">
        <f t="shared" si="27"/>
        <v>0</v>
      </c>
      <c r="BM62" s="281">
        <f t="shared" si="28"/>
        <v>0</v>
      </c>
      <c r="BN62" s="281">
        <f t="shared" si="29"/>
        <v>0</v>
      </c>
      <c r="BO62" s="281">
        <f t="shared" si="30"/>
        <v>0</v>
      </c>
      <c r="BP62" s="281">
        <f t="shared" si="31"/>
        <v>0</v>
      </c>
      <c r="BQ62" s="281">
        <f t="shared" si="32"/>
        <v>0</v>
      </c>
      <c r="BR62" s="281">
        <f t="shared" si="40"/>
        <v>254826.03182090801</v>
      </c>
      <c r="BS62" s="281">
        <f t="shared" si="41"/>
        <v>106899.52</v>
      </c>
      <c r="BT62" s="90"/>
      <c r="BU62" s="111"/>
      <c r="BV62" s="111"/>
      <c r="BW62" s="126">
        <v>7886165.4803099977</v>
      </c>
      <c r="BX62" s="126">
        <v>13877727.039907075</v>
      </c>
      <c r="BY62" s="7">
        <f t="shared" si="48"/>
        <v>-798.71560944058001</v>
      </c>
    </row>
    <row r="63" spans="1:77">
      <c r="A63" s="118" t="s">
        <v>158</v>
      </c>
      <c r="B63" s="118" t="s">
        <v>159</v>
      </c>
      <c r="C63" s="269" t="s">
        <v>159</v>
      </c>
      <c r="D63" s="119" t="s">
        <v>949</v>
      </c>
      <c r="E63" s="119"/>
      <c r="F63" s="120"/>
      <c r="G63" s="121" t="s">
        <v>157</v>
      </c>
      <c r="H63" s="121" t="s">
        <v>771</v>
      </c>
      <c r="I63" s="122">
        <v>3</v>
      </c>
      <c r="J63" s="217" t="str">
        <f t="shared" si="54"/>
        <v xml:space="preserve"> </v>
      </c>
      <c r="K63" s="123">
        <v>6644879.8920099996</v>
      </c>
      <c r="L63" s="123">
        <v>12649423.060000001</v>
      </c>
      <c r="M63" s="281">
        <v>10078580.140000001</v>
      </c>
      <c r="N63" s="264">
        <v>10078580.140000001</v>
      </c>
      <c r="O63" s="282">
        <v>0</v>
      </c>
      <c r="P63" s="93">
        <f t="shared" si="0"/>
        <v>7.7143894390274692E-2</v>
      </c>
      <c r="Q63" s="231">
        <v>20782740.621273823</v>
      </c>
      <c r="R63" s="231"/>
      <c r="S63" s="123">
        <v>20782740.621273823</v>
      </c>
      <c r="T63" s="123">
        <v>0</v>
      </c>
      <c r="U63" s="123">
        <f t="shared" si="35"/>
        <v>10704160.481273822</v>
      </c>
      <c r="V63" s="123">
        <f t="shared" si="1"/>
        <v>0</v>
      </c>
      <c r="W63" s="123" t="b">
        <f t="shared" si="2"/>
        <v>0</v>
      </c>
      <c r="X63" s="123">
        <v>0</v>
      </c>
      <c r="Y63" s="123">
        <v>0</v>
      </c>
      <c r="Z63" s="123">
        <v>0</v>
      </c>
      <c r="AA63" s="123">
        <v>0</v>
      </c>
      <c r="AB63" s="123">
        <v>0</v>
      </c>
      <c r="AC63" s="70">
        <f t="shared" si="36"/>
        <v>0</v>
      </c>
      <c r="AD63" s="70">
        <v>0</v>
      </c>
      <c r="AE63" s="70">
        <f t="shared" si="37"/>
        <v>10704160.481273822</v>
      </c>
      <c r="AF63" s="51">
        <f>IF(D63='2. UC Pool Allocations by Type'!B$5,'2. UC Pool Allocations by Type'!J$5,IF(D63='2. UC Pool Allocations by Type'!B$6,'2. UC Pool Allocations by Type'!J$6,IF(D63='2. UC Pool Allocations by Type'!B$7,'2. UC Pool Allocations by Type'!J$7,IF(D63='2. UC Pool Allocations by Type'!B$10,'2. UC Pool Allocations by Type'!J$10,IF(D63='2. UC Pool Allocations by Type'!B$14,'2. UC Pool Allocations by Type'!J$14,IF(D63='2. UC Pool Allocations by Type'!B$15,'2. UC Pool Allocations by Type'!J$15,IF(D63='2. UC Pool Allocations by Type'!B$16,'2. UC Pool Allocations by Type'!J$16,0)))))))</f>
        <v>114315041.35925385</v>
      </c>
      <c r="AG63" s="71">
        <f t="shared" si="3"/>
        <v>10704160.481273822</v>
      </c>
      <c r="AH63" s="71">
        <f t="shared" si="4"/>
        <v>0</v>
      </c>
      <c r="AI63" s="71">
        <f t="shared" si="5"/>
        <v>0</v>
      </c>
      <c r="AJ63" s="71">
        <f t="shared" si="6"/>
        <v>0</v>
      </c>
      <c r="AK63" s="71">
        <f t="shared" si="7"/>
        <v>0</v>
      </c>
      <c r="AL63" s="71">
        <f t="shared" si="8"/>
        <v>0</v>
      </c>
      <c r="AM63" s="71">
        <f t="shared" si="9"/>
        <v>0</v>
      </c>
      <c r="AN63" s="49">
        <f t="shared" si="10"/>
        <v>505756.73492498288</v>
      </c>
      <c r="AO63" s="51">
        <f>IF($E63=$D$352,U63*'1. UC Assumptions'!$H$14,0)</f>
        <v>0</v>
      </c>
      <c r="AP63" s="70">
        <f t="shared" si="53"/>
        <v>0</v>
      </c>
      <c r="AQ63" s="70">
        <f t="shared" si="12"/>
        <v>0</v>
      </c>
      <c r="AR63" s="70">
        <f t="shared" si="13"/>
        <v>0</v>
      </c>
      <c r="AS63" s="70">
        <f t="shared" si="49"/>
        <v>0</v>
      </c>
      <c r="AT63" s="70">
        <f t="shared" si="15"/>
        <v>0</v>
      </c>
      <c r="AU63" s="70">
        <f t="shared" si="16"/>
        <v>505756.73492498288</v>
      </c>
      <c r="AV63" s="70">
        <f t="shared" si="50"/>
        <v>-22668.429474189121</v>
      </c>
      <c r="AW63" s="99">
        <f t="shared" si="55"/>
        <v>483088.30545079376</v>
      </c>
      <c r="AX63" s="281">
        <v>10078580.140000001</v>
      </c>
      <c r="AY63" s="281">
        <f>ROUND(AX63*'1. UC Assumptions'!$C$19,2)</f>
        <v>4227964.37</v>
      </c>
      <c r="AZ63" s="281">
        <f>IF((AE63-AD63-AX63)*'1. UC Assumptions'!$C$19&gt;0,(AE63-AD63-AX63)*'1. UC Assumptions'!$C$19,0)</f>
        <v>262430.95316436829</v>
      </c>
      <c r="BA63" s="281">
        <f t="shared" si="51"/>
        <v>4490395.323164368</v>
      </c>
      <c r="BB63" s="281">
        <f>ROUND(BA63/'1. UC Assumptions'!$C$19,2)</f>
        <v>10704160.48</v>
      </c>
      <c r="BC63" s="281">
        <f t="shared" si="19"/>
        <v>483088.30545079376</v>
      </c>
      <c r="BD63" s="281">
        <f t="shared" si="20"/>
        <v>0</v>
      </c>
      <c r="BE63" s="281">
        <f t="shared" si="21"/>
        <v>0</v>
      </c>
      <c r="BF63" s="281">
        <f t="shared" si="22"/>
        <v>10221072.174549207</v>
      </c>
      <c r="BG63" s="281">
        <f t="shared" si="23"/>
        <v>0</v>
      </c>
      <c r="BH63" s="281">
        <f t="shared" si="24"/>
        <v>0</v>
      </c>
      <c r="BI63" s="281">
        <f t="shared" si="25"/>
        <v>0</v>
      </c>
      <c r="BJ63" s="281">
        <f t="shared" si="52"/>
        <v>483088.30545079376</v>
      </c>
      <c r="BK63" s="281">
        <f t="shared" si="26"/>
        <v>483088.30545079376</v>
      </c>
      <c r="BL63" s="281">
        <f t="shared" si="27"/>
        <v>0</v>
      </c>
      <c r="BM63" s="281">
        <f t="shared" si="28"/>
        <v>0</v>
      </c>
      <c r="BN63" s="281">
        <f t="shared" si="29"/>
        <v>0</v>
      </c>
      <c r="BO63" s="281">
        <f t="shared" si="30"/>
        <v>0</v>
      </c>
      <c r="BP63" s="281">
        <f t="shared" si="31"/>
        <v>0</v>
      </c>
      <c r="BQ63" s="281">
        <f t="shared" si="32"/>
        <v>0</v>
      </c>
      <c r="BR63" s="281">
        <f t="shared" si="40"/>
        <v>483088.30545079376</v>
      </c>
      <c r="BS63" s="281">
        <f t="shared" ref="BS63:BS123" si="56">ROUNDDOWN(BR63*0.4195,2)</f>
        <v>202655.54</v>
      </c>
      <c r="BT63" s="90"/>
      <c r="BU63" s="111"/>
      <c r="BV63" s="111"/>
      <c r="BW63" s="126">
        <v>7080134.0720099993</v>
      </c>
      <c r="BX63" s="126">
        <v>20782740.621273823</v>
      </c>
      <c r="BY63" s="7">
        <f t="shared" si="48"/>
        <v>0</v>
      </c>
    </row>
    <row r="64" spans="1:77">
      <c r="A64" s="118" t="s">
        <v>160</v>
      </c>
      <c r="B64" s="118" t="s">
        <v>161</v>
      </c>
      <c r="C64" s="269" t="s">
        <v>2146</v>
      </c>
      <c r="D64" s="119" t="s">
        <v>949</v>
      </c>
      <c r="E64" s="119" t="s">
        <v>977</v>
      </c>
      <c r="F64" s="120"/>
      <c r="G64" s="121" t="s">
        <v>1144</v>
      </c>
      <c r="H64" s="121" t="s">
        <v>819</v>
      </c>
      <c r="I64" s="122">
        <v>1</v>
      </c>
      <c r="J64" s="217" t="str">
        <f t="shared" si="54"/>
        <v xml:space="preserve"> </v>
      </c>
      <c r="K64" s="123">
        <v>675293.53703758377</v>
      </c>
      <c r="L64" s="123">
        <v>1155245.52</v>
      </c>
      <c r="M64" s="281">
        <v>1684299.6199999999</v>
      </c>
      <c r="N64" s="264">
        <v>1634844.4302959049</v>
      </c>
      <c r="O64" s="282">
        <v>49455.189704095013</v>
      </c>
      <c r="P64" s="93">
        <f t="shared" si="0"/>
        <v>7.337072944825751E-2</v>
      </c>
      <c r="Q64" s="231">
        <v>1964847.0429359567</v>
      </c>
      <c r="R64" s="231"/>
      <c r="S64" s="123">
        <v>1964847.0429359567</v>
      </c>
      <c r="T64" s="123">
        <v>0</v>
      </c>
      <c r="U64" s="123">
        <f t="shared" si="35"/>
        <v>330002.61264005187</v>
      </c>
      <c r="V64" s="123">
        <f t="shared" si="1"/>
        <v>330002.61264005187</v>
      </c>
      <c r="W64" s="123" t="b">
        <f t="shared" si="2"/>
        <v>0</v>
      </c>
      <c r="X64" s="123">
        <v>59438</v>
      </c>
      <c r="Y64" s="123">
        <v>0</v>
      </c>
      <c r="Z64" s="123">
        <v>0</v>
      </c>
      <c r="AA64" s="123">
        <v>0</v>
      </c>
      <c r="AB64" s="123">
        <v>0</v>
      </c>
      <c r="AC64" s="70">
        <f t="shared" si="36"/>
        <v>9982.8102959049866</v>
      </c>
      <c r="AD64" s="70">
        <v>0</v>
      </c>
      <c r="AE64" s="70">
        <f t="shared" si="37"/>
        <v>339985.42293595686</v>
      </c>
      <c r="AF64" s="51">
        <f>IF(D64='2. UC Pool Allocations by Type'!B$5,'2. UC Pool Allocations by Type'!J$5,IF(D64='2. UC Pool Allocations by Type'!B$6,'2. UC Pool Allocations by Type'!J$6,IF(D64='2. UC Pool Allocations by Type'!B$7,'2. UC Pool Allocations by Type'!J$7,IF(D64='2. UC Pool Allocations by Type'!B$10,'2. UC Pool Allocations by Type'!J$10,IF(D64='2. UC Pool Allocations by Type'!B$14,'2. UC Pool Allocations by Type'!J$14,IF(D64='2. UC Pool Allocations by Type'!B$15,'2. UC Pool Allocations by Type'!J$15,IF(D64='2. UC Pool Allocations by Type'!B$16,'2. UC Pool Allocations by Type'!J$16,0)))))))</f>
        <v>114315041.35925385</v>
      </c>
      <c r="AG64" s="71">
        <f t="shared" si="3"/>
        <v>339985.42293595686</v>
      </c>
      <c r="AH64" s="71">
        <f t="shared" si="4"/>
        <v>0</v>
      </c>
      <c r="AI64" s="71">
        <f t="shared" si="5"/>
        <v>0</v>
      </c>
      <c r="AJ64" s="71">
        <f t="shared" si="6"/>
        <v>0</v>
      </c>
      <c r="AK64" s="71">
        <f t="shared" si="7"/>
        <v>0</v>
      </c>
      <c r="AL64" s="71">
        <f t="shared" si="8"/>
        <v>0</v>
      </c>
      <c r="AM64" s="71">
        <f t="shared" si="9"/>
        <v>0</v>
      </c>
      <c r="AN64" s="49">
        <f t="shared" si="10"/>
        <v>16063.839637587014</v>
      </c>
      <c r="AO64" s="51">
        <f>IF($E64=$D$352,U64*'1. UC Assumptions'!$H$14,0)</f>
        <v>33413.549754112588</v>
      </c>
      <c r="AP64" s="70">
        <f t="shared" si="53"/>
        <v>17349.710116525574</v>
      </c>
      <c r="AQ64" s="70">
        <f t="shared" si="12"/>
        <v>0</v>
      </c>
      <c r="AR64" s="70">
        <f t="shared" si="13"/>
        <v>0</v>
      </c>
      <c r="AS64" s="70">
        <f t="shared" si="49"/>
        <v>0</v>
      </c>
      <c r="AT64" s="70">
        <f t="shared" si="15"/>
        <v>17349.710116525574</v>
      </c>
      <c r="AU64" s="70">
        <f t="shared" si="16"/>
        <v>0</v>
      </c>
      <c r="AV64" s="70">
        <f t="shared" si="50"/>
        <v>0</v>
      </c>
      <c r="AW64" s="99">
        <f t="shared" si="55"/>
        <v>33413.549754112588</v>
      </c>
      <c r="AX64" s="281">
        <v>1684299.6199999999</v>
      </c>
      <c r="AY64" s="281">
        <f>ROUND(AX64*'1. UC Assumptions'!$C$19,2)</f>
        <v>706563.69</v>
      </c>
      <c r="AZ64" s="281">
        <f>IF((AE64-AD64-AX64)*'1. UC Assumptions'!$C$19&gt;0,(AE64-AD64-AX64)*'1. UC Assumptions'!$C$19,0)</f>
        <v>0</v>
      </c>
      <c r="BA64" s="281">
        <f t="shared" si="51"/>
        <v>706563.69</v>
      </c>
      <c r="BB64" s="281">
        <f>ROUND(BA64/'1. UC Assumptions'!$C$19,2)</f>
        <v>1684299.62</v>
      </c>
      <c r="BC64" s="281">
        <f t="shared" si="19"/>
        <v>33413.549754112588</v>
      </c>
      <c r="BD64" s="281">
        <f t="shared" si="20"/>
        <v>0</v>
      </c>
      <c r="BE64" s="281">
        <f t="shared" si="21"/>
        <v>0</v>
      </c>
      <c r="BF64" s="281">
        <f t="shared" si="22"/>
        <v>1650886.0702458876</v>
      </c>
      <c r="BG64" s="281">
        <f t="shared" si="23"/>
        <v>0</v>
      </c>
      <c r="BH64" s="281">
        <f t="shared" si="24"/>
        <v>0</v>
      </c>
      <c r="BI64" s="281">
        <f t="shared" si="25"/>
        <v>0</v>
      </c>
      <c r="BJ64" s="281">
        <f t="shared" si="52"/>
        <v>33413.549754112588</v>
      </c>
      <c r="BK64" s="281">
        <f t="shared" si="26"/>
        <v>33413.549754112588</v>
      </c>
      <c r="BL64" s="281">
        <f t="shared" si="27"/>
        <v>0</v>
      </c>
      <c r="BM64" s="281">
        <f t="shared" si="28"/>
        <v>0</v>
      </c>
      <c r="BN64" s="281">
        <f t="shared" si="29"/>
        <v>0</v>
      </c>
      <c r="BO64" s="281">
        <f t="shared" si="30"/>
        <v>0</v>
      </c>
      <c r="BP64" s="281">
        <f t="shared" si="31"/>
        <v>0</v>
      </c>
      <c r="BQ64" s="281">
        <f t="shared" si="32"/>
        <v>0</v>
      </c>
      <c r="BR64" s="281">
        <f t="shared" si="40"/>
        <v>33413.549754112588</v>
      </c>
      <c r="BS64" s="281">
        <f t="shared" si="56"/>
        <v>14016.98</v>
      </c>
      <c r="BT64" s="90"/>
      <c r="BU64" s="111"/>
      <c r="BV64" s="111"/>
      <c r="BW64" s="126">
        <v>710031.18703758367</v>
      </c>
      <c r="BX64" s="126">
        <v>1964847.0429359567</v>
      </c>
      <c r="BY64" s="7">
        <f t="shared" si="48"/>
        <v>0</v>
      </c>
    </row>
    <row r="65" spans="1:77">
      <c r="A65" s="118" t="s">
        <v>162</v>
      </c>
      <c r="B65" s="118" t="s">
        <v>163</v>
      </c>
      <c r="C65" s="269" t="s">
        <v>163</v>
      </c>
      <c r="D65" s="119" t="s">
        <v>949</v>
      </c>
      <c r="E65" s="119"/>
      <c r="F65" s="120"/>
      <c r="G65" s="121" t="s">
        <v>1145</v>
      </c>
      <c r="H65" s="121" t="s">
        <v>782</v>
      </c>
      <c r="I65" s="122">
        <v>9</v>
      </c>
      <c r="J65" s="217" t="str">
        <f t="shared" si="54"/>
        <v xml:space="preserve"> </v>
      </c>
      <c r="K65" s="123">
        <v>6373728.5552599998</v>
      </c>
      <c r="L65" s="123">
        <v>11548938.32</v>
      </c>
      <c r="M65" s="281">
        <v>9362091.75</v>
      </c>
      <c r="N65" s="264">
        <v>9362091.75</v>
      </c>
      <c r="O65" s="282">
        <v>0</v>
      </c>
      <c r="P65" s="93">
        <f t="shared" si="0"/>
        <v>0.14099900519297837</v>
      </c>
      <c r="Q65" s="231">
        <v>20449745.075076804</v>
      </c>
      <c r="R65" s="231"/>
      <c r="S65" s="123">
        <v>20449745.075076804</v>
      </c>
      <c r="T65" s="123">
        <v>0</v>
      </c>
      <c r="U65" s="123">
        <f t="shared" si="35"/>
        <v>11087653.325076804</v>
      </c>
      <c r="V65" s="123">
        <f t="shared" si="1"/>
        <v>0</v>
      </c>
      <c r="W65" s="123" t="b">
        <f t="shared" si="2"/>
        <v>0</v>
      </c>
      <c r="X65" s="123">
        <v>0</v>
      </c>
      <c r="Y65" s="123">
        <v>0</v>
      </c>
      <c r="Z65" s="123">
        <v>0</v>
      </c>
      <c r="AA65" s="123">
        <v>0</v>
      </c>
      <c r="AB65" s="123">
        <v>0</v>
      </c>
      <c r="AC65" s="70">
        <f t="shared" si="36"/>
        <v>0</v>
      </c>
      <c r="AD65" s="70">
        <v>0</v>
      </c>
      <c r="AE65" s="70">
        <f t="shared" si="37"/>
        <v>11087653.325076804</v>
      </c>
      <c r="AF65" s="51">
        <f>IF(D65='2. UC Pool Allocations by Type'!B$5,'2. UC Pool Allocations by Type'!J$5,IF(D65='2. UC Pool Allocations by Type'!B$6,'2. UC Pool Allocations by Type'!J$6,IF(D65='2. UC Pool Allocations by Type'!B$7,'2. UC Pool Allocations by Type'!J$7,IF(D65='2. UC Pool Allocations by Type'!B$10,'2. UC Pool Allocations by Type'!J$10,IF(D65='2. UC Pool Allocations by Type'!B$14,'2. UC Pool Allocations by Type'!J$14,IF(D65='2. UC Pool Allocations by Type'!B$15,'2. UC Pool Allocations by Type'!J$15,IF(D65='2. UC Pool Allocations by Type'!B$16,'2. UC Pool Allocations by Type'!J$16,0)))))))</f>
        <v>114315041.35925385</v>
      </c>
      <c r="AG65" s="71">
        <f t="shared" si="3"/>
        <v>11087653.325076804</v>
      </c>
      <c r="AH65" s="71">
        <f t="shared" si="4"/>
        <v>0</v>
      </c>
      <c r="AI65" s="71">
        <f t="shared" si="5"/>
        <v>0</v>
      </c>
      <c r="AJ65" s="71">
        <f t="shared" si="6"/>
        <v>0</v>
      </c>
      <c r="AK65" s="71">
        <f t="shared" si="7"/>
        <v>0</v>
      </c>
      <c r="AL65" s="71">
        <f t="shared" si="8"/>
        <v>0</v>
      </c>
      <c r="AM65" s="71">
        <f t="shared" si="9"/>
        <v>0</v>
      </c>
      <c r="AN65" s="49">
        <f t="shared" si="10"/>
        <v>523876.23984909168</v>
      </c>
      <c r="AO65" s="51">
        <f>IF($E65=$D$352,U65*'1. UC Assumptions'!$H$14,0)</f>
        <v>0</v>
      </c>
      <c r="AP65" s="70">
        <f t="shared" si="53"/>
        <v>0</v>
      </c>
      <c r="AQ65" s="70">
        <f t="shared" si="12"/>
        <v>0</v>
      </c>
      <c r="AR65" s="70">
        <f t="shared" si="13"/>
        <v>0</v>
      </c>
      <c r="AS65" s="70">
        <f t="shared" si="49"/>
        <v>0</v>
      </c>
      <c r="AT65" s="70">
        <f t="shared" si="15"/>
        <v>0</v>
      </c>
      <c r="AU65" s="70">
        <f t="shared" si="16"/>
        <v>523876.23984909168</v>
      </c>
      <c r="AV65" s="70">
        <f t="shared" si="50"/>
        <v>-23480.560467442836</v>
      </c>
      <c r="AW65" s="99">
        <f t="shared" si="55"/>
        <v>500395.67938164884</v>
      </c>
      <c r="AX65" s="281">
        <v>9362091.75</v>
      </c>
      <c r="AY65" s="281">
        <f>ROUND(AX65*'1. UC Assumptions'!$C$19,2)</f>
        <v>3927397.49</v>
      </c>
      <c r="AZ65" s="281">
        <f>IF((AE65-AD65-AX65)*'1. UC Assumptions'!$C$19&gt;0,(AE65-AD65-AX65)*'1. UC Assumptions'!$C$19,0)</f>
        <v>723873.08074471902</v>
      </c>
      <c r="BA65" s="281">
        <f t="shared" si="51"/>
        <v>4651270.5707447194</v>
      </c>
      <c r="BB65" s="281">
        <f>ROUND(BA65/'1. UC Assumptions'!$C$19,2)</f>
        <v>11087653.33</v>
      </c>
      <c r="BC65" s="281">
        <f t="shared" si="19"/>
        <v>500395.67938164884</v>
      </c>
      <c r="BD65" s="281">
        <f t="shared" si="20"/>
        <v>0</v>
      </c>
      <c r="BE65" s="281">
        <f t="shared" si="21"/>
        <v>0</v>
      </c>
      <c r="BF65" s="281">
        <f t="shared" si="22"/>
        <v>10587257.650618352</v>
      </c>
      <c r="BG65" s="281">
        <f t="shared" si="23"/>
        <v>0</v>
      </c>
      <c r="BH65" s="281">
        <f t="shared" si="24"/>
        <v>0</v>
      </c>
      <c r="BI65" s="281">
        <f t="shared" si="25"/>
        <v>0</v>
      </c>
      <c r="BJ65" s="281">
        <f t="shared" si="52"/>
        <v>500395.67938164884</v>
      </c>
      <c r="BK65" s="281">
        <f t="shared" si="26"/>
        <v>500395.67938164884</v>
      </c>
      <c r="BL65" s="281">
        <f t="shared" si="27"/>
        <v>0</v>
      </c>
      <c r="BM65" s="281">
        <f t="shared" si="28"/>
        <v>0</v>
      </c>
      <c r="BN65" s="281">
        <f t="shared" si="29"/>
        <v>0</v>
      </c>
      <c r="BO65" s="281">
        <f t="shared" si="30"/>
        <v>0</v>
      </c>
      <c r="BP65" s="281">
        <f t="shared" si="31"/>
        <v>0</v>
      </c>
      <c r="BQ65" s="281">
        <f t="shared" si="32"/>
        <v>0</v>
      </c>
      <c r="BR65" s="281">
        <f t="shared" si="40"/>
        <v>500395.67938164884</v>
      </c>
      <c r="BS65" s="281">
        <f t="shared" si="56"/>
        <v>209915.98</v>
      </c>
      <c r="BT65" s="90"/>
      <c r="BU65" s="111"/>
      <c r="BV65" s="111"/>
      <c r="BW65" s="126">
        <v>7864498.1052599987</v>
      </c>
      <c r="BX65" s="126">
        <v>20449745.075076804</v>
      </c>
      <c r="BY65" s="7">
        <f t="shared" si="48"/>
        <v>0</v>
      </c>
    </row>
    <row r="66" spans="1:77" s="107" customFormat="1">
      <c r="A66" s="131" t="s">
        <v>164</v>
      </c>
      <c r="B66" s="131" t="s">
        <v>165</v>
      </c>
      <c r="C66" s="269" t="s">
        <v>165</v>
      </c>
      <c r="D66" s="132" t="s">
        <v>949</v>
      </c>
      <c r="E66" s="132"/>
      <c r="F66" s="133"/>
      <c r="G66" s="121" t="s">
        <v>1146</v>
      </c>
      <c r="H66" s="134" t="s">
        <v>779</v>
      </c>
      <c r="I66" s="135">
        <v>10</v>
      </c>
      <c r="J66" s="217" t="str">
        <f t="shared" si="54"/>
        <v xml:space="preserve"> </v>
      </c>
      <c r="K66" s="136">
        <v>6716632.0679200999</v>
      </c>
      <c r="L66" s="136">
        <v>6575831.8700000001</v>
      </c>
      <c r="M66" s="281">
        <v>6943456.9900000002</v>
      </c>
      <c r="N66" s="264">
        <v>6943456.9900000002</v>
      </c>
      <c r="O66" s="282">
        <v>0</v>
      </c>
      <c r="P66" s="105">
        <f t="shared" si="0"/>
        <v>0.11950205809560566</v>
      </c>
      <c r="Q66" s="275">
        <v>14880940.735663172</v>
      </c>
      <c r="R66" s="231"/>
      <c r="S66" s="123">
        <v>14880940.735663172</v>
      </c>
      <c r="T66" s="123">
        <v>0</v>
      </c>
      <c r="U66" s="123">
        <f t="shared" si="35"/>
        <v>7937483.7456631716</v>
      </c>
      <c r="V66" s="123">
        <f t="shared" si="1"/>
        <v>0</v>
      </c>
      <c r="W66" s="123" t="b">
        <f t="shared" si="2"/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70">
        <f t="shared" si="36"/>
        <v>0</v>
      </c>
      <c r="AD66" s="70">
        <v>0</v>
      </c>
      <c r="AE66" s="70">
        <f t="shared" si="37"/>
        <v>7937483.7456631716</v>
      </c>
      <c r="AF66" s="106">
        <f>IF(D66='2. UC Pool Allocations by Type'!B$5,'2. UC Pool Allocations by Type'!J$5,IF(D66='2. UC Pool Allocations by Type'!B$6,'2. UC Pool Allocations by Type'!J$6,IF(D66='2. UC Pool Allocations by Type'!B$7,'2. UC Pool Allocations by Type'!J$7,IF(D66='2. UC Pool Allocations by Type'!B$10,'2. UC Pool Allocations by Type'!J$10,IF(D66='2. UC Pool Allocations by Type'!B$14,'2. UC Pool Allocations by Type'!J$14,IF(D66='2. UC Pool Allocations by Type'!B$15,'2. UC Pool Allocations by Type'!J$15,IF(D66='2. UC Pool Allocations by Type'!B$16,'2. UC Pool Allocations by Type'!J$16,0)))))))</f>
        <v>114315041.35925385</v>
      </c>
      <c r="AG66" s="71">
        <f t="shared" si="3"/>
        <v>7937483.7456631716</v>
      </c>
      <c r="AH66" s="71">
        <f t="shared" si="4"/>
        <v>0</v>
      </c>
      <c r="AI66" s="71">
        <f t="shared" si="5"/>
        <v>0</v>
      </c>
      <c r="AJ66" s="71">
        <f t="shared" si="6"/>
        <v>0</v>
      </c>
      <c r="AK66" s="71">
        <f t="shared" si="7"/>
        <v>0</v>
      </c>
      <c r="AL66" s="71">
        <f t="shared" si="8"/>
        <v>0</v>
      </c>
      <c r="AM66" s="71">
        <f t="shared" si="9"/>
        <v>0</v>
      </c>
      <c r="AN66" s="49">
        <f t="shared" si="10"/>
        <v>375035.09684385825</v>
      </c>
      <c r="AO66" s="51">
        <f>IF($E66=$D$352,U66*'1. UC Assumptions'!$H$14,0)</f>
        <v>0</v>
      </c>
      <c r="AP66" s="104">
        <f t="shared" si="53"/>
        <v>0</v>
      </c>
      <c r="AQ66" s="70">
        <f t="shared" si="12"/>
        <v>0</v>
      </c>
      <c r="AR66" s="70">
        <f t="shared" si="13"/>
        <v>0</v>
      </c>
      <c r="AS66" s="104">
        <f t="shared" si="49"/>
        <v>0</v>
      </c>
      <c r="AT66" s="70">
        <f t="shared" si="15"/>
        <v>0</v>
      </c>
      <c r="AU66" s="70">
        <f t="shared" si="16"/>
        <v>375035.09684385825</v>
      </c>
      <c r="AV66" s="104">
        <f t="shared" si="50"/>
        <v>-16809.3790078973</v>
      </c>
      <c r="AW66" s="99">
        <f t="shared" si="55"/>
        <v>358225.71783596097</v>
      </c>
      <c r="AX66" s="281">
        <v>6943456.9900000002</v>
      </c>
      <c r="AY66" s="281">
        <f>ROUND(AX66*'1. UC Assumptions'!$C$19,2)</f>
        <v>2912780.21</v>
      </c>
      <c r="AZ66" s="281">
        <f>IF((AE66-AD66-AX66)*'1. UC Assumptions'!$C$19&gt;0,(AE66-AD66-AX66)*'1. UC Assumptions'!$C$19,0)</f>
        <v>416994.2240007004</v>
      </c>
      <c r="BA66" s="281">
        <f t="shared" si="51"/>
        <v>3329774.4340007002</v>
      </c>
      <c r="BB66" s="281">
        <f>ROUND(BA66/'1. UC Assumptions'!$C$19,2)</f>
        <v>7937483.75</v>
      </c>
      <c r="BC66" s="281">
        <f t="shared" si="19"/>
        <v>358225.71783596097</v>
      </c>
      <c r="BD66" s="281">
        <f t="shared" si="20"/>
        <v>0</v>
      </c>
      <c r="BE66" s="281">
        <f t="shared" si="21"/>
        <v>0</v>
      </c>
      <c r="BF66" s="281">
        <f t="shared" si="22"/>
        <v>7579258.0321640391</v>
      </c>
      <c r="BG66" s="281">
        <f t="shared" si="23"/>
        <v>0</v>
      </c>
      <c r="BH66" s="281">
        <f t="shared" si="24"/>
        <v>0</v>
      </c>
      <c r="BI66" s="281">
        <f t="shared" si="25"/>
        <v>0</v>
      </c>
      <c r="BJ66" s="281">
        <f t="shared" si="52"/>
        <v>358225.71783596097</v>
      </c>
      <c r="BK66" s="281">
        <f t="shared" si="26"/>
        <v>358225.71783596097</v>
      </c>
      <c r="BL66" s="281">
        <f t="shared" si="27"/>
        <v>0</v>
      </c>
      <c r="BM66" s="281">
        <f t="shared" si="28"/>
        <v>0</v>
      </c>
      <c r="BN66" s="281">
        <f t="shared" si="29"/>
        <v>0</v>
      </c>
      <c r="BO66" s="281">
        <f t="shared" si="30"/>
        <v>0</v>
      </c>
      <c r="BP66" s="281">
        <f t="shared" si="31"/>
        <v>0</v>
      </c>
      <c r="BQ66" s="281">
        <f t="shared" si="32"/>
        <v>0</v>
      </c>
      <c r="BR66" s="281">
        <f t="shared" si="40"/>
        <v>358225.71783596097</v>
      </c>
      <c r="BS66" s="281">
        <f t="shared" si="56"/>
        <v>150275.68</v>
      </c>
      <c r="BT66" s="90"/>
      <c r="BU66" s="111"/>
      <c r="BV66" s="111"/>
      <c r="BW66" s="126">
        <v>7551004.2279201001</v>
      </c>
      <c r="BX66" s="126">
        <v>14880940.735663172</v>
      </c>
      <c r="BY66" s="7">
        <f t="shared" si="48"/>
        <v>0</v>
      </c>
    </row>
    <row r="67" spans="1:77">
      <c r="A67" s="118" t="s">
        <v>166</v>
      </c>
      <c r="B67" s="118" t="s">
        <v>167</v>
      </c>
      <c r="C67" s="269" t="s">
        <v>2125</v>
      </c>
      <c r="D67" s="119" t="s">
        <v>949</v>
      </c>
      <c r="E67" s="119"/>
      <c r="F67" s="120"/>
      <c r="G67" s="121" t="s">
        <v>1147</v>
      </c>
      <c r="H67" s="121" t="s">
        <v>775</v>
      </c>
      <c r="I67" s="122">
        <v>9</v>
      </c>
      <c r="J67" s="217" t="str">
        <f t="shared" si="54"/>
        <v xml:space="preserve"> </v>
      </c>
      <c r="K67" s="123">
        <v>8687356.7677800003</v>
      </c>
      <c r="L67" s="123">
        <v>8837296.5399999991</v>
      </c>
      <c r="M67" s="281">
        <v>9154185.2199999988</v>
      </c>
      <c r="N67" s="264">
        <v>9154185.2199999988</v>
      </c>
      <c r="O67" s="282">
        <v>0</v>
      </c>
      <c r="P67" s="93">
        <f t="shared" ref="P67:P130" si="57">S67/(K67+L67)-1</f>
        <v>6.1901935919965512E-2</v>
      </c>
      <c r="Q67" s="231">
        <v>18595772.354595087</v>
      </c>
      <c r="R67" s="231"/>
      <c r="S67" s="123">
        <v>18609463.273857806</v>
      </c>
      <c r="T67" s="123">
        <v>0</v>
      </c>
      <c r="U67" s="123">
        <f t="shared" si="35"/>
        <v>9455278.0538578071</v>
      </c>
      <c r="V67" s="123">
        <f t="shared" ref="V67:V130" si="58">IF($D67=$D$345,IF($E67=$D$352,$U67,0))</f>
        <v>0</v>
      </c>
      <c r="W67" s="123" t="b">
        <f t="shared" ref="W67:W130" si="59">IF($D67=$D$346,IF($E67=$D$352,$U67,0))</f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70">
        <f t="shared" si="36"/>
        <v>0</v>
      </c>
      <c r="AD67" s="70">
        <v>0</v>
      </c>
      <c r="AE67" s="70">
        <f t="shared" si="37"/>
        <v>9455278.0538578071</v>
      </c>
      <c r="AF67" s="51">
        <f>IF(D67='2. UC Pool Allocations by Type'!B$5,'2. UC Pool Allocations by Type'!J$5,IF(D67='2. UC Pool Allocations by Type'!B$6,'2. UC Pool Allocations by Type'!J$6,IF(D67='2. UC Pool Allocations by Type'!B$7,'2. UC Pool Allocations by Type'!J$7,IF(D67='2. UC Pool Allocations by Type'!B$10,'2. UC Pool Allocations by Type'!J$10,IF(D67='2. UC Pool Allocations by Type'!B$14,'2. UC Pool Allocations by Type'!J$14,IF(D67='2. UC Pool Allocations by Type'!B$15,'2. UC Pool Allocations by Type'!J$15,IF(D67='2. UC Pool Allocations by Type'!B$16,'2. UC Pool Allocations by Type'!J$16,0)))))))</f>
        <v>114315041.35925385</v>
      </c>
      <c r="AG67" s="71">
        <f t="shared" ref="AG67:AG130" si="60">IF(D67=D$345,AE67,0)</f>
        <v>9455278.0538578071</v>
      </c>
      <c r="AH67" s="71">
        <f t="shared" ref="AH67:AH130" si="61">IF(D67=D$346,AE67,0)</f>
        <v>0</v>
      </c>
      <c r="AI67" s="71">
        <f t="shared" ref="AI67:AI130" si="62">IF(D67=D$347,AE67,0)</f>
        <v>0</v>
      </c>
      <c r="AJ67" s="71">
        <f t="shared" ref="AJ67:AJ130" si="63">IF(D67=D$348,AE67,0)</f>
        <v>0</v>
      </c>
      <c r="AK67" s="71">
        <f t="shared" ref="AK67:AK130" si="64">IF(D67=D$349,AE67,0)</f>
        <v>0</v>
      </c>
      <c r="AL67" s="71">
        <f t="shared" ref="AL67:AL130" si="65">IF(D67=D$350,AE67,0)</f>
        <v>0</v>
      </c>
      <c r="AM67" s="71">
        <f t="shared" ref="AM67:AM130" si="66">IF(D67=D$351,AE67,0)</f>
        <v>0</v>
      </c>
      <c r="AN67" s="49">
        <f t="shared" ref="AN67:AN130" si="67">IF($D67=$D$345,$AF67*$AE67/$AG$341,IF($D67=$D$346,$AF67*$AE67/$AH$341,IF($D67=$D$347,$AF67*$AE67/$AI$341,IF($D67=$D$348,$AF67*$AE67/$AJ$341,IF($D67=$D$349,$AF67*$AE67/$AK$341,IF($D67=$D$350,$AF67*$AE67/$AL$341,IF($D67=$D$351,$AF67*$AE67/$AM$341,0)))))))</f>
        <v>446748.77256304852</v>
      </c>
      <c r="AO67" s="51">
        <f>IF($E67=$D$352,U67*'1. UC Assumptions'!$H$14,0)</f>
        <v>0</v>
      </c>
      <c r="AP67" s="70">
        <f t="shared" si="53"/>
        <v>0</v>
      </c>
      <c r="AQ67" s="70">
        <f t="shared" ref="AQ67:AQ130" si="68">IF(D67=D$346,AP67,0)</f>
        <v>0</v>
      </c>
      <c r="AR67" s="70">
        <f t="shared" ref="AR67:AR130" si="69">IF(D67=D$346,IF(E67 &lt;&gt; D$352,AN67,0),0)</f>
        <v>0</v>
      </c>
      <c r="AS67" s="70">
        <f t="shared" ref="AS67" si="70">-AQ$341*AR67/AR$341</f>
        <v>0</v>
      </c>
      <c r="AT67" s="70">
        <f t="shared" ref="AT67:AT130" si="71">IF(D67=D$345,AP67,0)</f>
        <v>0</v>
      </c>
      <c r="AU67" s="70">
        <f t="shared" ref="AU67:AU130" si="72">IF(D67=D$345,IF(E67&lt;&gt;D$352,AN67,0),0)</f>
        <v>446748.77256304852</v>
      </c>
      <c r="AV67" s="70">
        <f t="shared" ref="AV67" si="73">-AT$341*AU67/AU$341</f>
        <v>-20023.644460272262</v>
      </c>
      <c r="AW67" s="99">
        <f t="shared" si="55"/>
        <v>426725.12810277625</v>
      </c>
      <c r="AX67" s="281">
        <v>9154185.2199999988</v>
      </c>
      <c r="AY67" s="281">
        <f>ROUND(AX67*'1. UC Assumptions'!$C$19,2)</f>
        <v>3840180.7</v>
      </c>
      <c r="AZ67" s="281">
        <f>IF((AE67-AD67-AX67)*'1. UC Assumptions'!$C$19&gt;0,(AE67-AD67-AX67)*'1. UC Assumptions'!$C$19,0)</f>
        <v>126308.44380335056</v>
      </c>
      <c r="BA67" s="281">
        <f t="shared" si="51"/>
        <v>3966489.1438033506</v>
      </c>
      <c r="BB67" s="281">
        <f>ROUND(BA67/'1. UC Assumptions'!$C$19,2)</f>
        <v>9455278.0500000007</v>
      </c>
      <c r="BC67" s="281">
        <f t="shared" si="19"/>
        <v>426725.12810277625</v>
      </c>
      <c r="BD67" s="281">
        <f t="shared" ref="BD67:BD130" si="74">IF(D67=D$345,AW67-BC67,0)</f>
        <v>0</v>
      </c>
      <c r="BE67" s="281">
        <f t="shared" ref="BE67:BE130" si="75">IF(D67=D$349,AW67-BC67,0)</f>
        <v>0</v>
      </c>
      <c r="BF67" s="281">
        <f t="shared" ref="BF67:BF130" si="76">IF(D67=D$345,IF(BB67&gt;=BC67,BB67-BC67,0),0)</f>
        <v>9028552.9218972251</v>
      </c>
      <c r="BG67" s="281">
        <f t="shared" ref="BG67:BG130" si="77">IF(D67=D$349,IF(BB67&gt;=BC67,BB67-BC67,0),0)</f>
        <v>0</v>
      </c>
      <c r="BH67" s="281">
        <f t="shared" ref="BH67:BH130" si="78">IF(D67=D$345,BD$341/BF$341*BF67,0)</f>
        <v>0</v>
      </c>
      <c r="BI67" s="281">
        <f t="shared" ref="BI67:BI130" si="79">IF(D67=D$349,BE$341/BG$341*BG67,0)</f>
        <v>0</v>
      </c>
      <c r="BJ67" s="281">
        <f t="shared" si="52"/>
        <v>426725.12810277625</v>
      </c>
      <c r="BK67" s="281">
        <f t="shared" ref="BK67:BK130" si="80">IF($D67=$D$345,$BJ67,0)</f>
        <v>426725.12810277625</v>
      </c>
      <c r="BL67" s="281">
        <f t="shared" ref="BL67:BL130" si="81">IF($D67=$D$346,$BJ67,0)</f>
        <v>0</v>
      </c>
      <c r="BM67" s="281">
        <f t="shared" ref="BM67:BM130" si="82">IF($D67=$D$347,$BJ67,0)</f>
        <v>0</v>
      </c>
      <c r="BN67" s="281">
        <f t="shared" ref="BN67:BN130" si="83">IF($D67=$D$348,$BJ67,0)</f>
        <v>0</v>
      </c>
      <c r="BO67" s="281">
        <f t="shared" ref="BO67:BO130" si="84">IF($D67=$D$349,$BJ67,0)</f>
        <v>0</v>
      </c>
      <c r="BP67" s="281">
        <f t="shared" ref="BP67:BP130" si="85">IF($D67=$D$350,$BJ67,0)</f>
        <v>0</v>
      </c>
      <c r="BQ67" s="281">
        <f t="shared" ref="BQ67:BQ130" si="86">IF($D67=$D$351,$BJ67,0)</f>
        <v>0</v>
      </c>
      <c r="BR67" s="281">
        <f t="shared" si="40"/>
        <v>426725.12810277625</v>
      </c>
      <c r="BS67" s="281">
        <f t="shared" si="56"/>
        <v>179011.19</v>
      </c>
      <c r="BT67" s="90"/>
      <c r="BU67" s="111"/>
      <c r="BV67" s="111"/>
      <c r="BW67" s="126">
        <v>8816118.8477800023</v>
      </c>
      <c r="BX67" s="126">
        <v>18595772.354595087</v>
      </c>
      <c r="BY67" s="7">
        <f t="shared" si="48"/>
        <v>-13690.919262718409</v>
      </c>
    </row>
    <row r="68" spans="1:77">
      <c r="A68" s="118" t="s">
        <v>168</v>
      </c>
      <c r="B68" s="118" t="s">
        <v>169</v>
      </c>
      <c r="C68" s="269" t="s">
        <v>169</v>
      </c>
      <c r="D68" s="119" t="s">
        <v>972</v>
      </c>
      <c r="E68" s="119" t="s">
        <v>977</v>
      </c>
      <c r="F68" s="120"/>
      <c r="G68" s="121" t="s">
        <v>1148</v>
      </c>
      <c r="H68" s="121" t="s">
        <v>820</v>
      </c>
      <c r="I68" s="122">
        <v>14</v>
      </c>
      <c r="J68" s="217" t="str">
        <f t="shared" si="54"/>
        <v xml:space="preserve"> </v>
      </c>
      <c r="K68" s="123">
        <v>415786.64999999997</v>
      </c>
      <c r="L68" s="123">
        <v>1128781.46</v>
      </c>
      <c r="M68" s="281">
        <v>1396732.96</v>
      </c>
      <c r="N68" s="264">
        <v>1314183.6374406768</v>
      </c>
      <c r="O68" s="282">
        <v>82549.322559323162</v>
      </c>
      <c r="P68" s="93">
        <f t="shared" si="57"/>
        <v>5.710402102498402E-2</v>
      </c>
      <c r="Q68" s="231">
        <v>1632769.1598279597</v>
      </c>
      <c r="R68" s="231"/>
      <c r="S68" s="123">
        <v>1632769.1598279597</v>
      </c>
      <c r="T68" s="123">
        <v>0</v>
      </c>
      <c r="U68" s="123">
        <f t="shared" ref="U68:U131" si="87">S68-T68-N68</f>
        <v>318585.52238728292</v>
      </c>
      <c r="V68" s="123" t="b">
        <f t="shared" si="58"/>
        <v>0</v>
      </c>
      <c r="W68" s="123">
        <f t="shared" si="59"/>
        <v>318585.52238728292</v>
      </c>
      <c r="X68" s="123">
        <v>102561</v>
      </c>
      <c r="Y68" s="123">
        <v>0</v>
      </c>
      <c r="Z68" s="123">
        <v>0</v>
      </c>
      <c r="AA68" s="123">
        <v>0</v>
      </c>
      <c r="AB68" s="123">
        <v>0</v>
      </c>
      <c r="AC68" s="70">
        <f t="shared" ref="AC68:AC131" si="88">X68+Y68+Z68+AA68+AB68-O68</f>
        <v>20011.677440676838</v>
      </c>
      <c r="AD68" s="70">
        <v>0</v>
      </c>
      <c r="AE68" s="70">
        <f t="shared" ref="AE68:AE131" si="89">IF(U68+AC68+AD68&gt;0,U68+AC68+AD68,0)</f>
        <v>338597.19982795976</v>
      </c>
      <c r="AF68" s="51">
        <f>IF(D68='2. UC Pool Allocations by Type'!B$5,'2. UC Pool Allocations by Type'!J$5,IF(D68='2. UC Pool Allocations by Type'!B$6,'2. UC Pool Allocations by Type'!J$6,IF(D68='2. UC Pool Allocations by Type'!B$7,'2. UC Pool Allocations by Type'!J$7,IF(D68='2. UC Pool Allocations by Type'!B$10,'2. UC Pool Allocations by Type'!J$10,IF(D68='2. UC Pool Allocations by Type'!B$14,'2. UC Pool Allocations by Type'!J$14,IF(D68='2. UC Pool Allocations by Type'!B$15,'2. UC Pool Allocations by Type'!J$15,IF(D68='2. UC Pool Allocations by Type'!B$16,'2. UC Pool Allocations by Type'!J$16,0)))))))</f>
        <v>7359030.3040027209</v>
      </c>
      <c r="AG68" s="71">
        <f t="shared" si="60"/>
        <v>0</v>
      </c>
      <c r="AH68" s="71">
        <f t="shared" si="61"/>
        <v>338597.19982795976</v>
      </c>
      <c r="AI68" s="71">
        <f t="shared" si="62"/>
        <v>0</v>
      </c>
      <c r="AJ68" s="71">
        <f t="shared" si="63"/>
        <v>0</v>
      </c>
      <c r="AK68" s="71">
        <f t="shared" si="64"/>
        <v>0</v>
      </c>
      <c r="AL68" s="71">
        <f t="shared" si="65"/>
        <v>0</v>
      </c>
      <c r="AM68" s="71">
        <f t="shared" si="66"/>
        <v>0</v>
      </c>
      <c r="AN68" s="49">
        <f t="shared" si="67"/>
        <v>18979.229283645785</v>
      </c>
      <c r="AO68" s="51">
        <f>IF($E68=$D$352,U68*'1. UC Assumptions'!$H$14,0)</f>
        <v>32257.542199638494</v>
      </c>
      <c r="AP68" s="70">
        <f t="shared" si="53"/>
        <v>13278.312915992708</v>
      </c>
      <c r="AQ68" s="70">
        <f t="shared" si="68"/>
        <v>13278.312915992708</v>
      </c>
      <c r="AR68" s="70">
        <f t="shared" si="69"/>
        <v>0</v>
      </c>
      <c r="AS68" s="70">
        <f t="shared" ref="AS68:AS131" si="90">-AQ$341*AR68/AR$341</f>
        <v>0</v>
      </c>
      <c r="AT68" s="70">
        <f t="shared" si="71"/>
        <v>0</v>
      </c>
      <c r="AU68" s="70">
        <f t="shared" si="72"/>
        <v>0</v>
      </c>
      <c r="AV68" s="70">
        <f t="shared" ref="AV68:AV131" si="91">-AT$341*AU68/AU$341</f>
        <v>0</v>
      </c>
      <c r="AW68" s="99">
        <f t="shared" si="55"/>
        <v>32257.542199638494</v>
      </c>
      <c r="AX68" s="281">
        <v>1396732.96</v>
      </c>
      <c r="AY68" s="281">
        <f>ROUND(AX68*'1. UC Assumptions'!$C$19,2)</f>
        <v>585929.48</v>
      </c>
      <c r="AZ68" s="281">
        <f>IF((AE68-AD68-AX68)*'1. UC Assumptions'!$C$19&gt;0,(AE68-AD68-AX68)*'1. UC Assumptions'!$C$19,0)</f>
        <v>0</v>
      </c>
      <c r="BA68" s="281">
        <f t="shared" si="51"/>
        <v>585929.48</v>
      </c>
      <c r="BB68" s="281">
        <f>ROUND(BA68/'1. UC Assumptions'!$C$19,2)</f>
        <v>1396732.97</v>
      </c>
      <c r="BC68" s="281">
        <f t="shared" ref="BC68:BC131" si="92">IF(AW68&gt;=BB68,BB68,AW68)</f>
        <v>32257.542199638494</v>
      </c>
      <c r="BD68" s="281">
        <f t="shared" si="74"/>
        <v>0</v>
      </c>
      <c r="BE68" s="281">
        <f t="shared" si="75"/>
        <v>0</v>
      </c>
      <c r="BF68" s="281">
        <f t="shared" si="76"/>
        <v>0</v>
      </c>
      <c r="BG68" s="281">
        <f t="shared" si="77"/>
        <v>0</v>
      </c>
      <c r="BH68" s="281">
        <f t="shared" si="78"/>
        <v>0</v>
      </c>
      <c r="BI68" s="281">
        <f t="shared" si="79"/>
        <v>0</v>
      </c>
      <c r="BJ68" s="281">
        <f t="shared" si="52"/>
        <v>32257.542199638494</v>
      </c>
      <c r="BK68" s="281">
        <f t="shared" si="80"/>
        <v>0</v>
      </c>
      <c r="BL68" s="281">
        <f t="shared" si="81"/>
        <v>32257.542199638494</v>
      </c>
      <c r="BM68" s="281">
        <f t="shared" si="82"/>
        <v>0</v>
      </c>
      <c r="BN68" s="281">
        <f t="shared" si="83"/>
        <v>0</v>
      </c>
      <c r="BO68" s="281">
        <f t="shared" si="84"/>
        <v>0</v>
      </c>
      <c r="BP68" s="281">
        <f t="shared" si="85"/>
        <v>0</v>
      </c>
      <c r="BQ68" s="281">
        <f t="shared" si="86"/>
        <v>0</v>
      </c>
      <c r="BR68" s="281">
        <f t="shared" ref="BR68:BR131" si="93">BJ68</f>
        <v>32257.542199638494</v>
      </c>
      <c r="BS68" s="281">
        <f t="shared" si="56"/>
        <v>13532.03</v>
      </c>
      <c r="BT68" s="90"/>
      <c r="BU68" s="111"/>
      <c r="BV68" s="111"/>
      <c r="BW68" s="126">
        <v>421245.7</v>
      </c>
      <c r="BX68" s="126">
        <v>1632769.1598279597</v>
      </c>
      <c r="BY68" s="7">
        <f t="shared" si="48"/>
        <v>0</v>
      </c>
    </row>
    <row r="69" spans="1:77">
      <c r="A69" s="118" t="s">
        <v>171</v>
      </c>
      <c r="B69" s="118" t="s">
        <v>172</v>
      </c>
      <c r="C69" s="269" t="s">
        <v>172</v>
      </c>
      <c r="D69" s="119" t="s">
        <v>949</v>
      </c>
      <c r="E69" s="119"/>
      <c r="F69" s="120"/>
      <c r="G69" s="121" t="s">
        <v>170</v>
      </c>
      <c r="H69" s="121" t="s">
        <v>785</v>
      </c>
      <c r="I69" s="122">
        <v>1</v>
      </c>
      <c r="J69" s="217" t="str">
        <f t="shared" si="54"/>
        <v xml:space="preserve"> </v>
      </c>
      <c r="K69" s="123">
        <v>12148438.110589389</v>
      </c>
      <c r="L69" s="123">
        <v>13410427.620000001</v>
      </c>
      <c r="M69" s="281">
        <v>238784.27000000002</v>
      </c>
      <c r="N69" s="264">
        <v>238784.27000000002</v>
      </c>
      <c r="O69" s="282">
        <v>0</v>
      </c>
      <c r="P69" s="93">
        <f t="shared" si="57"/>
        <v>0.1191926983874263</v>
      </c>
      <c r="Q69" s="231">
        <v>28605295.904740259</v>
      </c>
      <c r="R69" s="231"/>
      <c r="S69" s="123">
        <v>28605295.904740259</v>
      </c>
      <c r="T69" s="123">
        <v>0</v>
      </c>
      <c r="U69" s="123">
        <f t="shared" si="87"/>
        <v>28366511.634740259</v>
      </c>
      <c r="V69" s="123">
        <f t="shared" si="58"/>
        <v>0</v>
      </c>
      <c r="W69" s="123" t="b">
        <f t="shared" si="59"/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70">
        <f t="shared" si="88"/>
        <v>0</v>
      </c>
      <c r="AD69" s="70">
        <v>0</v>
      </c>
      <c r="AE69" s="70">
        <f t="shared" si="89"/>
        <v>28366511.634740259</v>
      </c>
      <c r="AF69" s="51">
        <f>IF(D69='2. UC Pool Allocations by Type'!B$5,'2. UC Pool Allocations by Type'!J$5,IF(D69='2. UC Pool Allocations by Type'!B$6,'2. UC Pool Allocations by Type'!J$6,IF(D69='2. UC Pool Allocations by Type'!B$7,'2. UC Pool Allocations by Type'!J$7,IF(D69='2. UC Pool Allocations by Type'!B$10,'2. UC Pool Allocations by Type'!J$10,IF(D69='2. UC Pool Allocations by Type'!B$14,'2. UC Pool Allocations by Type'!J$14,IF(D69='2. UC Pool Allocations by Type'!B$15,'2. UC Pool Allocations by Type'!J$15,IF(D69='2. UC Pool Allocations by Type'!B$16,'2. UC Pool Allocations by Type'!J$16,0)))))))</f>
        <v>114315041.35925385</v>
      </c>
      <c r="AG69" s="71">
        <f t="shared" si="60"/>
        <v>28366511.634740259</v>
      </c>
      <c r="AH69" s="71">
        <f t="shared" si="61"/>
        <v>0</v>
      </c>
      <c r="AI69" s="71">
        <f t="shared" si="62"/>
        <v>0</v>
      </c>
      <c r="AJ69" s="71">
        <f t="shared" si="63"/>
        <v>0</v>
      </c>
      <c r="AK69" s="71">
        <f t="shared" si="64"/>
        <v>0</v>
      </c>
      <c r="AL69" s="71">
        <f t="shared" si="65"/>
        <v>0</v>
      </c>
      <c r="AM69" s="71">
        <f t="shared" si="66"/>
        <v>0</v>
      </c>
      <c r="AN69" s="49">
        <f t="shared" si="67"/>
        <v>1340278.3273565508</v>
      </c>
      <c r="AO69" s="51">
        <f>IF($E69=$D$352,U69*'1. UC Assumptions'!$H$14,0)</f>
        <v>0</v>
      </c>
      <c r="AP69" s="70">
        <f t="shared" si="53"/>
        <v>0</v>
      </c>
      <c r="AQ69" s="70">
        <f t="shared" si="68"/>
        <v>0</v>
      </c>
      <c r="AR69" s="70">
        <f t="shared" si="69"/>
        <v>0</v>
      </c>
      <c r="AS69" s="70">
        <f t="shared" si="90"/>
        <v>0</v>
      </c>
      <c r="AT69" s="70">
        <f t="shared" si="71"/>
        <v>0</v>
      </c>
      <c r="AU69" s="70">
        <f t="shared" si="72"/>
        <v>1340278.3273565508</v>
      </c>
      <c r="AV69" s="70">
        <f t="shared" si="91"/>
        <v>-60072.368080224551</v>
      </c>
      <c r="AW69" s="99">
        <f t="shared" si="55"/>
        <v>1280205.9592763262</v>
      </c>
      <c r="AX69" s="281">
        <v>238784.27000000002</v>
      </c>
      <c r="AY69" s="281">
        <f>ROUND(AX69*'1. UC Assumptions'!$C$19,2)</f>
        <v>100170</v>
      </c>
      <c r="AZ69" s="281">
        <f>IF((AE69-AD69-AX69)*'1. UC Assumptions'!$C$19&gt;0,(AE69-AD69-AX69)*'1. UC Assumptions'!$C$19,0)</f>
        <v>11799581.629508538</v>
      </c>
      <c r="BA69" s="281">
        <f t="shared" si="51"/>
        <v>11899751.629508538</v>
      </c>
      <c r="BB69" s="281">
        <f>ROUND(BA69/'1. UC Assumptions'!$C$19,2)</f>
        <v>28366511.629999999</v>
      </c>
      <c r="BC69" s="281">
        <f t="shared" si="92"/>
        <v>1280205.9592763262</v>
      </c>
      <c r="BD69" s="281">
        <f t="shared" si="74"/>
        <v>0</v>
      </c>
      <c r="BE69" s="281">
        <f t="shared" si="75"/>
        <v>0</v>
      </c>
      <c r="BF69" s="281">
        <f t="shared" si="76"/>
        <v>27086305.670723673</v>
      </c>
      <c r="BG69" s="281">
        <f t="shared" si="77"/>
        <v>0</v>
      </c>
      <c r="BH69" s="281">
        <f t="shared" si="78"/>
        <v>0</v>
      </c>
      <c r="BI69" s="281">
        <f t="shared" si="79"/>
        <v>0</v>
      </c>
      <c r="BJ69" s="281">
        <f t="shared" si="52"/>
        <v>1280205.9592763262</v>
      </c>
      <c r="BK69" s="281">
        <f t="shared" si="80"/>
        <v>1280205.9592763262</v>
      </c>
      <c r="BL69" s="281">
        <f t="shared" si="81"/>
        <v>0</v>
      </c>
      <c r="BM69" s="281">
        <f t="shared" si="82"/>
        <v>0</v>
      </c>
      <c r="BN69" s="281">
        <f t="shared" si="83"/>
        <v>0</v>
      </c>
      <c r="BO69" s="281">
        <f t="shared" si="84"/>
        <v>0</v>
      </c>
      <c r="BP69" s="281">
        <f t="shared" si="85"/>
        <v>0</v>
      </c>
      <c r="BQ69" s="281">
        <f t="shared" si="86"/>
        <v>0</v>
      </c>
      <c r="BR69" s="281">
        <f t="shared" si="93"/>
        <v>1280205.9592763262</v>
      </c>
      <c r="BS69" s="281">
        <f t="shared" si="56"/>
        <v>537046.39</v>
      </c>
      <c r="BT69" s="90"/>
      <c r="BU69" s="111"/>
      <c r="BV69" s="111"/>
      <c r="BW69" s="126">
        <v>13745269.990589388</v>
      </c>
      <c r="BX69" s="126">
        <v>28605295.904740259</v>
      </c>
      <c r="BY69" s="7">
        <f t="shared" si="48"/>
        <v>0</v>
      </c>
    </row>
    <row r="70" spans="1:77">
      <c r="A70" s="118" t="s">
        <v>174</v>
      </c>
      <c r="B70" s="118" t="s">
        <v>175</v>
      </c>
      <c r="C70" s="269" t="s">
        <v>2126</v>
      </c>
      <c r="D70" s="119" t="s">
        <v>949</v>
      </c>
      <c r="E70" s="119"/>
      <c r="F70" s="120"/>
      <c r="G70" s="121" t="s">
        <v>173</v>
      </c>
      <c r="H70" s="121" t="s">
        <v>792</v>
      </c>
      <c r="I70" s="122">
        <v>7</v>
      </c>
      <c r="J70" s="217" t="str">
        <f t="shared" si="54"/>
        <v xml:space="preserve"> </v>
      </c>
      <c r="K70" s="123">
        <v>6110641.727343332</v>
      </c>
      <c r="L70" s="123">
        <v>12703817.620000001</v>
      </c>
      <c r="M70" s="281">
        <v>9827928.8499999996</v>
      </c>
      <c r="N70" s="264">
        <v>9827928.8499999996</v>
      </c>
      <c r="O70" s="282">
        <v>0</v>
      </c>
      <c r="P70" s="93">
        <f t="shared" si="57"/>
        <v>0.13535787598031468</v>
      </c>
      <c r="Q70" s="231">
        <v>21361144.602317706</v>
      </c>
      <c r="R70" s="231"/>
      <c r="S70" s="123">
        <v>21361144.602317706</v>
      </c>
      <c r="T70" s="123">
        <v>0</v>
      </c>
      <c r="U70" s="123">
        <f t="shared" si="87"/>
        <v>11533215.752317706</v>
      </c>
      <c r="V70" s="123">
        <f t="shared" si="58"/>
        <v>0</v>
      </c>
      <c r="W70" s="123" t="b">
        <f t="shared" si="59"/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70">
        <f t="shared" si="88"/>
        <v>0</v>
      </c>
      <c r="AD70" s="70">
        <v>0</v>
      </c>
      <c r="AE70" s="70">
        <f t="shared" si="89"/>
        <v>11533215.752317706</v>
      </c>
      <c r="AF70" s="51">
        <f>IF(D70='2. UC Pool Allocations by Type'!B$5,'2. UC Pool Allocations by Type'!J$5,IF(D70='2. UC Pool Allocations by Type'!B$6,'2. UC Pool Allocations by Type'!J$6,IF(D70='2. UC Pool Allocations by Type'!B$7,'2. UC Pool Allocations by Type'!J$7,IF(D70='2. UC Pool Allocations by Type'!B$10,'2. UC Pool Allocations by Type'!J$10,IF(D70='2. UC Pool Allocations by Type'!B$14,'2. UC Pool Allocations by Type'!J$14,IF(D70='2. UC Pool Allocations by Type'!B$15,'2. UC Pool Allocations by Type'!J$15,IF(D70='2. UC Pool Allocations by Type'!B$16,'2. UC Pool Allocations by Type'!J$16,0)))))))</f>
        <v>114315041.35925385</v>
      </c>
      <c r="AG70" s="71">
        <f t="shared" si="60"/>
        <v>11533215.752317706</v>
      </c>
      <c r="AH70" s="71">
        <f t="shared" si="61"/>
        <v>0</v>
      </c>
      <c r="AI70" s="71">
        <f t="shared" si="62"/>
        <v>0</v>
      </c>
      <c r="AJ70" s="71">
        <f t="shared" si="63"/>
        <v>0</v>
      </c>
      <c r="AK70" s="71">
        <f t="shared" si="64"/>
        <v>0</v>
      </c>
      <c r="AL70" s="71">
        <f t="shared" si="65"/>
        <v>0</v>
      </c>
      <c r="AM70" s="71">
        <f t="shared" si="66"/>
        <v>0</v>
      </c>
      <c r="AN70" s="49">
        <f t="shared" si="67"/>
        <v>544928.44649349281</v>
      </c>
      <c r="AO70" s="51">
        <f>IF($E70=$D$352,U70*'1. UC Assumptions'!$H$14,0)</f>
        <v>0</v>
      </c>
      <c r="AP70" s="70">
        <f t="shared" si="53"/>
        <v>0</v>
      </c>
      <c r="AQ70" s="70">
        <f t="shared" si="68"/>
        <v>0</v>
      </c>
      <c r="AR70" s="70">
        <f t="shared" si="69"/>
        <v>0</v>
      </c>
      <c r="AS70" s="70">
        <f t="shared" si="90"/>
        <v>0</v>
      </c>
      <c r="AT70" s="70">
        <f t="shared" si="71"/>
        <v>0</v>
      </c>
      <c r="AU70" s="70">
        <f t="shared" si="72"/>
        <v>544928.44649349281</v>
      </c>
      <c r="AV70" s="70">
        <f t="shared" si="91"/>
        <v>-24424.137544405432</v>
      </c>
      <c r="AW70" s="99">
        <f t="shared" si="55"/>
        <v>520504.3089490874</v>
      </c>
      <c r="AX70" s="281">
        <v>9827928.8499999996</v>
      </c>
      <c r="AY70" s="281">
        <f>ROUND(AX70*'1. UC Assumptions'!$C$19,2)</f>
        <v>4122816.15</v>
      </c>
      <c r="AZ70" s="281">
        <f>IF((AE70-AD70-AX70)*'1. UC Assumptions'!$C$19&gt;0,(AE70-AD70-AX70)*'1. UC Assumptions'!$C$19,0)</f>
        <v>715367.85552227788</v>
      </c>
      <c r="BA70" s="281">
        <f t="shared" si="51"/>
        <v>4838184.0055222781</v>
      </c>
      <c r="BB70" s="281">
        <f>ROUND(BA70/'1. UC Assumptions'!$C$19,2)</f>
        <v>11533215.75</v>
      </c>
      <c r="BC70" s="281">
        <f t="shared" si="92"/>
        <v>520504.3089490874</v>
      </c>
      <c r="BD70" s="281">
        <f t="shared" si="74"/>
        <v>0</v>
      </c>
      <c r="BE70" s="281">
        <f t="shared" si="75"/>
        <v>0</v>
      </c>
      <c r="BF70" s="281">
        <f t="shared" si="76"/>
        <v>11012711.441050913</v>
      </c>
      <c r="BG70" s="281">
        <f t="shared" si="77"/>
        <v>0</v>
      </c>
      <c r="BH70" s="281">
        <f t="shared" si="78"/>
        <v>0</v>
      </c>
      <c r="BI70" s="281">
        <f t="shared" si="79"/>
        <v>0</v>
      </c>
      <c r="BJ70" s="281">
        <f t="shared" si="52"/>
        <v>520504.3089490874</v>
      </c>
      <c r="BK70" s="281">
        <f t="shared" si="80"/>
        <v>520504.3089490874</v>
      </c>
      <c r="BL70" s="281">
        <f t="shared" si="81"/>
        <v>0</v>
      </c>
      <c r="BM70" s="281">
        <f t="shared" si="82"/>
        <v>0</v>
      </c>
      <c r="BN70" s="281">
        <f t="shared" si="83"/>
        <v>0</v>
      </c>
      <c r="BO70" s="281">
        <f t="shared" si="84"/>
        <v>0</v>
      </c>
      <c r="BP70" s="281">
        <f t="shared" si="85"/>
        <v>0</v>
      </c>
      <c r="BQ70" s="281">
        <f t="shared" si="86"/>
        <v>0</v>
      </c>
      <c r="BR70" s="281">
        <f t="shared" si="93"/>
        <v>520504.3089490874</v>
      </c>
      <c r="BS70" s="281">
        <f t="shared" si="56"/>
        <v>218351.55</v>
      </c>
      <c r="BT70" s="90"/>
      <c r="BU70" s="111"/>
      <c r="BV70" s="111"/>
      <c r="BW70" s="126">
        <v>7574832.3673433326</v>
      </c>
      <c r="BX70" s="126">
        <v>21361144.602317706</v>
      </c>
      <c r="BY70" s="7">
        <f t="shared" si="48"/>
        <v>0</v>
      </c>
    </row>
    <row r="71" spans="1:77" s="8" customFormat="1">
      <c r="A71" s="118" t="s">
        <v>177</v>
      </c>
      <c r="B71" s="118" t="s">
        <v>178</v>
      </c>
      <c r="C71" s="269" t="s">
        <v>2127</v>
      </c>
      <c r="D71" s="119" t="s">
        <v>949</v>
      </c>
      <c r="E71" s="119"/>
      <c r="F71" s="120"/>
      <c r="G71" s="121" t="s">
        <v>176</v>
      </c>
      <c r="H71" s="121" t="s">
        <v>821</v>
      </c>
      <c r="I71" s="122">
        <v>3</v>
      </c>
      <c r="J71" s="217" t="str">
        <f t="shared" si="54"/>
        <v xml:space="preserve"> </v>
      </c>
      <c r="K71" s="123">
        <v>10681624.748576939</v>
      </c>
      <c r="L71" s="123">
        <v>12945668</v>
      </c>
      <c r="M71" s="281">
        <v>12341962.5</v>
      </c>
      <c r="N71" s="264">
        <v>12341962.5</v>
      </c>
      <c r="O71" s="282">
        <v>0</v>
      </c>
      <c r="P71" s="93">
        <f t="shared" si="57"/>
        <v>6.7206231182681542E-2</v>
      </c>
      <c r="Q71" s="231">
        <v>25215194.047258694</v>
      </c>
      <c r="R71" s="231"/>
      <c r="S71" s="123">
        <v>25215194.047258694</v>
      </c>
      <c r="T71" s="123">
        <v>0</v>
      </c>
      <c r="U71" s="123">
        <f t="shared" si="87"/>
        <v>12873231.547258694</v>
      </c>
      <c r="V71" s="123">
        <f t="shared" si="58"/>
        <v>0</v>
      </c>
      <c r="W71" s="123" t="b">
        <f t="shared" si="59"/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70">
        <f t="shared" si="88"/>
        <v>0</v>
      </c>
      <c r="AD71" s="70">
        <v>0</v>
      </c>
      <c r="AE71" s="70">
        <f t="shared" si="89"/>
        <v>12873231.547258694</v>
      </c>
      <c r="AF71" s="51">
        <f>IF(D71='2. UC Pool Allocations by Type'!B$5,'2. UC Pool Allocations by Type'!J$5,IF(D71='2. UC Pool Allocations by Type'!B$6,'2. UC Pool Allocations by Type'!J$6,IF(D71='2. UC Pool Allocations by Type'!B$7,'2. UC Pool Allocations by Type'!J$7,IF(D71='2. UC Pool Allocations by Type'!B$10,'2. UC Pool Allocations by Type'!J$10,IF(D71='2. UC Pool Allocations by Type'!B$14,'2. UC Pool Allocations by Type'!J$14,IF(D71='2. UC Pool Allocations by Type'!B$15,'2. UC Pool Allocations by Type'!J$15,IF(D71='2. UC Pool Allocations by Type'!B$16,'2. UC Pool Allocations by Type'!J$16,0)))))))</f>
        <v>114315041.35925385</v>
      </c>
      <c r="AG71" s="71">
        <f t="shared" si="60"/>
        <v>12873231.547258694</v>
      </c>
      <c r="AH71" s="71">
        <f t="shared" si="61"/>
        <v>0</v>
      </c>
      <c r="AI71" s="71">
        <f t="shared" si="62"/>
        <v>0</v>
      </c>
      <c r="AJ71" s="71">
        <f t="shared" si="63"/>
        <v>0</v>
      </c>
      <c r="AK71" s="71">
        <f t="shared" si="64"/>
        <v>0</v>
      </c>
      <c r="AL71" s="71">
        <f t="shared" si="65"/>
        <v>0</v>
      </c>
      <c r="AM71" s="71">
        <f t="shared" si="66"/>
        <v>0</v>
      </c>
      <c r="AN71" s="49">
        <f t="shared" si="67"/>
        <v>608242.33405925625</v>
      </c>
      <c r="AO71" s="51">
        <f>IF($E71=$D$352,U71*'1. UC Assumptions'!$H$14,0)</f>
        <v>0</v>
      </c>
      <c r="AP71" s="70">
        <f t="shared" si="53"/>
        <v>0</v>
      </c>
      <c r="AQ71" s="70">
        <f t="shared" si="68"/>
        <v>0</v>
      </c>
      <c r="AR71" s="70">
        <f t="shared" si="69"/>
        <v>0</v>
      </c>
      <c r="AS71" s="70">
        <f t="shared" si="90"/>
        <v>0</v>
      </c>
      <c r="AT71" s="70">
        <f t="shared" si="71"/>
        <v>0</v>
      </c>
      <c r="AU71" s="70">
        <f t="shared" si="72"/>
        <v>608242.33405925625</v>
      </c>
      <c r="AV71" s="70">
        <f t="shared" si="91"/>
        <v>-27261.917638889259</v>
      </c>
      <c r="AW71" s="99">
        <f t="shared" si="55"/>
        <v>580980.41642036696</v>
      </c>
      <c r="AX71" s="281">
        <v>12341962.5</v>
      </c>
      <c r="AY71" s="281">
        <f>ROUND(AX71*'1. UC Assumptions'!$C$19,2)</f>
        <v>5177453.2699999996</v>
      </c>
      <c r="AZ71" s="281">
        <f>IF((AE71-AD71-AX71)*'1. UC Assumptions'!$C$19&gt;0,(AE71-AD71-AX71)*'1. UC Assumptions'!$C$19,0)</f>
        <v>222867.36532502202</v>
      </c>
      <c r="BA71" s="281">
        <f t="shared" si="51"/>
        <v>5400320.635325022</v>
      </c>
      <c r="BB71" s="281">
        <f>ROUND(BA71/'1. UC Assumptions'!$C$19,2)</f>
        <v>12873231.550000001</v>
      </c>
      <c r="BC71" s="281">
        <f t="shared" si="92"/>
        <v>580980.41642036696</v>
      </c>
      <c r="BD71" s="281">
        <f t="shared" si="74"/>
        <v>0</v>
      </c>
      <c r="BE71" s="281">
        <f t="shared" si="75"/>
        <v>0</v>
      </c>
      <c r="BF71" s="281">
        <f t="shared" si="76"/>
        <v>12292251.133579634</v>
      </c>
      <c r="BG71" s="281">
        <f t="shared" si="77"/>
        <v>0</v>
      </c>
      <c r="BH71" s="281">
        <f t="shared" si="78"/>
        <v>0</v>
      </c>
      <c r="BI71" s="281">
        <f t="shared" si="79"/>
        <v>0</v>
      </c>
      <c r="BJ71" s="281">
        <f t="shared" si="52"/>
        <v>580980.41642036696</v>
      </c>
      <c r="BK71" s="281">
        <f t="shared" si="80"/>
        <v>580980.41642036696</v>
      </c>
      <c r="BL71" s="281">
        <f t="shared" si="81"/>
        <v>0</v>
      </c>
      <c r="BM71" s="281">
        <f t="shared" si="82"/>
        <v>0</v>
      </c>
      <c r="BN71" s="281">
        <f t="shared" si="83"/>
        <v>0</v>
      </c>
      <c r="BO71" s="281">
        <f t="shared" si="84"/>
        <v>0</v>
      </c>
      <c r="BP71" s="281">
        <f t="shared" si="85"/>
        <v>0</v>
      </c>
      <c r="BQ71" s="281">
        <f t="shared" si="86"/>
        <v>0</v>
      </c>
      <c r="BR71" s="281">
        <f t="shared" si="93"/>
        <v>580980.41642036696</v>
      </c>
      <c r="BS71" s="281">
        <f t="shared" si="56"/>
        <v>243721.28</v>
      </c>
      <c r="BT71" s="90"/>
      <c r="BU71" s="111"/>
      <c r="BV71" s="111"/>
      <c r="BW71" s="126">
        <v>10991724.11857694</v>
      </c>
      <c r="BX71" s="126">
        <v>25215194.047258694</v>
      </c>
      <c r="BY71" s="7">
        <f t="shared" si="48"/>
        <v>0</v>
      </c>
    </row>
    <row r="72" spans="1:77">
      <c r="A72" s="118" t="s">
        <v>180</v>
      </c>
      <c r="B72" s="118" t="s">
        <v>181</v>
      </c>
      <c r="C72" s="269" t="s">
        <v>2128</v>
      </c>
      <c r="D72" s="119" t="s">
        <v>949</v>
      </c>
      <c r="E72" s="119" t="s">
        <v>977</v>
      </c>
      <c r="F72" s="120"/>
      <c r="G72" s="121" t="s">
        <v>179</v>
      </c>
      <c r="H72" s="121" t="s">
        <v>822</v>
      </c>
      <c r="I72" s="122">
        <v>4</v>
      </c>
      <c r="J72" s="217">
        <f t="shared" si="54"/>
        <v>1</v>
      </c>
      <c r="K72" s="123">
        <v>4420699.7140634302</v>
      </c>
      <c r="L72" s="123">
        <v>5451084.0300000003</v>
      </c>
      <c r="M72" s="281">
        <v>7766143.4100000001</v>
      </c>
      <c r="N72" s="264">
        <v>7766143.4100000001</v>
      </c>
      <c r="O72" s="282">
        <v>0</v>
      </c>
      <c r="P72" s="93">
        <f t="shared" si="57"/>
        <v>7.7961274972952577E-2</v>
      </c>
      <c r="Q72" s="231">
        <v>10641400.591007881</v>
      </c>
      <c r="R72" s="231"/>
      <c r="S72" s="123">
        <v>10641400.591007881</v>
      </c>
      <c r="T72" s="123">
        <v>1498459.0087902921</v>
      </c>
      <c r="U72" s="123">
        <f t="shared" si="87"/>
        <v>1376798.1722175889</v>
      </c>
      <c r="V72" s="123">
        <f t="shared" si="58"/>
        <v>1376798.1722175889</v>
      </c>
      <c r="W72" s="123" t="b">
        <f t="shared" si="59"/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70">
        <f t="shared" si="88"/>
        <v>0</v>
      </c>
      <c r="AD72" s="70">
        <v>0</v>
      </c>
      <c r="AE72" s="70">
        <f t="shared" si="89"/>
        <v>1376798.1722175889</v>
      </c>
      <c r="AF72" s="51">
        <f>IF(D72='2. UC Pool Allocations by Type'!B$5,'2. UC Pool Allocations by Type'!J$5,IF(D72='2. UC Pool Allocations by Type'!B$6,'2. UC Pool Allocations by Type'!J$6,IF(D72='2. UC Pool Allocations by Type'!B$7,'2. UC Pool Allocations by Type'!J$7,IF(D72='2. UC Pool Allocations by Type'!B$10,'2. UC Pool Allocations by Type'!J$10,IF(D72='2. UC Pool Allocations by Type'!B$14,'2. UC Pool Allocations by Type'!J$14,IF(D72='2. UC Pool Allocations by Type'!B$15,'2. UC Pool Allocations by Type'!J$15,IF(D72='2. UC Pool Allocations by Type'!B$16,'2. UC Pool Allocations by Type'!J$16,0)))))))</f>
        <v>114315041.35925385</v>
      </c>
      <c r="AG72" s="71">
        <f t="shared" si="60"/>
        <v>1376798.1722175889</v>
      </c>
      <c r="AH72" s="71">
        <f t="shared" si="61"/>
        <v>0</v>
      </c>
      <c r="AI72" s="71">
        <f t="shared" si="62"/>
        <v>0</v>
      </c>
      <c r="AJ72" s="71">
        <f t="shared" si="63"/>
        <v>0</v>
      </c>
      <c r="AK72" s="71">
        <f t="shared" si="64"/>
        <v>0</v>
      </c>
      <c r="AL72" s="71">
        <f t="shared" si="65"/>
        <v>0</v>
      </c>
      <c r="AM72" s="71">
        <f t="shared" si="66"/>
        <v>0</v>
      </c>
      <c r="AN72" s="49">
        <f t="shared" si="67"/>
        <v>65051.803870992371</v>
      </c>
      <c r="AO72" s="51">
        <f>IF($E72=$D$352,U72*'1. UC Assumptions'!$H$14,0)</f>
        <v>139404.09095773409</v>
      </c>
      <c r="AP72" s="70">
        <f t="shared" si="53"/>
        <v>74352.287086741722</v>
      </c>
      <c r="AQ72" s="70">
        <f t="shared" si="68"/>
        <v>0</v>
      </c>
      <c r="AR72" s="70">
        <f t="shared" si="69"/>
        <v>0</v>
      </c>
      <c r="AS72" s="70">
        <f t="shared" si="90"/>
        <v>0</v>
      </c>
      <c r="AT72" s="70">
        <f t="shared" si="71"/>
        <v>74352.287086741722</v>
      </c>
      <c r="AU72" s="70">
        <f t="shared" si="72"/>
        <v>0</v>
      </c>
      <c r="AV72" s="70">
        <f t="shared" si="91"/>
        <v>0</v>
      </c>
      <c r="AW72" s="99">
        <f t="shared" si="55"/>
        <v>139404.09095773409</v>
      </c>
      <c r="AX72" s="281">
        <v>7766143.4100000001</v>
      </c>
      <c r="AY72" s="281">
        <f>ROUND(AX72*'1. UC Assumptions'!$C$19,2)</f>
        <v>3257897.16</v>
      </c>
      <c r="AZ72" s="281">
        <f>IF((AE72-AD72-AX72)*'1. UC Assumptions'!$C$19&gt;0,(AE72-AD72-AX72)*'1. UC Assumptions'!$C$19,0)</f>
        <v>0</v>
      </c>
      <c r="BA72" s="281">
        <f t="shared" si="51"/>
        <v>3257897.16</v>
      </c>
      <c r="BB72" s="281">
        <f>ROUND(BA72/'1. UC Assumptions'!$C$19,2)</f>
        <v>7766143.4100000001</v>
      </c>
      <c r="BC72" s="281">
        <f t="shared" si="92"/>
        <v>139404.09095773409</v>
      </c>
      <c r="BD72" s="281">
        <f t="shared" si="74"/>
        <v>0</v>
      </c>
      <c r="BE72" s="281">
        <f t="shared" si="75"/>
        <v>0</v>
      </c>
      <c r="BF72" s="281">
        <f t="shared" si="76"/>
        <v>7626739.3190422663</v>
      </c>
      <c r="BG72" s="281">
        <f t="shared" si="77"/>
        <v>0</v>
      </c>
      <c r="BH72" s="281">
        <f t="shared" si="78"/>
        <v>0</v>
      </c>
      <c r="BI72" s="281">
        <f t="shared" si="79"/>
        <v>0</v>
      </c>
      <c r="BJ72" s="281">
        <f t="shared" si="52"/>
        <v>139404.09095773409</v>
      </c>
      <c r="BK72" s="281">
        <f t="shared" si="80"/>
        <v>139404.09095773409</v>
      </c>
      <c r="BL72" s="281">
        <f t="shared" si="81"/>
        <v>0</v>
      </c>
      <c r="BM72" s="281">
        <f t="shared" si="82"/>
        <v>0</v>
      </c>
      <c r="BN72" s="281">
        <f t="shared" si="83"/>
        <v>0</v>
      </c>
      <c r="BO72" s="281">
        <f t="shared" si="84"/>
        <v>0</v>
      </c>
      <c r="BP72" s="281">
        <f t="shared" si="85"/>
        <v>0</v>
      </c>
      <c r="BQ72" s="281">
        <f t="shared" si="86"/>
        <v>0</v>
      </c>
      <c r="BR72" s="281">
        <f t="shared" si="93"/>
        <v>139404.09095773409</v>
      </c>
      <c r="BS72" s="281">
        <f t="shared" si="56"/>
        <v>58480.01</v>
      </c>
      <c r="BT72" s="90"/>
      <c r="BU72" s="111"/>
      <c r="BV72" s="111"/>
      <c r="BW72" s="126">
        <v>4651054.3140634298</v>
      </c>
      <c r="BX72" s="126">
        <v>10641400.591007881</v>
      </c>
      <c r="BY72" s="7">
        <f t="shared" si="48"/>
        <v>0</v>
      </c>
    </row>
    <row r="73" spans="1:77">
      <c r="A73" s="118" t="s">
        <v>183</v>
      </c>
      <c r="B73" s="118" t="s">
        <v>184</v>
      </c>
      <c r="C73" s="269" t="s">
        <v>184</v>
      </c>
      <c r="D73" s="119" t="s">
        <v>949</v>
      </c>
      <c r="E73" s="119" t="s">
        <v>977</v>
      </c>
      <c r="F73" s="120"/>
      <c r="G73" s="121" t="s">
        <v>182</v>
      </c>
      <c r="H73" s="121" t="s">
        <v>823</v>
      </c>
      <c r="I73" s="122">
        <v>14</v>
      </c>
      <c r="J73" s="217">
        <f t="shared" si="54"/>
        <v>1</v>
      </c>
      <c r="K73" s="123">
        <v>1370184.0694996198</v>
      </c>
      <c r="L73" s="123">
        <v>1560725</v>
      </c>
      <c r="M73" s="281">
        <v>2500128.3199999998</v>
      </c>
      <c r="N73" s="264">
        <v>2258797.4214414144</v>
      </c>
      <c r="O73" s="282">
        <v>241330.89855858544</v>
      </c>
      <c r="P73" s="93">
        <f t="shared" si="57"/>
        <v>7.259299050932122E-2</v>
      </c>
      <c r="Q73" s="231">
        <v>3143672.523765489</v>
      </c>
      <c r="R73" s="231"/>
      <c r="S73" s="123">
        <v>3143672.523765489</v>
      </c>
      <c r="T73" s="123">
        <v>249796.24300411003</v>
      </c>
      <c r="U73" s="123">
        <f t="shared" si="87"/>
        <v>635078.85931996442</v>
      </c>
      <c r="V73" s="123">
        <f t="shared" si="58"/>
        <v>635078.85931996442</v>
      </c>
      <c r="W73" s="123" t="b">
        <f t="shared" si="59"/>
        <v>0</v>
      </c>
      <c r="X73" s="123">
        <v>3897</v>
      </c>
      <c r="Y73" s="123">
        <v>0</v>
      </c>
      <c r="Z73" s="123">
        <v>305286</v>
      </c>
      <c r="AA73" s="123">
        <v>0</v>
      </c>
      <c r="AB73" s="123">
        <v>0</v>
      </c>
      <c r="AC73" s="70">
        <f t="shared" si="88"/>
        <v>67852.101441414561</v>
      </c>
      <c r="AD73" s="70">
        <v>0</v>
      </c>
      <c r="AE73" s="70">
        <f t="shared" si="89"/>
        <v>702930.96076137898</v>
      </c>
      <c r="AF73" s="51">
        <f>IF(D73='2. UC Pool Allocations by Type'!B$5,'2. UC Pool Allocations by Type'!J$5,IF(D73='2. UC Pool Allocations by Type'!B$6,'2. UC Pool Allocations by Type'!J$6,IF(D73='2. UC Pool Allocations by Type'!B$7,'2. UC Pool Allocations by Type'!J$7,IF(D73='2. UC Pool Allocations by Type'!B$10,'2. UC Pool Allocations by Type'!J$10,IF(D73='2. UC Pool Allocations by Type'!B$14,'2. UC Pool Allocations by Type'!J$14,IF(D73='2. UC Pool Allocations by Type'!B$15,'2. UC Pool Allocations by Type'!J$15,IF(D73='2. UC Pool Allocations by Type'!B$16,'2. UC Pool Allocations by Type'!J$16,0)))))))</f>
        <v>114315041.35925385</v>
      </c>
      <c r="AG73" s="71">
        <f t="shared" si="60"/>
        <v>702930.96076137898</v>
      </c>
      <c r="AH73" s="71">
        <f t="shared" si="61"/>
        <v>0</v>
      </c>
      <c r="AI73" s="71">
        <f t="shared" si="62"/>
        <v>0</v>
      </c>
      <c r="AJ73" s="71">
        <f t="shared" si="63"/>
        <v>0</v>
      </c>
      <c r="AK73" s="71">
        <f t="shared" si="64"/>
        <v>0</v>
      </c>
      <c r="AL73" s="71">
        <f t="shared" si="65"/>
        <v>0</v>
      </c>
      <c r="AM73" s="71">
        <f t="shared" si="66"/>
        <v>0</v>
      </c>
      <c r="AN73" s="49">
        <f t="shared" si="67"/>
        <v>33212.51285556674</v>
      </c>
      <c r="AO73" s="51">
        <f>IF($E73=$D$352,U73*'1. UC Assumptions'!$H$14,0)</f>
        <v>64303.24564375051</v>
      </c>
      <c r="AP73" s="70">
        <f t="shared" si="53"/>
        <v>31090.73278818377</v>
      </c>
      <c r="AQ73" s="70">
        <f t="shared" si="68"/>
        <v>0</v>
      </c>
      <c r="AR73" s="70">
        <f t="shared" si="69"/>
        <v>0</v>
      </c>
      <c r="AS73" s="70">
        <f t="shared" si="90"/>
        <v>0</v>
      </c>
      <c r="AT73" s="70">
        <f t="shared" si="71"/>
        <v>31090.73278818377</v>
      </c>
      <c r="AU73" s="70">
        <f t="shared" si="72"/>
        <v>0</v>
      </c>
      <c r="AV73" s="70">
        <f t="shared" si="91"/>
        <v>0</v>
      </c>
      <c r="AW73" s="99">
        <f t="shared" si="55"/>
        <v>64303.24564375051</v>
      </c>
      <c r="AX73" s="281">
        <v>2500128.3199999998</v>
      </c>
      <c r="AY73" s="281">
        <f>ROUND(AX73*'1. UC Assumptions'!$C$19,2)</f>
        <v>1048803.83</v>
      </c>
      <c r="AZ73" s="281">
        <f>IF((AE73-AD73-AX73)*'1. UC Assumptions'!$C$19&gt;0,(AE73-AD73-AX73)*'1. UC Assumptions'!$C$19,0)</f>
        <v>0</v>
      </c>
      <c r="BA73" s="281">
        <f t="shared" si="51"/>
        <v>1048803.83</v>
      </c>
      <c r="BB73" s="281">
        <f>ROUND(BA73/'1. UC Assumptions'!$C$19,2)</f>
        <v>2500128.3199999998</v>
      </c>
      <c r="BC73" s="281">
        <f t="shared" si="92"/>
        <v>64303.24564375051</v>
      </c>
      <c r="BD73" s="281">
        <f t="shared" si="74"/>
        <v>0</v>
      </c>
      <c r="BE73" s="281">
        <f t="shared" si="75"/>
        <v>0</v>
      </c>
      <c r="BF73" s="281">
        <f t="shared" si="76"/>
        <v>2435825.0743562495</v>
      </c>
      <c r="BG73" s="281">
        <f t="shared" si="77"/>
        <v>0</v>
      </c>
      <c r="BH73" s="281">
        <f t="shared" si="78"/>
        <v>0</v>
      </c>
      <c r="BI73" s="281">
        <f t="shared" si="79"/>
        <v>0</v>
      </c>
      <c r="BJ73" s="281">
        <f t="shared" si="52"/>
        <v>64303.24564375051</v>
      </c>
      <c r="BK73" s="281">
        <f t="shared" si="80"/>
        <v>64303.24564375051</v>
      </c>
      <c r="BL73" s="281">
        <f t="shared" si="81"/>
        <v>0</v>
      </c>
      <c r="BM73" s="281">
        <f t="shared" si="82"/>
        <v>0</v>
      </c>
      <c r="BN73" s="281">
        <f t="shared" si="83"/>
        <v>0</v>
      </c>
      <c r="BO73" s="281">
        <f t="shared" si="84"/>
        <v>0</v>
      </c>
      <c r="BP73" s="281">
        <f t="shared" si="85"/>
        <v>0</v>
      </c>
      <c r="BQ73" s="281">
        <f t="shared" si="86"/>
        <v>0</v>
      </c>
      <c r="BR73" s="281">
        <f t="shared" si="93"/>
        <v>64303.24564375051</v>
      </c>
      <c r="BS73" s="281">
        <f t="shared" si="56"/>
        <v>26975.21</v>
      </c>
      <c r="BT73" s="90"/>
      <c r="BU73" s="111"/>
      <c r="BV73" s="111"/>
      <c r="BW73" s="126">
        <v>1423639.1794996201</v>
      </c>
      <c r="BX73" s="126">
        <v>3143672.523765489</v>
      </c>
      <c r="BY73" s="7">
        <f t="shared" si="48"/>
        <v>0</v>
      </c>
    </row>
    <row r="74" spans="1:77">
      <c r="A74" s="118" t="s">
        <v>1149</v>
      </c>
      <c r="B74" s="118" t="s">
        <v>185</v>
      </c>
      <c r="C74" s="269" t="s">
        <v>2129</v>
      </c>
      <c r="D74" s="119" t="s">
        <v>949</v>
      </c>
      <c r="E74" s="119"/>
      <c r="F74" s="120"/>
      <c r="G74" s="121" t="s">
        <v>1150</v>
      </c>
      <c r="H74" s="121" t="s">
        <v>775</v>
      </c>
      <c r="I74" s="122">
        <v>9</v>
      </c>
      <c r="J74" s="217">
        <f t="shared" si="54"/>
        <v>1</v>
      </c>
      <c r="K74" s="123">
        <v>2822833.406410893</v>
      </c>
      <c r="L74" s="123">
        <v>-6644</v>
      </c>
      <c r="M74" s="281">
        <v>0</v>
      </c>
      <c r="N74" s="264">
        <v>0</v>
      </c>
      <c r="O74" s="282">
        <v>0</v>
      </c>
      <c r="P74" s="93">
        <f t="shared" si="57"/>
        <v>0.74439556188941314</v>
      </c>
      <c r="Q74" s="231">
        <v>4912548.3019831423</v>
      </c>
      <c r="R74" s="231"/>
      <c r="S74" s="123">
        <v>4912548.3019831423</v>
      </c>
      <c r="T74" s="123">
        <v>1959425.635274973</v>
      </c>
      <c r="U74" s="123">
        <f t="shared" si="87"/>
        <v>2953122.6667081695</v>
      </c>
      <c r="V74" s="123">
        <f t="shared" si="58"/>
        <v>0</v>
      </c>
      <c r="W74" s="123" t="b">
        <f t="shared" si="59"/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70">
        <f t="shared" si="88"/>
        <v>0</v>
      </c>
      <c r="AD74" s="70">
        <v>0</v>
      </c>
      <c r="AE74" s="70">
        <f t="shared" si="89"/>
        <v>2953122.6667081695</v>
      </c>
      <c r="AF74" s="51">
        <f>IF(D74='2. UC Pool Allocations by Type'!B$5,'2. UC Pool Allocations by Type'!J$5,IF(D74='2. UC Pool Allocations by Type'!B$6,'2. UC Pool Allocations by Type'!J$6,IF(D74='2. UC Pool Allocations by Type'!B$7,'2. UC Pool Allocations by Type'!J$7,IF(D74='2. UC Pool Allocations by Type'!B$10,'2. UC Pool Allocations by Type'!J$10,IF(D74='2. UC Pool Allocations by Type'!B$14,'2. UC Pool Allocations by Type'!J$14,IF(D74='2. UC Pool Allocations by Type'!B$15,'2. UC Pool Allocations by Type'!J$15,IF(D74='2. UC Pool Allocations by Type'!B$16,'2. UC Pool Allocations by Type'!J$16,0)))))))</f>
        <v>114315041.35925385</v>
      </c>
      <c r="AG74" s="71">
        <f t="shared" si="60"/>
        <v>2953122.6667081695</v>
      </c>
      <c r="AH74" s="71">
        <f t="shared" si="61"/>
        <v>0</v>
      </c>
      <c r="AI74" s="71">
        <f t="shared" si="62"/>
        <v>0</v>
      </c>
      <c r="AJ74" s="71">
        <f t="shared" si="63"/>
        <v>0</v>
      </c>
      <c r="AK74" s="71">
        <f t="shared" si="64"/>
        <v>0</v>
      </c>
      <c r="AL74" s="71">
        <f t="shared" si="65"/>
        <v>0</v>
      </c>
      <c r="AM74" s="71">
        <f t="shared" si="66"/>
        <v>0</v>
      </c>
      <c r="AN74" s="49">
        <f t="shared" si="67"/>
        <v>139530.94970503886</v>
      </c>
      <c r="AO74" s="51">
        <f>IF($E74=$D$352,U74*'1. UC Assumptions'!$H$14,0)</f>
        <v>0</v>
      </c>
      <c r="AP74" s="70">
        <f t="shared" si="53"/>
        <v>0</v>
      </c>
      <c r="AQ74" s="70">
        <f t="shared" si="68"/>
        <v>0</v>
      </c>
      <c r="AR74" s="70">
        <f t="shared" si="69"/>
        <v>0</v>
      </c>
      <c r="AS74" s="70">
        <f t="shared" si="90"/>
        <v>0</v>
      </c>
      <c r="AT74" s="70">
        <f t="shared" si="71"/>
        <v>0</v>
      </c>
      <c r="AU74" s="70">
        <f t="shared" si="72"/>
        <v>139530.94970503886</v>
      </c>
      <c r="AV74" s="70">
        <f t="shared" si="91"/>
        <v>-6253.8910002344337</v>
      </c>
      <c r="AW74" s="99">
        <f t="shared" si="55"/>
        <v>133277.05870480443</v>
      </c>
      <c r="AX74" s="281">
        <v>0</v>
      </c>
      <c r="AY74" s="281">
        <f>ROUND(AX74*'1. UC Assumptions'!$C$19,2)</f>
        <v>0</v>
      </c>
      <c r="AZ74" s="281">
        <f>IF((AE74-AD74-AX74)*'1. UC Assumptions'!$C$19&gt;0,(AE74-AD74-AX74)*'1. UC Assumptions'!$C$19,0)</f>
        <v>1238834.958684077</v>
      </c>
      <c r="BA74" s="281">
        <f t="shared" si="51"/>
        <v>1238834.958684077</v>
      </c>
      <c r="BB74" s="281">
        <f>ROUND(BA74/'1. UC Assumptions'!$C$19,2)</f>
        <v>2953122.67</v>
      </c>
      <c r="BC74" s="281">
        <f t="shared" si="92"/>
        <v>133277.05870480443</v>
      </c>
      <c r="BD74" s="281">
        <f t="shared" si="74"/>
        <v>0</v>
      </c>
      <c r="BE74" s="281">
        <f t="shared" si="75"/>
        <v>0</v>
      </c>
      <c r="BF74" s="281">
        <f t="shared" si="76"/>
        <v>2819845.6112951953</v>
      </c>
      <c r="BG74" s="281">
        <f t="shared" si="77"/>
        <v>0</v>
      </c>
      <c r="BH74" s="281">
        <f t="shared" si="78"/>
        <v>0</v>
      </c>
      <c r="BI74" s="281">
        <f t="shared" si="79"/>
        <v>0</v>
      </c>
      <c r="BJ74" s="281">
        <f t="shared" si="52"/>
        <v>133277.05870480443</v>
      </c>
      <c r="BK74" s="281">
        <f t="shared" si="80"/>
        <v>133277.05870480443</v>
      </c>
      <c r="BL74" s="281">
        <f t="shared" si="81"/>
        <v>0</v>
      </c>
      <c r="BM74" s="281">
        <f t="shared" si="82"/>
        <v>0</v>
      </c>
      <c r="BN74" s="281">
        <f t="shared" si="83"/>
        <v>0</v>
      </c>
      <c r="BO74" s="281">
        <f t="shared" si="84"/>
        <v>0</v>
      </c>
      <c r="BP74" s="281">
        <f t="shared" si="85"/>
        <v>0</v>
      </c>
      <c r="BQ74" s="281">
        <f t="shared" si="86"/>
        <v>0</v>
      </c>
      <c r="BR74" s="281">
        <f t="shared" si="93"/>
        <v>133277.05870480443</v>
      </c>
      <c r="BS74" s="281">
        <f t="shared" si="56"/>
        <v>55909.72</v>
      </c>
      <c r="BT74" s="90"/>
      <c r="BU74" s="111"/>
      <c r="BV74" s="111"/>
      <c r="BW74" s="126">
        <v>4670244.6364108929</v>
      </c>
      <c r="BX74" s="126">
        <v>4912548.3019831423</v>
      </c>
      <c r="BY74" s="7">
        <f t="shared" si="48"/>
        <v>0</v>
      </c>
    </row>
    <row r="75" spans="1:77">
      <c r="A75" s="118" t="s">
        <v>1151</v>
      </c>
      <c r="B75" s="118" t="s">
        <v>187</v>
      </c>
      <c r="C75" s="269" t="s">
        <v>187</v>
      </c>
      <c r="D75" s="119" t="s">
        <v>949</v>
      </c>
      <c r="E75" s="119"/>
      <c r="F75" s="120" t="s">
        <v>953</v>
      </c>
      <c r="G75" s="121" t="s">
        <v>186</v>
      </c>
      <c r="H75" s="121" t="s">
        <v>792</v>
      </c>
      <c r="I75" s="122">
        <v>7</v>
      </c>
      <c r="J75" s="217" t="e">
        <f>IF(#REF!&gt;0,1," ")</f>
        <v>#REF!</v>
      </c>
      <c r="K75" s="123">
        <v>346131.97999999992</v>
      </c>
      <c r="L75" s="123">
        <v>564215.4</v>
      </c>
      <c r="M75" s="281">
        <v>277011.39</v>
      </c>
      <c r="N75" s="264">
        <v>0</v>
      </c>
      <c r="O75" s="282">
        <v>277011.39</v>
      </c>
      <c r="P75" s="93">
        <f t="shared" si="57"/>
        <v>7.0150049195264241E-2</v>
      </c>
      <c r="Q75" s="231">
        <v>975023.18968823983</v>
      </c>
      <c r="R75" s="231"/>
      <c r="S75" s="223">
        <v>974208.29349177983</v>
      </c>
      <c r="T75" s="123">
        <v>974208.29349177983</v>
      </c>
      <c r="U75" s="123">
        <f t="shared" si="87"/>
        <v>0</v>
      </c>
      <c r="V75" s="123">
        <f t="shared" si="58"/>
        <v>0</v>
      </c>
      <c r="W75" s="123" t="b">
        <f t="shared" si="59"/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70">
        <f t="shared" si="88"/>
        <v>-277011.39</v>
      </c>
      <c r="AD75" s="70">
        <v>0</v>
      </c>
      <c r="AE75" s="70">
        <f t="shared" si="89"/>
        <v>0</v>
      </c>
      <c r="AF75" s="51">
        <f>IF(D75='2. UC Pool Allocations by Type'!B$5,'2. UC Pool Allocations by Type'!J$5,IF(D75='2. UC Pool Allocations by Type'!B$6,'2. UC Pool Allocations by Type'!J$6,IF(D75='2. UC Pool Allocations by Type'!B$7,'2. UC Pool Allocations by Type'!J$7,IF(D75='2. UC Pool Allocations by Type'!B$10,'2. UC Pool Allocations by Type'!J$10,IF(D75='2. UC Pool Allocations by Type'!B$14,'2. UC Pool Allocations by Type'!J$14,IF(D75='2. UC Pool Allocations by Type'!B$15,'2. UC Pool Allocations by Type'!J$15,IF(D75='2. UC Pool Allocations by Type'!B$16,'2. UC Pool Allocations by Type'!J$16,0)))))))</f>
        <v>114315041.35925385</v>
      </c>
      <c r="AG75" s="71">
        <f t="shared" si="60"/>
        <v>0</v>
      </c>
      <c r="AH75" s="71">
        <f t="shared" si="61"/>
        <v>0</v>
      </c>
      <c r="AI75" s="71">
        <f t="shared" si="62"/>
        <v>0</v>
      </c>
      <c r="AJ75" s="71">
        <f t="shared" si="63"/>
        <v>0</v>
      </c>
      <c r="AK75" s="71">
        <f t="shared" si="64"/>
        <v>0</v>
      </c>
      <c r="AL75" s="71">
        <f t="shared" si="65"/>
        <v>0</v>
      </c>
      <c r="AM75" s="71">
        <f t="shared" si="66"/>
        <v>0</v>
      </c>
      <c r="AN75" s="49">
        <f t="shared" si="67"/>
        <v>0</v>
      </c>
      <c r="AO75" s="51">
        <f>IF($E75=$D$352,U75*'1. UC Assumptions'!$H$14,0)</f>
        <v>0</v>
      </c>
      <c r="AP75" s="70">
        <f t="shared" si="53"/>
        <v>0</v>
      </c>
      <c r="AQ75" s="70">
        <f t="shared" si="68"/>
        <v>0</v>
      </c>
      <c r="AR75" s="70">
        <f t="shared" si="69"/>
        <v>0</v>
      </c>
      <c r="AS75" s="70">
        <f t="shared" si="90"/>
        <v>0</v>
      </c>
      <c r="AT75" s="70">
        <f t="shared" si="71"/>
        <v>0</v>
      </c>
      <c r="AU75" s="70">
        <f t="shared" si="72"/>
        <v>0</v>
      </c>
      <c r="AV75" s="70">
        <f t="shared" si="91"/>
        <v>0</v>
      </c>
      <c r="AW75" s="99">
        <f t="shared" si="55"/>
        <v>0</v>
      </c>
      <c r="AX75" s="281">
        <v>277011.39</v>
      </c>
      <c r="AY75" s="281">
        <f>ROUND(AX75*'1. UC Assumptions'!$C$19,2)</f>
        <v>116206.28</v>
      </c>
      <c r="AZ75" s="281">
        <f>IF((AE75-AD75-AX75)*'1. UC Assumptions'!$C$19&gt;0,(AE75-AD75-AX75)*'1. UC Assumptions'!$C$19,0)</f>
        <v>0</v>
      </c>
      <c r="BA75" s="281">
        <f t="shared" si="51"/>
        <v>116206.28</v>
      </c>
      <c r="BB75" s="281">
        <f>ROUND(BA75/'1. UC Assumptions'!$C$19,2)</f>
        <v>277011.39</v>
      </c>
      <c r="BC75" s="281">
        <f t="shared" si="92"/>
        <v>0</v>
      </c>
      <c r="BD75" s="281">
        <f t="shared" si="74"/>
        <v>0</v>
      </c>
      <c r="BE75" s="281">
        <f t="shared" si="75"/>
        <v>0</v>
      </c>
      <c r="BF75" s="281">
        <f t="shared" si="76"/>
        <v>277011.39</v>
      </c>
      <c r="BG75" s="281">
        <f t="shared" si="77"/>
        <v>0</v>
      </c>
      <c r="BH75" s="281">
        <f t="shared" si="78"/>
        <v>0</v>
      </c>
      <c r="BI75" s="281">
        <f t="shared" si="79"/>
        <v>0</v>
      </c>
      <c r="BJ75" s="281">
        <f t="shared" si="52"/>
        <v>0</v>
      </c>
      <c r="BK75" s="281">
        <f t="shared" si="80"/>
        <v>0</v>
      </c>
      <c r="BL75" s="281">
        <f t="shared" si="81"/>
        <v>0</v>
      </c>
      <c r="BM75" s="281">
        <f t="shared" si="82"/>
        <v>0</v>
      </c>
      <c r="BN75" s="281">
        <f t="shared" si="83"/>
        <v>0</v>
      </c>
      <c r="BO75" s="281">
        <f t="shared" si="84"/>
        <v>0</v>
      </c>
      <c r="BP75" s="281">
        <f t="shared" si="85"/>
        <v>0</v>
      </c>
      <c r="BQ75" s="281">
        <f t="shared" si="86"/>
        <v>0</v>
      </c>
      <c r="BR75" s="281">
        <f t="shared" si="93"/>
        <v>0</v>
      </c>
      <c r="BS75" s="281">
        <f t="shared" si="56"/>
        <v>0</v>
      </c>
      <c r="BT75" s="90"/>
      <c r="BU75" s="111"/>
      <c r="BV75" s="111"/>
      <c r="BW75" s="126">
        <v>361397.6399999999</v>
      </c>
      <c r="BX75" s="126">
        <v>975023.18968823983</v>
      </c>
      <c r="BY75" s="7">
        <f t="shared" si="48"/>
        <v>814.8961964600021</v>
      </c>
    </row>
    <row r="76" spans="1:77">
      <c r="A76" s="118" t="s">
        <v>188</v>
      </c>
      <c r="B76" s="118" t="s">
        <v>189</v>
      </c>
      <c r="C76" s="269" t="s">
        <v>189</v>
      </c>
      <c r="D76" s="119" t="s">
        <v>972</v>
      </c>
      <c r="E76" s="119" t="s">
        <v>977</v>
      </c>
      <c r="F76" s="120"/>
      <c r="G76" s="121" t="s">
        <v>1065</v>
      </c>
      <c r="H76" s="121" t="s">
        <v>824</v>
      </c>
      <c r="I76" s="122">
        <v>12</v>
      </c>
      <c r="J76" s="217" t="str">
        <f t="shared" si="54"/>
        <v xml:space="preserve"> </v>
      </c>
      <c r="K76" s="123">
        <v>273503.37298841507</v>
      </c>
      <c r="L76" s="123">
        <v>810587</v>
      </c>
      <c r="M76" s="281">
        <v>980328.90999999992</v>
      </c>
      <c r="N76" s="264">
        <v>871280.06120617525</v>
      </c>
      <c r="O76" s="282">
        <v>109048.84879382467</v>
      </c>
      <c r="P76" s="93">
        <f t="shared" si="57"/>
        <v>5.3380999999999901E-2</v>
      </c>
      <c r="Q76" s="231">
        <v>1141960.2011889094</v>
      </c>
      <c r="R76" s="231"/>
      <c r="S76" s="123">
        <v>1141960.2011889094</v>
      </c>
      <c r="T76" s="123">
        <v>0</v>
      </c>
      <c r="U76" s="123">
        <f t="shared" si="87"/>
        <v>270680.13998273411</v>
      </c>
      <c r="V76" s="123" t="b">
        <f t="shared" si="58"/>
        <v>0</v>
      </c>
      <c r="W76" s="123">
        <f t="shared" si="59"/>
        <v>270680.13998273411</v>
      </c>
      <c r="X76" s="123">
        <v>142927</v>
      </c>
      <c r="Y76" s="123">
        <v>0</v>
      </c>
      <c r="Z76" s="123">
        <v>0</v>
      </c>
      <c r="AA76" s="123">
        <v>0</v>
      </c>
      <c r="AB76" s="123">
        <v>0</v>
      </c>
      <c r="AC76" s="70">
        <f t="shared" si="88"/>
        <v>33878.151206175331</v>
      </c>
      <c r="AD76" s="70">
        <v>0</v>
      </c>
      <c r="AE76" s="70">
        <f t="shared" si="89"/>
        <v>304558.29118890944</v>
      </c>
      <c r="AF76" s="51">
        <f>IF(D76='2. UC Pool Allocations by Type'!B$5,'2. UC Pool Allocations by Type'!J$5,IF(D76='2. UC Pool Allocations by Type'!B$6,'2. UC Pool Allocations by Type'!J$6,IF(D76='2. UC Pool Allocations by Type'!B$7,'2. UC Pool Allocations by Type'!J$7,IF(D76='2. UC Pool Allocations by Type'!B$10,'2. UC Pool Allocations by Type'!J$10,IF(D76='2. UC Pool Allocations by Type'!B$14,'2. UC Pool Allocations by Type'!J$14,IF(D76='2. UC Pool Allocations by Type'!B$15,'2. UC Pool Allocations by Type'!J$15,IF(D76='2. UC Pool Allocations by Type'!B$16,'2. UC Pool Allocations by Type'!J$16,0)))))))</f>
        <v>7359030.3040027209</v>
      </c>
      <c r="AG76" s="71">
        <f t="shared" si="60"/>
        <v>0</v>
      </c>
      <c r="AH76" s="71">
        <f t="shared" si="61"/>
        <v>304558.29118890944</v>
      </c>
      <c r="AI76" s="71">
        <f t="shared" si="62"/>
        <v>0</v>
      </c>
      <c r="AJ76" s="71">
        <f t="shared" si="63"/>
        <v>0</v>
      </c>
      <c r="AK76" s="71">
        <f t="shared" si="64"/>
        <v>0</v>
      </c>
      <c r="AL76" s="71">
        <f t="shared" si="65"/>
        <v>0</v>
      </c>
      <c r="AM76" s="71">
        <f t="shared" si="66"/>
        <v>0</v>
      </c>
      <c r="AN76" s="49">
        <f t="shared" si="67"/>
        <v>17071.26237797186</v>
      </c>
      <c r="AO76" s="51">
        <f>IF($E76=$D$352,U76*'1. UC Assumptions'!$H$14,0)</f>
        <v>27407.00824277518</v>
      </c>
      <c r="AP76" s="70">
        <f t="shared" si="53"/>
        <v>10335.745864803321</v>
      </c>
      <c r="AQ76" s="70">
        <f t="shared" si="68"/>
        <v>10335.745864803321</v>
      </c>
      <c r="AR76" s="70">
        <f t="shared" si="69"/>
        <v>0</v>
      </c>
      <c r="AS76" s="70">
        <f t="shared" si="90"/>
        <v>0</v>
      </c>
      <c r="AT76" s="70">
        <f t="shared" si="71"/>
        <v>0</v>
      </c>
      <c r="AU76" s="70">
        <f t="shared" si="72"/>
        <v>0</v>
      </c>
      <c r="AV76" s="70">
        <f t="shared" si="91"/>
        <v>0</v>
      </c>
      <c r="AW76" s="99">
        <f t="shared" si="55"/>
        <v>27407.00824277518</v>
      </c>
      <c r="AX76" s="281">
        <v>980328.90999999992</v>
      </c>
      <c r="AY76" s="281">
        <f>ROUND(AX76*'1. UC Assumptions'!$C$19,2)</f>
        <v>411247.98</v>
      </c>
      <c r="AZ76" s="281">
        <f>IF((AE76-AD76-AX76)*'1. UC Assumptions'!$C$19&gt;0,(AE76-AD76-AX76)*'1. UC Assumptions'!$C$19,0)</f>
        <v>0</v>
      </c>
      <c r="BA76" s="281">
        <f t="shared" si="51"/>
        <v>411247.98</v>
      </c>
      <c r="BB76" s="281">
        <f>ROUND(BA76/'1. UC Assumptions'!$C$19,2)</f>
        <v>980328.92</v>
      </c>
      <c r="BC76" s="281">
        <f t="shared" si="92"/>
        <v>27407.00824277518</v>
      </c>
      <c r="BD76" s="281">
        <f t="shared" si="74"/>
        <v>0</v>
      </c>
      <c r="BE76" s="281">
        <f t="shared" si="75"/>
        <v>0</v>
      </c>
      <c r="BF76" s="281">
        <f t="shared" si="76"/>
        <v>0</v>
      </c>
      <c r="BG76" s="281">
        <f t="shared" si="77"/>
        <v>0</v>
      </c>
      <c r="BH76" s="281">
        <f t="shared" si="78"/>
        <v>0</v>
      </c>
      <c r="BI76" s="281">
        <f t="shared" si="79"/>
        <v>0</v>
      </c>
      <c r="BJ76" s="281">
        <f t="shared" si="52"/>
        <v>27407.00824277518</v>
      </c>
      <c r="BK76" s="281">
        <f t="shared" si="80"/>
        <v>0</v>
      </c>
      <c r="BL76" s="281">
        <f t="shared" si="81"/>
        <v>27407.00824277518</v>
      </c>
      <c r="BM76" s="281">
        <f t="shared" si="82"/>
        <v>0</v>
      </c>
      <c r="BN76" s="281">
        <f t="shared" si="83"/>
        <v>0</v>
      </c>
      <c r="BO76" s="281">
        <f t="shared" si="84"/>
        <v>0</v>
      </c>
      <c r="BP76" s="281">
        <f t="shared" si="85"/>
        <v>0</v>
      </c>
      <c r="BQ76" s="281">
        <f t="shared" si="86"/>
        <v>0</v>
      </c>
      <c r="BR76" s="281">
        <f t="shared" si="93"/>
        <v>27407.00824277518</v>
      </c>
      <c r="BS76" s="281">
        <f t="shared" si="56"/>
        <v>11497.23</v>
      </c>
      <c r="BT76" s="90"/>
      <c r="BU76" s="111"/>
      <c r="BV76" s="111"/>
      <c r="BW76" s="126">
        <v>273503.37298841507</v>
      </c>
      <c r="BX76" s="126">
        <v>1141960.2011889094</v>
      </c>
      <c r="BY76" s="7">
        <f t="shared" si="48"/>
        <v>0</v>
      </c>
    </row>
    <row r="77" spans="1:77">
      <c r="A77" s="118" t="s">
        <v>191</v>
      </c>
      <c r="B77" s="118" t="s">
        <v>192</v>
      </c>
      <c r="C77" s="269" t="s">
        <v>192</v>
      </c>
      <c r="D77" s="119" t="s">
        <v>949</v>
      </c>
      <c r="E77" s="119" t="s">
        <v>977</v>
      </c>
      <c r="F77" s="120"/>
      <c r="G77" s="121" t="s">
        <v>1153</v>
      </c>
      <c r="H77" s="121" t="s">
        <v>826</v>
      </c>
      <c r="I77" s="122">
        <v>20</v>
      </c>
      <c r="J77" s="217">
        <f t="shared" si="54"/>
        <v>1</v>
      </c>
      <c r="K77" s="123">
        <v>-1066028.6557906242</v>
      </c>
      <c r="L77" s="123">
        <v>3368383.3600000003</v>
      </c>
      <c r="M77" s="281">
        <v>775357.07</v>
      </c>
      <c r="N77" s="264">
        <v>143845.4576102469</v>
      </c>
      <c r="O77" s="282">
        <v>631511.61238975311</v>
      </c>
      <c r="P77" s="93">
        <f t="shared" si="57"/>
        <v>0.21954853818147502</v>
      </c>
      <c r="Q77" s="231">
        <v>2804073.7444357369</v>
      </c>
      <c r="R77" s="231"/>
      <c r="S77" s="123">
        <v>2807833.3138937871</v>
      </c>
      <c r="T77" s="123">
        <v>2467496.2156363209</v>
      </c>
      <c r="U77" s="123">
        <f t="shared" si="87"/>
        <v>196491.64064721932</v>
      </c>
      <c r="V77" s="123">
        <f t="shared" si="58"/>
        <v>196491.64064721932</v>
      </c>
      <c r="W77" s="123" t="b">
        <f t="shared" si="59"/>
        <v>0</v>
      </c>
      <c r="X77" s="123">
        <v>657464</v>
      </c>
      <c r="Y77" s="123">
        <v>0</v>
      </c>
      <c r="Z77" s="123">
        <v>0</v>
      </c>
      <c r="AA77" s="123">
        <v>0</v>
      </c>
      <c r="AB77" s="123">
        <v>836686.96762368595</v>
      </c>
      <c r="AC77" s="70">
        <f t="shared" si="88"/>
        <v>862639.35523393285</v>
      </c>
      <c r="AD77" s="70">
        <v>0</v>
      </c>
      <c r="AE77" s="70">
        <f t="shared" si="89"/>
        <v>1059130.9958811521</v>
      </c>
      <c r="AF77" s="51">
        <f>IF(D77='2. UC Pool Allocations by Type'!B$5,'2. UC Pool Allocations by Type'!J$5,IF(D77='2. UC Pool Allocations by Type'!B$6,'2. UC Pool Allocations by Type'!J$6,IF(D77='2. UC Pool Allocations by Type'!B$7,'2. UC Pool Allocations by Type'!J$7,IF(D77='2. UC Pool Allocations by Type'!B$10,'2. UC Pool Allocations by Type'!J$10,IF(D77='2. UC Pool Allocations by Type'!B$14,'2. UC Pool Allocations by Type'!J$14,IF(D77='2. UC Pool Allocations by Type'!B$15,'2. UC Pool Allocations by Type'!J$15,IF(D77='2. UC Pool Allocations by Type'!B$16,'2. UC Pool Allocations by Type'!J$16,0)))))))</f>
        <v>114315041.35925385</v>
      </c>
      <c r="AG77" s="71">
        <f t="shared" si="60"/>
        <v>1059130.9958811521</v>
      </c>
      <c r="AH77" s="71">
        <f t="shared" si="61"/>
        <v>0</v>
      </c>
      <c r="AI77" s="71">
        <f t="shared" si="62"/>
        <v>0</v>
      </c>
      <c r="AJ77" s="71">
        <f t="shared" si="63"/>
        <v>0</v>
      </c>
      <c r="AK77" s="71">
        <f t="shared" si="64"/>
        <v>0</v>
      </c>
      <c r="AL77" s="71">
        <f t="shared" si="65"/>
        <v>0</v>
      </c>
      <c r="AM77" s="71">
        <f t="shared" si="66"/>
        <v>0</v>
      </c>
      <c r="AN77" s="49">
        <f t="shared" si="67"/>
        <v>50042.470427438107</v>
      </c>
      <c r="AO77" s="51">
        <f>IF($E77=$D$352,U77*'1. UC Assumptions'!$H$14,0)</f>
        <v>19895.246157321584</v>
      </c>
      <c r="AP77" s="70">
        <f t="shared" si="53"/>
        <v>0</v>
      </c>
      <c r="AQ77" s="70">
        <f t="shared" si="68"/>
        <v>0</v>
      </c>
      <c r="AR77" s="70">
        <f t="shared" si="69"/>
        <v>0</v>
      </c>
      <c r="AS77" s="70">
        <f t="shared" si="90"/>
        <v>0</v>
      </c>
      <c r="AT77" s="70">
        <f t="shared" si="71"/>
        <v>0</v>
      </c>
      <c r="AU77" s="70">
        <f t="shared" si="72"/>
        <v>0</v>
      </c>
      <c r="AV77" s="70">
        <f t="shared" si="91"/>
        <v>0</v>
      </c>
      <c r="AW77" s="99">
        <f t="shared" si="55"/>
        <v>50042.470427438107</v>
      </c>
      <c r="AX77" s="281">
        <v>775357.07</v>
      </c>
      <c r="AY77" s="281">
        <f>ROUND(AX77*'1. UC Assumptions'!$C$19,2)</f>
        <v>325262.28999999998</v>
      </c>
      <c r="AZ77" s="281">
        <f>IF((AE77-AD77-AX77)*'1. UC Assumptions'!$C$19&gt;0,(AE77-AD77-AX77)*'1. UC Assumptions'!$C$19,0)</f>
        <v>119043.16190714332</v>
      </c>
      <c r="BA77" s="281">
        <f t="shared" si="51"/>
        <v>444305.45190714329</v>
      </c>
      <c r="BB77" s="281">
        <f>ROUND(BA77/'1. UC Assumptions'!$C$19,2)</f>
        <v>1059130.99</v>
      </c>
      <c r="BC77" s="281">
        <f t="shared" si="92"/>
        <v>50042.470427438107</v>
      </c>
      <c r="BD77" s="281">
        <f t="shared" si="74"/>
        <v>0</v>
      </c>
      <c r="BE77" s="281">
        <f t="shared" si="75"/>
        <v>0</v>
      </c>
      <c r="BF77" s="281">
        <f t="shared" si="76"/>
        <v>1009088.5195725618</v>
      </c>
      <c r="BG77" s="281">
        <f t="shared" si="77"/>
        <v>0</v>
      </c>
      <c r="BH77" s="281">
        <f t="shared" si="78"/>
        <v>0</v>
      </c>
      <c r="BI77" s="281">
        <f t="shared" si="79"/>
        <v>0</v>
      </c>
      <c r="BJ77" s="281">
        <f t="shared" si="52"/>
        <v>50042.470427438107</v>
      </c>
      <c r="BK77" s="281">
        <f t="shared" si="80"/>
        <v>50042.470427438107</v>
      </c>
      <c r="BL77" s="281">
        <f t="shared" si="81"/>
        <v>0</v>
      </c>
      <c r="BM77" s="281">
        <f t="shared" si="82"/>
        <v>0</v>
      </c>
      <c r="BN77" s="281">
        <f t="shared" si="83"/>
        <v>0</v>
      </c>
      <c r="BO77" s="281">
        <f t="shared" si="84"/>
        <v>0</v>
      </c>
      <c r="BP77" s="281">
        <f t="shared" si="85"/>
        <v>0</v>
      </c>
      <c r="BQ77" s="281">
        <f t="shared" si="86"/>
        <v>0</v>
      </c>
      <c r="BR77" s="281">
        <f t="shared" si="93"/>
        <v>50042.470427438107</v>
      </c>
      <c r="BS77" s="281">
        <f t="shared" si="56"/>
        <v>20992.81</v>
      </c>
      <c r="BT77" s="90"/>
      <c r="BU77" s="111"/>
      <c r="BV77" s="111"/>
      <c r="BW77" s="126">
        <v>-706408.49579062418</v>
      </c>
      <c r="BX77" s="126">
        <v>2804073.7444357369</v>
      </c>
      <c r="BY77" s="7">
        <f t="shared" si="48"/>
        <v>-3759.5694580501877</v>
      </c>
    </row>
    <row r="78" spans="1:77">
      <c r="A78" s="118" t="s">
        <v>193</v>
      </c>
      <c r="B78" s="118" t="s">
        <v>194</v>
      </c>
      <c r="C78" s="269" t="s">
        <v>194</v>
      </c>
      <c r="D78" s="119" t="s">
        <v>949</v>
      </c>
      <c r="E78" s="119"/>
      <c r="F78" s="120"/>
      <c r="G78" s="121" t="s">
        <v>1154</v>
      </c>
      <c r="H78" s="121" t="s">
        <v>799</v>
      </c>
      <c r="I78" s="122">
        <v>1</v>
      </c>
      <c r="J78" s="217" t="str">
        <f t="shared" si="54"/>
        <v xml:space="preserve"> </v>
      </c>
      <c r="K78" s="123">
        <v>4465764.3876001025</v>
      </c>
      <c r="L78" s="123">
        <v>4400056</v>
      </c>
      <c r="M78" s="281">
        <v>5681218.6900000004</v>
      </c>
      <c r="N78" s="264">
        <v>4727357.4773721276</v>
      </c>
      <c r="O78" s="282">
        <v>953861.21262787282</v>
      </c>
      <c r="P78" s="93">
        <f t="shared" si="57"/>
        <v>0.18371116572464863</v>
      </c>
      <c r="Q78" s="231">
        <v>10494570.586111473</v>
      </c>
      <c r="R78" s="231"/>
      <c r="S78" s="123">
        <v>10494570.586111473</v>
      </c>
      <c r="T78" s="123">
        <v>0</v>
      </c>
      <c r="U78" s="123">
        <f t="shared" si="87"/>
        <v>5767213.1087393453</v>
      </c>
      <c r="V78" s="123">
        <f t="shared" si="58"/>
        <v>0</v>
      </c>
      <c r="W78" s="123" t="b">
        <f t="shared" si="59"/>
        <v>0</v>
      </c>
      <c r="X78" s="123">
        <v>1251732</v>
      </c>
      <c r="Y78" s="123">
        <v>0</v>
      </c>
      <c r="Z78" s="123">
        <v>865807</v>
      </c>
      <c r="AA78" s="123">
        <v>0</v>
      </c>
      <c r="AB78" s="123">
        <v>0</v>
      </c>
      <c r="AC78" s="70">
        <f t="shared" si="88"/>
        <v>1163677.7873721272</v>
      </c>
      <c r="AD78" s="70">
        <v>0</v>
      </c>
      <c r="AE78" s="70">
        <f t="shared" si="89"/>
        <v>6930890.8961114725</v>
      </c>
      <c r="AF78" s="51">
        <f>IF(D78='2. UC Pool Allocations by Type'!B$5,'2. UC Pool Allocations by Type'!J$5,IF(D78='2. UC Pool Allocations by Type'!B$6,'2. UC Pool Allocations by Type'!J$6,IF(D78='2. UC Pool Allocations by Type'!B$7,'2. UC Pool Allocations by Type'!J$7,IF(D78='2. UC Pool Allocations by Type'!B$10,'2. UC Pool Allocations by Type'!J$10,IF(D78='2. UC Pool Allocations by Type'!B$14,'2. UC Pool Allocations by Type'!J$14,IF(D78='2. UC Pool Allocations by Type'!B$15,'2. UC Pool Allocations by Type'!J$15,IF(D78='2. UC Pool Allocations by Type'!B$16,'2. UC Pool Allocations by Type'!J$16,0)))))))</f>
        <v>114315041.35925385</v>
      </c>
      <c r="AG78" s="71">
        <f t="shared" si="60"/>
        <v>6930890.8961114725</v>
      </c>
      <c r="AH78" s="71">
        <f t="shared" si="61"/>
        <v>0</v>
      </c>
      <c r="AI78" s="71">
        <f t="shared" si="62"/>
        <v>0</v>
      </c>
      <c r="AJ78" s="71">
        <f t="shared" si="63"/>
        <v>0</v>
      </c>
      <c r="AK78" s="71">
        <f t="shared" si="64"/>
        <v>0</v>
      </c>
      <c r="AL78" s="71">
        <f t="shared" si="65"/>
        <v>0</v>
      </c>
      <c r="AM78" s="71">
        <f t="shared" si="66"/>
        <v>0</v>
      </c>
      <c r="AN78" s="49">
        <f t="shared" si="67"/>
        <v>327474.98095445987</v>
      </c>
      <c r="AO78" s="51">
        <f>IF($E78=$D$352,U78*'1. UC Assumptions'!$H$14,0)</f>
        <v>0</v>
      </c>
      <c r="AP78" s="70">
        <f t="shared" si="53"/>
        <v>0</v>
      </c>
      <c r="AQ78" s="70">
        <f t="shared" si="68"/>
        <v>0</v>
      </c>
      <c r="AR78" s="70">
        <f t="shared" si="69"/>
        <v>0</v>
      </c>
      <c r="AS78" s="70">
        <f t="shared" si="90"/>
        <v>0</v>
      </c>
      <c r="AT78" s="70">
        <f t="shared" si="71"/>
        <v>0</v>
      </c>
      <c r="AU78" s="70">
        <f t="shared" si="72"/>
        <v>327474.98095445987</v>
      </c>
      <c r="AV78" s="70">
        <f t="shared" si="91"/>
        <v>-14677.695812451568</v>
      </c>
      <c r="AW78" s="99">
        <f t="shared" si="55"/>
        <v>312797.28514200827</v>
      </c>
      <c r="AX78" s="281">
        <v>5681218.6900000004</v>
      </c>
      <c r="AY78" s="281">
        <f>ROUND(AX78*'1. UC Assumptions'!$C$19,2)</f>
        <v>2383271.2400000002</v>
      </c>
      <c r="AZ78" s="281">
        <f>IF((AE78-AD78-AX78)*'1. UC Assumptions'!$C$19&gt;0,(AE78-AD78-AX78)*'1. UC Assumptions'!$C$19,0)</f>
        <v>524237.49046376254</v>
      </c>
      <c r="BA78" s="281">
        <f t="shared" si="51"/>
        <v>2907508.7304637628</v>
      </c>
      <c r="BB78" s="281">
        <f>ROUND(BA78/'1. UC Assumptions'!$C$19,2)</f>
        <v>6930890.9000000004</v>
      </c>
      <c r="BC78" s="281">
        <f t="shared" si="92"/>
        <v>312797.28514200827</v>
      </c>
      <c r="BD78" s="281">
        <f t="shared" si="74"/>
        <v>0</v>
      </c>
      <c r="BE78" s="281">
        <f t="shared" si="75"/>
        <v>0</v>
      </c>
      <c r="BF78" s="281">
        <f t="shared" si="76"/>
        <v>6618093.6148579922</v>
      </c>
      <c r="BG78" s="281">
        <f t="shared" si="77"/>
        <v>0</v>
      </c>
      <c r="BH78" s="281">
        <f t="shared" si="78"/>
        <v>0</v>
      </c>
      <c r="BI78" s="281">
        <f t="shared" si="79"/>
        <v>0</v>
      </c>
      <c r="BJ78" s="281">
        <f t="shared" si="52"/>
        <v>312797.28514200827</v>
      </c>
      <c r="BK78" s="281">
        <f t="shared" si="80"/>
        <v>312797.28514200827</v>
      </c>
      <c r="BL78" s="281">
        <f t="shared" si="81"/>
        <v>0</v>
      </c>
      <c r="BM78" s="281">
        <f t="shared" si="82"/>
        <v>0</v>
      </c>
      <c r="BN78" s="281">
        <f t="shared" si="83"/>
        <v>0</v>
      </c>
      <c r="BO78" s="281">
        <f t="shared" si="84"/>
        <v>0</v>
      </c>
      <c r="BP78" s="281">
        <f t="shared" si="85"/>
        <v>0</v>
      </c>
      <c r="BQ78" s="281">
        <f t="shared" si="86"/>
        <v>0</v>
      </c>
      <c r="BR78" s="281">
        <f t="shared" si="93"/>
        <v>312797.28514200827</v>
      </c>
      <c r="BS78" s="281">
        <f t="shared" si="56"/>
        <v>131218.46</v>
      </c>
      <c r="BT78" s="90"/>
      <c r="BU78" s="111"/>
      <c r="BV78" s="111"/>
      <c r="BW78" s="126">
        <v>5562693.0776001019</v>
      </c>
      <c r="BX78" s="126">
        <v>10494570.586111473</v>
      </c>
      <c r="BY78" s="7">
        <f t="shared" ref="BY78:BY141" si="94">BX78-S78</f>
        <v>0</v>
      </c>
    </row>
    <row r="79" spans="1:77">
      <c r="A79" s="118" t="s">
        <v>195</v>
      </c>
      <c r="B79" s="118" t="s">
        <v>196</v>
      </c>
      <c r="C79" s="269" t="s">
        <v>196</v>
      </c>
      <c r="D79" s="119" t="s">
        <v>972</v>
      </c>
      <c r="E79" s="119" t="s">
        <v>977</v>
      </c>
      <c r="F79" s="120"/>
      <c r="G79" s="121" t="s">
        <v>1155</v>
      </c>
      <c r="H79" s="121" t="s">
        <v>827</v>
      </c>
      <c r="I79" s="122">
        <v>19</v>
      </c>
      <c r="J79" s="217">
        <f t="shared" si="54"/>
        <v>1</v>
      </c>
      <c r="K79" s="123">
        <v>474907.29648106487</v>
      </c>
      <c r="L79" s="123">
        <v>360411</v>
      </c>
      <c r="M79" s="281">
        <v>527577.99</v>
      </c>
      <c r="N79" s="264">
        <v>198001.84014037685</v>
      </c>
      <c r="O79" s="282">
        <v>329576.14985962317</v>
      </c>
      <c r="P79" s="93">
        <f t="shared" si="57"/>
        <v>5.4352704717793632E-2</v>
      </c>
      <c r="Q79" s="231">
        <v>880720.10519507062</v>
      </c>
      <c r="R79" s="231"/>
      <c r="S79" s="123">
        <v>880720.10519507062</v>
      </c>
      <c r="T79" s="123">
        <v>559957.94289037574</v>
      </c>
      <c r="U79" s="123">
        <f t="shared" si="87"/>
        <v>122760.32216431803</v>
      </c>
      <c r="V79" s="123" t="b">
        <f t="shared" si="58"/>
        <v>0</v>
      </c>
      <c r="W79" s="123">
        <f t="shared" si="59"/>
        <v>122760.32216431803</v>
      </c>
      <c r="X79" s="123">
        <v>533912</v>
      </c>
      <c r="Y79" s="123">
        <v>0</v>
      </c>
      <c r="Z79" s="123">
        <v>0</v>
      </c>
      <c r="AA79" s="123">
        <v>0</v>
      </c>
      <c r="AB79" s="123">
        <v>0</v>
      </c>
      <c r="AC79" s="70">
        <f t="shared" si="88"/>
        <v>204335.85014037683</v>
      </c>
      <c r="AD79" s="70">
        <v>0</v>
      </c>
      <c r="AE79" s="70">
        <f t="shared" si="89"/>
        <v>327096.17230469489</v>
      </c>
      <c r="AF79" s="51">
        <f>IF(D79='2. UC Pool Allocations by Type'!B$5,'2. UC Pool Allocations by Type'!J$5,IF(D79='2. UC Pool Allocations by Type'!B$6,'2. UC Pool Allocations by Type'!J$6,IF(D79='2. UC Pool Allocations by Type'!B$7,'2. UC Pool Allocations by Type'!J$7,IF(D79='2. UC Pool Allocations by Type'!B$10,'2. UC Pool Allocations by Type'!J$10,IF(D79='2. UC Pool Allocations by Type'!B$14,'2. UC Pool Allocations by Type'!J$14,IF(D79='2. UC Pool Allocations by Type'!B$15,'2. UC Pool Allocations by Type'!J$15,IF(D79='2. UC Pool Allocations by Type'!B$16,'2. UC Pool Allocations by Type'!J$16,0)))))))</f>
        <v>7359030.3040027209</v>
      </c>
      <c r="AG79" s="71">
        <f t="shared" si="60"/>
        <v>0</v>
      </c>
      <c r="AH79" s="71">
        <f t="shared" si="61"/>
        <v>327096.17230469489</v>
      </c>
      <c r="AI79" s="71">
        <f t="shared" si="62"/>
        <v>0</v>
      </c>
      <c r="AJ79" s="71">
        <f t="shared" si="63"/>
        <v>0</v>
      </c>
      <c r="AK79" s="71">
        <f t="shared" si="64"/>
        <v>0</v>
      </c>
      <c r="AL79" s="71">
        <f t="shared" si="65"/>
        <v>0</v>
      </c>
      <c r="AM79" s="71">
        <f t="shared" si="66"/>
        <v>0</v>
      </c>
      <c r="AN79" s="49">
        <f t="shared" si="67"/>
        <v>18334.567607552563</v>
      </c>
      <c r="AO79" s="51">
        <f>IF($E79=$D$352,U79*'1. UC Assumptions'!$H$14,0)</f>
        <v>12429.774721033513</v>
      </c>
      <c r="AP79" s="70">
        <f t="shared" si="53"/>
        <v>0</v>
      </c>
      <c r="AQ79" s="70">
        <f t="shared" si="68"/>
        <v>0</v>
      </c>
      <c r="AR79" s="70">
        <f t="shared" si="69"/>
        <v>0</v>
      </c>
      <c r="AS79" s="70">
        <f t="shared" si="90"/>
        <v>0</v>
      </c>
      <c r="AT79" s="70">
        <f t="shared" si="71"/>
        <v>0</v>
      </c>
      <c r="AU79" s="70">
        <f t="shared" si="72"/>
        <v>0</v>
      </c>
      <c r="AV79" s="70">
        <f t="shared" si="91"/>
        <v>0</v>
      </c>
      <c r="AW79" s="99">
        <f t="shared" si="55"/>
        <v>18334.567607552563</v>
      </c>
      <c r="AX79" s="281">
        <v>527577.99</v>
      </c>
      <c r="AY79" s="281">
        <f>ROUND(AX79*'1. UC Assumptions'!$C$19,2)</f>
        <v>221318.97</v>
      </c>
      <c r="AZ79" s="281">
        <f>IF((AE79-AD79-AX79)*'1. UC Assumptions'!$C$19&gt;0,(AE79-AD79-AX79)*'1. UC Assumptions'!$C$19,0)</f>
        <v>0</v>
      </c>
      <c r="BA79" s="281">
        <f t="shared" si="51"/>
        <v>221318.97</v>
      </c>
      <c r="BB79" s="281">
        <f>ROUND(BA79/'1. UC Assumptions'!$C$19,2)</f>
        <v>527578</v>
      </c>
      <c r="BC79" s="281">
        <f t="shared" si="92"/>
        <v>18334.567607552563</v>
      </c>
      <c r="BD79" s="281">
        <f t="shared" si="74"/>
        <v>0</v>
      </c>
      <c r="BE79" s="281">
        <f t="shared" si="75"/>
        <v>0</v>
      </c>
      <c r="BF79" s="281">
        <f t="shared" si="76"/>
        <v>0</v>
      </c>
      <c r="BG79" s="281">
        <f t="shared" si="77"/>
        <v>0</v>
      </c>
      <c r="BH79" s="281">
        <f t="shared" si="78"/>
        <v>0</v>
      </c>
      <c r="BI79" s="281">
        <f t="shared" si="79"/>
        <v>0</v>
      </c>
      <c r="BJ79" s="281">
        <f t="shared" si="52"/>
        <v>18334.567607552563</v>
      </c>
      <c r="BK79" s="281">
        <f t="shared" si="80"/>
        <v>0</v>
      </c>
      <c r="BL79" s="281">
        <f t="shared" si="81"/>
        <v>18334.567607552563</v>
      </c>
      <c r="BM79" s="281">
        <f t="shared" si="82"/>
        <v>0</v>
      </c>
      <c r="BN79" s="281">
        <f t="shared" si="83"/>
        <v>0</v>
      </c>
      <c r="BO79" s="281">
        <f t="shared" si="84"/>
        <v>0</v>
      </c>
      <c r="BP79" s="281">
        <f t="shared" si="85"/>
        <v>0</v>
      </c>
      <c r="BQ79" s="281">
        <f t="shared" si="86"/>
        <v>0</v>
      </c>
      <c r="BR79" s="281">
        <f t="shared" si="93"/>
        <v>18334.567607552563</v>
      </c>
      <c r="BS79" s="281">
        <f t="shared" si="56"/>
        <v>7691.35</v>
      </c>
      <c r="BT79" s="90"/>
      <c r="BU79" s="111"/>
      <c r="BV79" s="111"/>
      <c r="BW79" s="126">
        <v>475677.84648106492</v>
      </c>
      <c r="BX79" s="126">
        <v>880720.10519507062</v>
      </c>
      <c r="BY79" s="7">
        <f t="shared" si="94"/>
        <v>0</v>
      </c>
    </row>
    <row r="80" spans="1:77">
      <c r="A80" s="118" t="s">
        <v>198</v>
      </c>
      <c r="B80" s="118" t="s">
        <v>199</v>
      </c>
      <c r="C80" s="269" t="s">
        <v>199</v>
      </c>
      <c r="D80" s="119" t="s">
        <v>949</v>
      </c>
      <c r="E80" s="119"/>
      <c r="F80" s="120"/>
      <c r="G80" s="121" t="s">
        <v>197</v>
      </c>
      <c r="H80" s="121" t="s">
        <v>825</v>
      </c>
      <c r="I80" s="122">
        <v>16</v>
      </c>
      <c r="J80" s="217" t="str">
        <f t="shared" si="54"/>
        <v xml:space="preserve"> </v>
      </c>
      <c r="K80" s="123">
        <v>7219441.3046799973</v>
      </c>
      <c r="L80" s="123">
        <v>18909566.370000001</v>
      </c>
      <c r="M80" s="281">
        <v>15942533.73</v>
      </c>
      <c r="N80" s="264">
        <v>13676914.484918226</v>
      </c>
      <c r="O80" s="282">
        <v>2265619.2450817749</v>
      </c>
      <c r="P80" s="93">
        <f t="shared" si="57"/>
        <v>6.86714441896219E-2</v>
      </c>
      <c r="Q80" s="231">
        <v>27923324.366941988</v>
      </c>
      <c r="R80" s="231"/>
      <c r="S80" s="123">
        <v>27923324.366941988</v>
      </c>
      <c r="T80" s="123">
        <v>0</v>
      </c>
      <c r="U80" s="123">
        <f t="shared" si="87"/>
        <v>14246409.882023763</v>
      </c>
      <c r="V80" s="123">
        <f t="shared" si="58"/>
        <v>0</v>
      </c>
      <c r="W80" s="123" t="b">
        <f t="shared" si="59"/>
        <v>0</v>
      </c>
      <c r="X80" s="123">
        <v>4625577</v>
      </c>
      <c r="Y80" s="123">
        <v>0</v>
      </c>
      <c r="Z80" s="123">
        <v>0</v>
      </c>
      <c r="AA80" s="123">
        <v>0</v>
      </c>
      <c r="AB80" s="123">
        <v>0</v>
      </c>
      <c r="AC80" s="70">
        <f t="shared" si="88"/>
        <v>2359957.7549182251</v>
      </c>
      <c r="AD80" s="70">
        <v>0</v>
      </c>
      <c r="AE80" s="70">
        <f t="shared" si="89"/>
        <v>16606367.636941988</v>
      </c>
      <c r="AF80" s="51">
        <f>IF(D80='2. UC Pool Allocations by Type'!B$5,'2. UC Pool Allocations by Type'!J$5,IF(D80='2. UC Pool Allocations by Type'!B$6,'2. UC Pool Allocations by Type'!J$6,IF(D80='2. UC Pool Allocations by Type'!B$7,'2. UC Pool Allocations by Type'!J$7,IF(D80='2. UC Pool Allocations by Type'!B$10,'2. UC Pool Allocations by Type'!J$10,IF(D80='2. UC Pool Allocations by Type'!B$14,'2. UC Pool Allocations by Type'!J$14,IF(D80='2. UC Pool Allocations by Type'!B$15,'2. UC Pool Allocations by Type'!J$15,IF(D80='2. UC Pool Allocations by Type'!B$16,'2. UC Pool Allocations by Type'!J$16,0)))))))</f>
        <v>114315041.35925385</v>
      </c>
      <c r="AG80" s="71">
        <f t="shared" si="60"/>
        <v>16606367.636941988</v>
      </c>
      <c r="AH80" s="71">
        <f t="shared" si="61"/>
        <v>0</v>
      </c>
      <c r="AI80" s="71">
        <f t="shared" si="62"/>
        <v>0</v>
      </c>
      <c r="AJ80" s="71">
        <f t="shared" si="63"/>
        <v>0</v>
      </c>
      <c r="AK80" s="71">
        <f t="shared" si="64"/>
        <v>0</v>
      </c>
      <c r="AL80" s="71">
        <f t="shared" si="65"/>
        <v>0</v>
      </c>
      <c r="AM80" s="71">
        <f t="shared" si="66"/>
        <v>0</v>
      </c>
      <c r="AN80" s="49">
        <f t="shared" si="67"/>
        <v>784627.83603784372</v>
      </c>
      <c r="AO80" s="51">
        <f>IF($E80=$D$352,U80*'1. UC Assumptions'!$H$14,0)</f>
        <v>0</v>
      </c>
      <c r="AP80" s="70">
        <f t="shared" si="53"/>
        <v>0</v>
      </c>
      <c r="AQ80" s="70">
        <f t="shared" si="68"/>
        <v>0</v>
      </c>
      <c r="AR80" s="70">
        <f t="shared" si="69"/>
        <v>0</v>
      </c>
      <c r="AS80" s="70">
        <f t="shared" si="90"/>
        <v>0</v>
      </c>
      <c r="AT80" s="70">
        <f t="shared" si="71"/>
        <v>0</v>
      </c>
      <c r="AU80" s="70">
        <f t="shared" si="72"/>
        <v>784627.83603784372</v>
      </c>
      <c r="AV80" s="70">
        <f t="shared" si="91"/>
        <v>-35167.659739316492</v>
      </c>
      <c r="AW80" s="99">
        <f t="shared" si="55"/>
        <v>749460.17629852728</v>
      </c>
      <c r="AX80" s="281">
        <v>15942533.73</v>
      </c>
      <c r="AY80" s="281">
        <f>ROUND(AX80*'1. UC Assumptions'!$C$19,2)</f>
        <v>6687892.9000000004</v>
      </c>
      <c r="AZ80" s="281">
        <f>IF((AE80-AD80-AX80)*'1. UC Assumptions'!$C$19&gt;0,(AE80-AD80-AX80)*'1. UC Assumptions'!$C$19,0)</f>
        <v>278478.32396216376</v>
      </c>
      <c r="BA80" s="281">
        <f t="shared" si="51"/>
        <v>6966371.2239621645</v>
      </c>
      <c r="BB80" s="281">
        <f>ROUND(BA80/'1. UC Assumptions'!$C$19,2)</f>
        <v>16606367.640000001</v>
      </c>
      <c r="BC80" s="281">
        <f t="shared" si="92"/>
        <v>749460.17629852728</v>
      </c>
      <c r="BD80" s="281">
        <f t="shared" si="74"/>
        <v>0</v>
      </c>
      <c r="BE80" s="281">
        <f t="shared" si="75"/>
        <v>0</v>
      </c>
      <c r="BF80" s="281">
        <f t="shared" si="76"/>
        <v>15856907.463701474</v>
      </c>
      <c r="BG80" s="281">
        <f t="shared" si="77"/>
        <v>0</v>
      </c>
      <c r="BH80" s="281">
        <f t="shared" si="78"/>
        <v>0</v>
      </c>
      <c r="BI80" s="281">
        <f t="shared" si="79"/>
        <v>0</v>
      </c>
      <c r="BJ80" s="281">
        <f t="shared" si="52"/>
        <v>749460.17629852728</v>
      </c>
      <c r="BK80" s="281">
        <f t="shared" si="80"/>
        <v>749460.17629852728</v>
      </c>
      <c r="BL80" s="281">
        <f t="shared" si="81"/>
        <v>0</v>
      </c>
      <c r="BM80" s="281">
        <f t="shared" si="82"/>
        <v>0</v>
      </c>
      <c r="BN80" s="281">
        <f t="shared" si="83"/>
        <v>0</v>
      </c>
      <c r="BO80" s="281">
        <f t="shared" si="84"/>
        <v>0</v>
      </c>
      <c r="BP80" s="281">
        <f t="shared" si="85"/>
        <v>0</v>
      </c>
      <c r="BQ80" s="281">
        <f t="shared" si="86"/>
        <v>0</v>
      </c>
      <c r="BR80" s="281">
        <f t="shared" si="93"/>
        <v>749460.17629852728</v>
      </c>
      <c r="BS80" s="281">
        <f t="shared" si="56"/>
        <v>314398.53999999998</v>
      </c>
      <c r="BT80" s="90"/>
      <c r="BU80" s="111"/>
      <c r="BV80" s="111"/>
      <c r="BW80" s="126">
        <v>7598719.2046799958</v>
      </c>
      <c r="BX80" s="126">
        <v>27923324.366941988</v>
      </c>
      <c r="BY80" s="7">
        <f t="shared" si="94"/>
        <v>0</v>
      </c>
    </row>
    <row r="81" spans="1:77">
      <c r="A81" s="118" t="s">
        <v>200</v>
      </c>
      <c r="B81" s="118" t="s">
        <v>201</v>
      </c>
      <c r="C81" s="269" t="s">
        <v>201</v>
      </c>
      <c r="D81" s="119" t="s">
        <v>949</v>
      </c>
      <c r="E81" s="119"/>
      <c r="F81" s="120"/>
      <c r="G81" s="121" t="s">
        <v>1156</v>
      </c>
      <c r="H81" s="121" t="s">
        <v>782</v>
      </c>
      <c r="I81" s="122">
        <v>9</v>
      </c>
      <c r="J81" s="217" t="str">
        <f t="shared" si="54"/>
        <v xml:space="preserve"> </v>
      </c>
      <c r="K81" s="123">
        <v>5106012.0743000014</v>
      </c>
      <c r="L81" s="123">
        <v>12305279.43</v>
      </c>
      <c r="M81" s="281">
        <v>9094969.5099999998</v>
      </c>
      <c r="N81" s="264">
        <v>9094969.5099999998</v>
      </c>
      <c r="O81" s="282">
        <v>0</v>
      </c>
      <c r="P81" s="93">
        <f t="shared" si="57"/>
        <v>0.10606456663005592</v>
      </c>
      <c r="Q81" s="231">
        <v>19113510.302749846</v>
      </c>
      <c r="R81" s="231"/>
      <c r="S81" s="123">
        <v>19258012.592173155</v>
      </c>
      <c r="T81" s="123">
        <v>0</v>
      </c>
      <c r="U81" s="123">
        <f t="shared" si="87"/>
        <v>10163043.082173156</v>
      </c>
      <c r="V81" s="123">
        <f t="shared" si="58"/>
        <v>0</v>
      </c>
      <c r="W81" s="123" t="b">
        <f t="shared" si="59"/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70">
        <f t="shared" si="88"/>
        <v>0</v>
      </c>
      <c r="AD81" s="70">
        <v>0</v>
      </c>
      <c r="AE81" s="70">
        <f t="shared" si="89"/>
        <v>10163043.082173156</v>
      </c>
      <c r="AF81" s="51">
        <f>IF(D81='2. UC Pool Allocations by Type'!B$5,'2. UC Pool Allocations by Type'!J$5,IF(D81='2. UC Pool Allocations by Type'!B$6,'2. UC Pool Allocations by Type'!J$6,IF(D81='2. UC Pool Allocations by Type'!B$7,'2. UC Pool Allocations by Type'!J$7,IF(D81='2. UC Pool Allocations by Type'!B$10,'2. UC Pool Allocations by Type'!J$10,IF(D81='2. UC Pool Allocations by Type'!B$14,'2. UC Pool Allocations by Type'!J$14,IF(D81='2. UC Pool Allocations by Type'!B$15,'2. UC Pool Allocations by Type'!J$15,IF(D81='2. UC Pool Allocations by Type'!B$16,'2. UC Pool Allocations by Type'!J$16,0)))))))</f>
        <v>114315041.35925385</v>
      </c>
      <c r="AG81" s="71">
        <f t="shared" si="60"/>
        <v>10163043.082173156</v>
      </c>
      <c r="AH81" s="71">
        <f t="shared" si="61"/>
        <v>0</v>
      </c>
      <c r="AI81" s="71">
        <f t="shared" si="62"/>
        <v>0</v>
      </c>
      <c r="AJ81" s="71">
        <f t="shared" si="63"/>
        <v>0</v>
      </c>
      <c r="AK81" s="71">
        <f t="shared" si="64"/>
        <v>0</v>
      </c>
      <c r="AL81" s="71">
        <f t="shared" si="65"/>
        <v>0</v>
      </c>
      <c r="AM81" s="71">
        <f t="shared" si="66"/>
        <v>0</v>
      </c>
      <c r="AN81" s="49">
        <f t="shared" si="67"/>
        <v>480189.68840517168</v>
      </c>
      <c r="AO81" s="51">
        <f>IF($E81=$D$352,U81*'1. UC Assumptions'!$H$14,0)</f>
        <v>0</v>
      </c>
      <c r="AP81" s="70">
        <f t="shared" si="53"/>
        <v>0</v>
      </c>
      <c r="AQ81" s="70">
        <f t="shared" si="68"/>
        <v>0</v>
      </c>
      <c r="AR81" s="70">
        <f t="shared" si="69"/>
        <v>0</v>
      </c>
      <c r="AS81" s="70">
        <f t="shared" si="90"/>
        <v>0</v>
      </c>
      <c r="AT81" s="70">
        <f t="shared" si="71"/>
        <v>0</v>
      </c>
      <c r="AU81" s="70">
        <f t="shared" si="72"/>
        <v>480189.68840517168</v>
      </c>
      <c r="AV81" s="70">
        <f t="shared" si="91"/>
        <v>-21522.493590639064</v>
      </c>
      <c r="AW81" s="99">
        <f t="shared" si="55"/>
        <v>458667.19481453259</v>
      </c>
      <c r="AX81" s="281">
        <v>9094969.5099999998</v>
      </c>
      <c r="AY81" s="281">
        <f>ROUND(AX81*'1. UC Assumptions'!$C$19,2)</f>
        <v>3815339.71</v>
      </c>
      <c r="AZ81" s="281">
        <f>IF((AE81-AD81-AX81)*'1. UC Assumptions'!$C$19&gt;0,(AE81-AD81-AX81)*'1. UC Assumptions'!$C$19,0)</f>
        <v>448056.86352663889</v>
      </c>
      <c r="BA81" s="281">
        <f t="shared" si="51"/>
        <v>4263396.5735266386</v>
      </c>
      <c r="BB81" s="281">
        <f>ROUND(BA81/'1. UC Assumptions'!$C$19,2)</f>
        <v>10163043.08</v>
      </c>
      <c r="BC81" s="281">
        <f t="shared" si="92"/>
        <v>458667.19481453259</v>
      </c>
      <c r="BD81" s="281">
        <f t="shared" si="74"/>
        <v>0</v>
      </c>
      <c r="BE81" s="281">
        <f t="shared" si="75"/>
        <v>0</v>
      </c>
      <c r="BF81" s="281">
        <f t="shared" si="76"/>
        <v>9704375.8851854671</v>
      </c>
      <c r="BG81" s="281">
        <f t="shared" si="77"/>
        <v>0</v>
      </c>
      <c r="BH81" s="281">
        <f t="shared" si="78"/>
        <v>0</v>
      </c>
      <c r="BI81" s="281">
        <f t="shared" si="79"/>
        <v>0</v>
      </c>
      <c r="BJ81" s="281">
        <f t="shared" si="52"/>
        <v>458667.19481453259</v>
      </c>
      <c r="BK81" s="281">
        <f t="shared" si="80"/>
        <v>458667.19481453259</v>
      </c>
      <c r="BL81" s="281">
        <f t="shared" si="81"/>
        <v>0</v>
      </c>
      <c r="BM81" s="281">
        <f t="shared" si="82"/>
        <v>0</v>
      </c>
      <c r="BN81" s="281">
        <f t="shared" si="83"/>
        <v>0</v>
      </c>
      <c r="BO81" s="281">
        <f t="shared" si="84"/>
        <v>0</v>
      </c>
      <c r="BP81" s="281">
        <f t="shared" si="85"/>
        <v>0</v>
      </c>
      <c r="BQ81" s="281">
        <f t="shared" si="86"/>
        <v>0</v>
      </c>
      <c r="BR81" s="281">
        <f t="shared" si="93"/>
        <v>458667.19481453259</v>
      </c>
      <c r="BS81" s="281">
        <f t="shared" si="56"/>
        <v>192410.88</v>
      </c>
      <c r="BT81" s="90"/>
      <c r="BU81" s="111"/>
      <c r="BV81" s="111"/>
      <c r="BW81" s="126">
        <v>5839637.0843000012</v>
      </c>
      <c r="BX81" s="126">
        <v>19113510.302749846</v>
      </c>
      <c r="BY81" s="7">
        <f t="shared" si="94"/>
        <v>-144502.28942330927</v>
      </c>
    </row>
    <row r="82" spans="1:77">
      <c r="A82" s="118" t="s">
        <v>202</v>
      </c>
      <c r="B82" s="118" t="s">
        <v>203</v>
      </c>
      <c r="C82" s="269" t="s">
        <v>203</v>
      </c>
      <c r="D82" s="119" t="s">
        <v>949</v>
      </c>
      <c r="E82" s="119"/>
      <c r="F82" s="120"/>
      <c r="G82" s="121" t="s">
        <v>1157</v>
      </c>
      <c r="H82" s="121" t="s">
        <v>829</v>
      </c>
      <c r="I82" s="122">
        <v>1</v>
      </c>
      <c r="J82" s="217">
        <f t="shared" si="54"/>
        <v>1</v>
      </c>
      <c r="K82" s="123">
        <v>3064416.1777299987</v>
      </c>
      <c r="L82" s="123">
        <v>5179616.55</v>
      </c>
      <c r="M82" s="281">
        <v>3207439.6</v>
      </c>
      <c r="N82" s="264">
        <v>3207439.6</v>
      </c>
      <c r="O82" s="282">
        <v>0</v>
      </c>
      <c r="P82" s="93">
        <f t="shared" si="57"/>
        <v>0.23691904363497884</v>
      </c>
      <c r="Q82" s="231">
        <v>10190311.965539254</v>
      </c>
      <c r="R82" s="231"/>
      <c r="S82" s="123">
        <v>10197201.077279255</v>
      </c>
      <c r="T82" s="123">
        <v>1284364.2748001299</v>
      </c>
      <c r="U82" s="123">
        <f t="shared" si="87"/>
        <v>5705397.2024791259</v>
      </c>
      <c r="V82" s="123">
        <f t="shared" si="58"/>
        <v>0</v>
      </c>
      <c r="W82" s="123" t="b">
        <f t="shared" si="59"/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70">
        <f t="shared" si="88"/>
        <v>0</v>
      </c>
      <c r="AD82" s="70">
        <v>0</v>
      </c>
      <c r="AE82" s="70">
        <f t="shared" si="89"/>
        <v>5705397.2024791259</v>
      </c>
      <c r="AF82" s="51">
        <f>IF(D82='2. UC Pool Allocations by Type'!B$5,'2. UC Pool Allocations by Type'!J$5,IF(D82='2. UC Pool Allocations by Type'!B$6,'2. UC Pool Allocations by Type'!J$6,IF(D82='2. UC Pool Allocations by Type'!B$7,'2. UC Pool Allocations by Type'!J$7,IF(D82='2. UC Pool Allocations by Type'!B$10,'2. UC Pool Allocations by Type'!J$10,IF(D82='2. UC Pool Allocations by Type'!B$14,'2. UC Pool Allocations by Type'!J$14,IF(D82='2. UC Pool Allocations by Type'!B$15,'2. UC Pool Allocations by Type'!J$15,IF(D82='2. UC Pool Allocations by Type'!B$16,'2. UC Pool Allocations by Type'!J$16,0)))))))</f>
        <v>114315041.35925385</v>
      </c>
      <c r="AG82" s="71">
        <f t="shared" si="60"/>
        <v>5705397.2024791259</v>
      </c>
      <c r="AH82" s="71">
        <f t="shared" si="61"/>
        <v>0</v>
      </c>
      <c r="AI82" s="71">
        <f t="shared" si="62"/>
        <v>0</v>
      </c>
      <c r="AJ82" s="71">
        <f t="shared" si="63"/>
        <v>0</v>
      </c>
      <c r="AK82" s="71">
        <f t="shared" si="64"/>
        <v>0</v>
      </c>
      <c r="AL82" s="71">
        <f t="shared" si="65"/>
        <v>0</v>
      </c>
      <c r="AM82" s="71">
        <f t="shared" si="66"/>
        <v>0</v>
      </c>
      <c r="AN82" s="49">
        <f t="shared" si="67"/>
        <v>269572.10382112907</v>
      </c>
      <c r="AO82" s="51">
        <f>IF($E82=$D$352,U82*'1. UC Assumptions'!$H$14,0)</f>
        <v>0</v>
      </c>
      <c r="AP82" s="70">
        <f t="shared" si="53"/>
        <v>0</v>
      </c>
      <c r="AQ82" s="70">
        <f t="shared" si="68"/>
        <v>0</v>
      </c>
      <c r="AR82" s="70">
        <f t="shared" si="69"/>
        <v>0</v>
      </c>
      <c r="AS82" s="70">
        <f t="shared" si="90"/>
        <v>0</v>
      </c>
      <c r="AT82" s="70">
        <f t="shared" si="71"/>
        <v>0</v>
      </c>
      <c r="AU82" s="70">
        <f t="shared" si="72"/>
        <v>269572.10382112907</v>
      </c>
      <c r="AV82" s="70">
        <f t="shared" si="91"/>
        <v>-12082.441620049691</v>
      </c>
      <c r="AW82" s="99">
        <f t="shared" si="55"/>
        <v>257489.66220107939</v>
      </c>
      <c r="AX82" s="281">
        <v>3207439.6</v>
      </c>
      <c r="AY82" s="281">
        <f>ROUND(AX82*'1. UC Assumptions'!$C$19,2)</f>
        <v>1345520.91</v>
      </c>
      <c r="AZ82" s="281">
        <f>IF((AE82-AD82-AX82)*'1. UC Assumptions'!$C$19&gt;0,(AE82-AD82-AX82)*'1. UC Assumptions'!$C$19,0)</f>
        <v>1047893.2142399932</v>
      </c>
      <c r="BA82" s="281">
        <f t="shared" si="51"/>
        <v>2393414.1242399933</v>
      </c>
      <c r="BB82" s="281">
        <f>ROUND(BA82/'1. UC Assumptions'!$C$19,2)</f>
        <v>5705397.2000000002</v>
      </c>
      <c r="BC82" s="281">
        <f t="shared" si="92"/>
        <v>257489.66220107939</v>
      </c>
      <c r="BD82" s="281">
        <f t="shared" si="74"/>
        <v>0</v>
      </c>
      <c r="BE82" s="281">
        <f t="shared" si="75"/>
        <v>0</v>
      </c>
      <c r="BF82" s="281">
        <f t="shared" si="76"/>
        <v>5447907.5377989206</v>
      </c>
      <c r="BG82" s="281">
        <f t="shared" si="77"/>
        <v>0</v>
      </c>
      <c r="BH82" s="281">
        <f t="shared" si="78"/>
        <v>0</v>
      </c>
      <c r="BI82" s="281">
        <f t="shared" si="79"/>
        <v>0</v>
      </c>
      <c r="BJ82" s="281">
        <f t="shared" si="52"/>
        <v>257489.66220107939</v>
      </c>
      <c r="BK82" s="281">
        <f t="shared" si="80"/>
        <v>257489.66220107939</v>
      </c>
      <c r="BL82" s="281">
        <f t="shared" si="81"/>
        <v>0</v>
      </c>
      <c r="BM82" s="281">
        <f t="shared" si="82"/>
        <v>0</v>
      </c>
      <c r="BN82" s="281">
        <f t="shared" si="83"/>
        <v>0</v>
      </c>
      <c r="BO82" s="281">
        <f t="shared" si="84"/>
        <v>0</v>
      </c>
      <c r="BP82" s="281">
        <f t="shared" si="85"/>
        <v>0</v>
      </c>
      <c r="BQ82" s="281">
        <f t="shared" si="86"/>
        <v>0</v>
      </c>
      <c r="BR82" s="281">
        <f t="shared" si="93"/>
        <v>257489.66220107939</v>
      </c>
      <c r="BS82" s="281">
        <f t="shared" si="56"/>
        <v>108016.91</v>
      </c>
      <c r="BT82" s="90"/>
      <c r="BU82" s="111"/>
      <c r="BV82" s="111"/>
      <c r="BW82" s="126">
        <v>4494292.4777299985</v>
      </c>
      <c r="BX82" s="126">
        <v>10190311.965539254</v>
      </c>
      <c r="BY82" s="7">
        <f t="shared" si="94"/>
        <v>-6889.111740000546</v>
      </c>
    </row>
    <row r="83" spans="1:77">
      <c r="A83" s="118" t="s">
        <v>204</v>
      </c>
      <c r="B83" s="118" t="s">
        <v>205</v>
      </c>
      <c r="C83" s="269" t="s">
        <v>205</v>
      </c>
      <c r="D83" s="119" t="s">
        <v>949</v>
      </c>
      <c r="E83" s="119"/>
      <c r="F83" s="120"/>
      <c r="G83" s="121" t="s">
        <v>1158</v>
      </c>
      <c r="H83" s="121" t="s">
        <v>786</v>
      </c>
      <c r="I83" s="122">
        <v>2</v>
      </c>
      <c r="J83" s="217" t="str">
        <f t="shared" si="54"/>
        <v xml:space="preserve"> </v>
      </c>
      <c r="K83" s="123">
        <v>1870710.58586</v>
      </c>
      <c r="L83" s="123">
        <v>5472432</v>
      </c>
      <c r="M83" s="281">
        <v>4111221.65</v>
      </c>
      <c r="N83" s="264">
        <v>3839578.9323549708</v>
      </c>
      <c r="O83" s="282">
        <v>271642.71764502907</v>
      </c>
      <c r="P83" s="93">
        <f t="shared" si="57"/>
        <v>6.9224426268652994E-2</v>
      </c>
      <c r="Q83" s="231">
        <v>7851467.4183750721</v>
      </c>
      <c r="R83" s="231"/>
      <c r="S83" s="123">
        <v>7851467.4183750721</v>
      </c>
      <c r="T83" s="123">
        <v>0</v>
      </c>
      <c r="U83" s="123">
        <f t="shared" si="87"/>
        <v>4011888.4860201012</v>
      </c>
      <c r="V83" s="123">
        <f t="shared" si="58"/>
        <v>0</v>
      </c>
      <c r="W83" s="123" t="b">
        <f t="shared" si="59"/>
        <v>0</v>
      </c>
      <c r="X83" s="123">
        <v>555476</v>
      </c>
      <c r="Y83" s="123">
        <v>0</v>
      </c>
      <c r="Z83" s="123">
        <v>0</v>
      </c>
      <c r="AA83" s="123">
        <v>0</v>
      </c>
      <c r="AB83" s="123">
        <v>0</v>
      </c>
      <c r="AC83" s="70">
        <f t="shared" si="88"/>
        <v>283833.28235497093</v>
      </c>
      <c r="AD83" s="70">
        <v>0</v>
      </c>
      <c r="AE83" s="70">
        <f t="shared" si="89"/>
        <v>4295721.7683750726</v>
      </c>
      <c r="AF83" s="51">
        <f>IF(D83='2. UC Pool Allocations by Type'!B$5,'2. UC Pool Allocations by Type'!J$5,IF(D83='2. UC Pool Allocations by Type'!B$6,'2. UC Pool Allocations by Type'!J$6,IF(D83='2. UC Pool Allocations by Type'!B$7,'2. UC Pool Allocations by Type'!J$7,IF(D83='2. UC Pool Allocations by Type'!B$10,'2. UC Pool Allocations by Type'!J$10,IF(D83='2. UC Pool Allocations by Type'!B$14,'2. UC Pool Allocations by Type'!J$14,IF(D83='2. UC Pool Allocations by Type'!B$15,'2. UC Pool Allocations by Type'!J$15,IF(D83='2. UC Pool Allocations by Type'!B$16,'2. UC Pool Allocations by Type'!J$16,0)))))))</f>
        <v>114315041.35925385</v>
      </c>
      <c r="AG83" s="71">
        <f t="shared" si="60"/>
        <v>4295721.7683750726</v>
      </c>
      <c r="AH83" s="71">
        <f t="shared" si="61"/>
        <v>0</v>
      </c>
      <c r="AI83" s="71">
        <f t="shared" si="62"/>
        <v>0</v>
      </c>
      <c r="AJ83" s="71">
        <f t="shared" si="63"/>
        <v>0</v>
      </c>
      <c r="AK83" s="71">
        <f t="shared" si="64"/>
        <v>0</v>
      </c>
      <c r="AL83" s="71">
        <f t="shared" si="65"/>
        <v>0</v>
      </c>
      <c r="AM83" s="71">
        <f t="shared" si="66"/>
        <v>0</v>
      </c>
      <c r="AN83" s="49">
        <f t="shared" si="67"/>
        <v>202966.89493027914</v>
      </c>
      <c r="AO83" s="51">
        <f>IF($E83=$D$352,U83*'1. UC Assumptions'!$H$14,0)</f>
        <v>0</v>
      </c>
      <c r="AP83" s="70">
        <f t="shared" si="53"/>
        <v>0</v>
      </c>
      <c r="AQ83" s="70">
        <f t="shared" si="68"/>
        <v>0</v>
      </c>
      <c r="AR83" s="70">
        <f t="shared" si="69"/>
        <v>0</v>
      </c>
      <c r="AS83" s="70">
        <f t="shared" si="90"/>
        <v>0</v>
      </c>
      <c r="AT83" s="70">
        <f t="shared" si="71"/>
        <v>0</v>
      </c>
      <c r="AU83" s="70">
        <f t="shared" si="72"/>
        <v>202966.89493027914</v>
      </c>
      <c r="AV83" s="70">
        <f t="shared" si="91"/>
        <v>-9097.1418185951134</v>
      </c>
      <c r="AW83" s="99">
        <f t="shared" si="55"/>
        <v>193869.75311168403</v>
      </c>
      <c r="AX83" s="281">
        <v>4111221.65</v>
      </c>
      <c r="AY83" s="281">
        <f>ROUND(AX83*'1. UC Assumptions'!$C$19,2)</f>
        <v>1724657.48</v>
      </c>
      <c r="AZ83" s="281">
        <f>IF((AE83-AD83-AX83)*'1. UC Assumptions'!$C$19&gt;0,(AE83-AD83-AX83)*'1. UC Assumptions'!$C$19,0)</f>
        <v>77397.799658343007</v>
      </c>
      <c r="BA83" s="281">
        <f t="shared" si="51"/>
        <v>1802055.2796583429</v>
      </c>
      <c r="BB83" s="281">
        <f>ROUND(BA83/'1. UC Assumptions'!$C$19,2)</f>
        <v>4295721.76</v>
      </c>
      <c r="BC83" s="281">
        <f t="shared" si="92"/>
        <v>193869.75311168403</v>
      </c>
      <c r="BD83" s="281">
        <f t="shared" si="74"/>
        <v>0</v>
      </c>
      <c r="BE83" s="281">
        <f t="shared" si="75"/>
        <v>0</v>
      </c>
      <c r="BF83" s="281">
        <f t="shared" si="76"/>
        <v>4101852.0068883155</v>
      </c>
      <c r="BG83" s="281">
        <f t="shared" si="77"/>
        <v>0</v>
      </c>
      <c r="BH83" s="281">
        <f t="shared" si="78"/>
        <v>0</v>
      </c>
      <c r="BI83" s="281">
        <f t="shared" si="79"/>
        <v>0</v>
      </c>
      <c r="BJ83" s="281">
        <f t="shared" si="52"/>
        <v>193869.75311168403</v>
      </c>
      <c r="BK83" s="281">
        <f t="shared" si="80"/>
        <v>193869.75311168403</v>
      </c>
      <c r="BL83" s="281">
        <f t="shared" si="81"/>
        <v>0</v>
      </c>
      <c r="BM83" s="281">
        <f t="shared" si="82"/>
        <v>0</v>
      </c>
      <c r="BN83" s="281">
        <f t="shared" si="83"/>
        <v>0</v>
      </c>
      <c r="BO83" s="281">
        <f t="shared" si="84"/>
        <v>0</v>
      </c>
      <c r="BP83" s="281">
        <f t="shared" si="85"/>
        <v>0</v>
      </c>
      <c r="BQ83" s="281">
        <f t="shared" si="86"/>
        <v>0</v>
      </c>
      <c r="BR83" s="281">
        <f t="shared" si="93"/>
        <v>193869.75311168403</v>
      </c>
      <c r="BS83" s="281">
        <f t="shared" si="56"/>
        <v>81328.36</v>
      </c>
      <c r="BT83" s="90"/>
      <c r="BU83" s="111"/>
      <c r="BV83" s="111"/>
      <c r="BW83" s="126">
        <v>1981155.4658599999</v>
      </c>
      <c r="BX83" s="126">
        <v>7851467.4183750721</v>
      </c>
      <c r="BY83" s="7">
        <f t="shared" si="94"/>
        <v>0</v>
      </c>
    </row>
    <row r="84" spans="1:77">
      <c r="A84" s="118" t="s">
        <v>209</v>
      </c>
      <c r="B84" s="118" t="s">
        <v>210</v>
      </c>
      <c r="C84" s="269" t="s">
        <v>210</v>
      </c>
      <c r="D84" s="119" t="s">
        <v>972</v>
      </c>
      <c r="E84" s="119" t="s">
        <v>977</v>
      </c>
      <c r="F84" s="120"/>
      <c r="G84" s="121" t="s">
        <v>208</v>
      </c>
      <c r="H84" s="121" t="s">
        <v>830</v>
      </c>
      <c r="I84" s="122">
        <v>4</v>
      </c>
      <c r="J84" s="217">
        <f t="shared" si="54"/>
        <v>1</v>
      </c>
      <c r="K84" s="123">
        <v>563085.81451890967</v>
      </c>
      <c r="L84" s="123">
        <v>1164397.06</v>
      </c>
      <c r="M84" s="281">
        <v>973661.90999999992</v>
      </c>
      <c r="N84" s="264">
        <v>973661.90999999992</v>
      </c>
      <c r="O84" s="282">
        <v>0</v>
      </c>
      <c r="P84" s="93">
        <f t="shared" si="57"/>
        <v>6.853076901835764E-2</v>
      </c>
      <c r="Q84" s="231">
        <v>1845868.6043757335</v>
      </c>
      <c r="R84" s="231"/>
      <c r="S84" s="123">
        <v>1845868.6043757335</v>
      </c>
      <c r="T84" s="123">
        <v>690206.26369024685</v>
      </c>
      <c r="U84" s="123">
        <f t="shared" si="87"/>
        <v>182000.43068548688</v>
      </c>
      <c r="V84" s="123" t="b">
        <f t="shared" si="58"/>
        <v>0</v>
      </c>
      <c r="W84" s="123">
        <f t="shared" si="59"/>
        <v>182000.43068548688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70">
        <f t="shared" si="88"/>
        <v>0</v>
      </c>
      <c r="AD84" s="70">
        <v>0</v>
      </c>
      <c r="AE84" s="70">
        <f t="shared" si="89"/>
        <v>182000.43068548688</v>
      </c>
      <c r="AF84" s="51">
        <f>IF(D84='2. UC Pool Allocations by Type'!B$5,'2. UC Pool Allocations by Type'!J$5,IF(D84='2. UC Pool Allocations by Type'!B$6,'2. UC Pool Allocations by Type'!J$6,IF(D84='2. UC Pool Allocations by Type'!B$7,'2. UC Pool Allocations by Type'!J$7,IF(D84='2. UC Pool Allocations by Type'!B$10,'2. UC Pool Allocations by Type'!J$10,IF(D84='2. UC Pool Allocations by Type'!B$14,'2. UC Pool Allocations by Type'!J$14,IF(D84='2. UC Pool Allocations by Type'!B$15,'2. UC Pool Allocations by Type'!J$15,IF(D84='2. UC Pool Allocations by Type'!B$16,'2. UC Pool Allocations by Type'!J$16,0)))))))</f>
        <v>7359030.3040027209</v>
      </c>
      <c r="AG84" s="71">
        <f t="shared" si="60"/>
        <v>0</v>
      </c>
      <c r="AH84" s="71">
        <f t="shared" si="61"/>
        <v>182000.43068548688</v>
      </c>
      <c r="AI84" s="71">
        <f t="shared" si="62"/>
        <v>0</v>
      </c>
      <c r="AJ84" s="71">
        <f t="shared" si="63"/>
        <v>0</v>
      </c>
      <c r="AK84" s="71">
        <f t="shared" si="64"/>
        <v>0</v>
      </c>
      <c r="AL84" s="71">
        <f t="shared" si="65"/>
        <v>0</v>
      </c>
      <c r="AM84" s="71">
        <f t="shared" si="66"/>
        <v>0</v>
      </c>
      <c r="AN84" s="49">
        <f t="shared" si="67"/>
        <v>10201.584376531231</v>
      </c>
      <c r="AO84" s="51">
        <f>IF($E84=$D$352,U84*'1. UC Assumptions'!$H$14,0)</f>
        <v>18427.976667604602</v>
      </c>
      <c r="AP84" s="70">
        <f t="shared" si="53"/>
        <v>8226.3922910733709</v>
      </c>
      <c r="AQ84" s="70">
        <f t="shared" si="68"/>
        <v>8226.3922910733709</v>
      </c>
      <c r="AR84" s="70">
        <f t="shared" si="69"/>
        <v>0</v>
      </c>
      <c r="AS84" s="70">
        <f t="shared" si="90"/>
        <v>0</v>
      </c>
      <c r="AT84" s="70">
        <f t="shared" si="71"/>
        <v>0</v>
      </c>
      <c r="AU84" s="70">
        <f t="shared" si="72"/>
        <v>0</v>
      </c>
      <c r="AV84" s="70">
        <f t="shared" si="91"/>
        <v>0</v>
      </c>
      <c r="AW84" s="99">
        <f t="shared" si="55"/>
        <v>18427.976667604602</v>
      </c>
      <c r="AX84" s="281">
        <v>973661.90999999992</v>
      </c>
      <c r="AY84" s="281">
        <f>ROUND(AX84*'1. UC Assumptions'!$C$19,2)</f>
        <v>408451.17</v>
      </c>
      <c r="AZ84" s="281">
        <f>IF((AE84-AD84-AX84)*'1. UC Assumptions'!$C$19&gt;0,(AE84-AD84-AX84)*'1. UC Assumptions'!$C$19,0)</f>
        <v>0</v>
      </c>
      <c r="BA84" s="281">
        <f t="shared" si="51"/>
        <v>408451.17</v>
      </c>
      <c r="BB84" s="281">
        <f>ROUND(BA84/'1. UC Assumptions'!$C$19,2)</f>
        <v>973661.91</v>
      </c>
      <c r="BC84" s="281">
        <f t="shared" si="92"/>
        <v>18427.976667604602</v>
      </c>
      <c r="BD84" s="281">
        <f t="shared" si="74"/>
        <v>0</v>
      </c>
      <c r="BE84" s="281">
        <f t="shared" si="75"/>
        <v>0</v>
      </c>
      <c r="BF84" s="281">
        <f t="shared" si="76"/>
        <v>0</v>
      </c>
      <c r="BG84" s="281">
        <f t="shared" si="77"/>
        <v>0</v>
      </c>
      <c r="BH84" s="281">
        <f t="shared" si="78"/>
        <v>0</v>
      </c>
      <c r="BI84" s="281">
        <f t="shared" si="79"/>
        <v>0</v>
      </c>
      <c r="BJ84" s="281">
        <f t="shared" si="52"/>
        <v>18427.976667604602</v>
      </c>
      <c r="BK84" s="281">
        <f t="shared" si="80"/>
        <v>0</v>
      </c>
      <c r="BL84" s="281">
        <f t="shared" si="81"/>
        <v>18427.976667604602</v>
      </c>
      <c r="BM84" s="281">
        <f t="shared" si="82"/>
        <v>0</v>
      </c>
      <c r="BN84" s="281">
        <f t="shared" si="83"/>
        <v>0</v>
      </c>
      <c r="BO84" s="281">
        <f t="shared" si="84"/>
        <v>0</v>
      </c>
      <c r="BP84" s="281">
        <f t="shared" si="85"/>
        <v>0</v>
      </c>
      <c r="BQ84" s="281">
        <f t="shared" si="86"/>
        <v>0</v>
      </c>
      <c r="BR84" s="281">
        <f t="shared" si="93"/>
        <v>18427.976667604602</v>
      </c>
      <c r="BS84" s="281">
        <f t="shared" si="56"/>
        <v>7730.53</v>
      </c>
      <c r="BT84" s="90"/>
      <c r="BU84" s="111"/>
      <c r="BV84" s="111"/>
      <c r="BW84" s="126">
        <v>587930.54451890965</v>
      </c>
      <c r="BX84" s="126">
        <v>1845868.6043757335</v>
      </c>
      <c r="BY84" s="7">
        <f t="shared" si="94"/>
        <v>0</v>
      </c>
    </row>
    <row r="85" spans="1:77">
      <c r="A85" s="118" t="s">
        <v>212</v>
      </c>
      <c r="B85" s="118" t="s">
        <v>213</v>
      </c>
      <c r="C85" s="269" t="s">
        <v>213</v>
      </c>
      <c r="D85" s="119" t="s">
        <v>949</v>
      </c>
      <c r="E85" s="119"/>
      <c r="F85" s="120"/>
      <c r="G85" s="121" t="s">
        <v>211</v>
      </c>
      <c r="H85" s="121" t="s">
        <v>779</v>
      </c>
      <c r="I85" s="122">
        <v>10</v>
      </c>
      <c r="J85" s="217">
        <f t="shared" si="54"/>
        <v>1</v>
      </c>
      <c r="K85" s="123">
        <v>38823971.41802001</v>
      </c>
      <c r="L85" s="123">
        <v>46261570</v>
      </c>
      <c r="M85" s="281">
        <v>23213998.43</v>
      </c>
      <c r="N85" s="264">
        <v>22730160.271997217</v>
      </c>
      <c r="O85" s="282">
        <v>483838.15800278261</v>
      </c>
      <c r="P85" s="93">
        <f t="shared" si="57"/>
        <v>7.9045751088958616E-2</v>
      </c>
      <c r="Q85" s="231">
        <v>91808872.401256099</v>
      </c>
      <c r="R85" s="231"/>
      <c r="S85" s="123">
        <v>91811191.946218103</v>
      </c>
      <c r="T85" s="123">
        <v>12166960.905100247</v>
      </c>
      <c r="U85" s="123">
        <f t="shared" si="87"/>
        <v>56914070.769120649</v>
      </c>
      <c r="V85" s="123">
        <f t="shared" si="58"/>
        <v>0</v>
      </c>
      <c r="W85" s="123" t="b">
        <f t="shared" si="59"/>
        <v>0</v>
      </c>
      <c r="X85" s="123">
        <v>1695321</v>
      </c>
      <c r="Y85" s="123">
        <v>0</v>
      </c>
      <c r="Z85" s="123">
        <v>0</v>
      </c>
      <c r="AA85" s="123">
        <v>0</v>
      </c>
      <c r="AB85" s="123">
        <v>0</v>
      </c>
      <c r="AC85" s="70">
        <f t="shared" si="88"/>
        <v>1211482.8419972174</v>
      </c>
      <c r="AD85" s="70">
        <v>0</v>
      </c>
      <c r="AE85" s="70">
        <f t="shared" si="89"/>
        <v>58125553.61111787</v>
      </c>
      <c r="AF85" s="51">
        <f>IF(D85='2. UC Pool Allocations by Type'!B$5,'2. UC Pool Allocations by Type'!J$5,IF(D85='2. UC Pool Allocations by Type'!B$6,'2. UC Pool Allocations by Type'!J$6,IF(D85='2. UC Pool Allocations by Type'!B$7,'2. UC Pool Allocations by Type'!J$7,IF(D85='2. UC Pool Allocations by Type'!B$10,'2. UC Pool Allocations by Type'!J$10,IF(D85='2. UC Pool Allocations by Type'!B$14,'2. UC Pool Allocations by Type'!J$14,IF(D85='2. UC Pool Allocations by Type'!B$15,'2. UC Pool Allocations by Type'!J$15,IF(D85='2. UC Pool Allocations by Type'!B$16,'2. UC Pool Allocations by Type'!J$16,0)))))))</f>
        <v>114315041.35925385</v>
      </c>
      <c r="AG85" s="71">
        <f t="shared" si="60"/>
        <v>58125553.61111787</v>
      </c>
      <c r="AH85" s="71">
        <f t="shared" si="61"/>
        <v>0</v>
      </c>
      <c r="AI85" s="71">
        <f t="shared" si="62"/>
        <v>0</v>
      </c>
      <c r="AJ85" s="71">
        <f t="shared" si="63"/>
        <v>0</v>
      </c>
      <c r="AK85" s="71">
        <f t="shared" si="64"/>
        <v>0</v>
      </c>
      <c r="AL85" s="71">
        <f t="shared" si="65"/>
        <v>0</v>
      </c>
      <c r="AM85" s="71">
        <f t="shared" si="66"/>
        <v>0</v>
      </c>
      <c r="AN85" s="49">
        <f t="shared" si="67"/>
        <v>2746351.7817669762</v>
      </c>
      <c r="AO85" s="51">
        <f>IF($E85=$D$352,U85*'1. UC Assumptions'!$H$14,0)</f>
        <v>0</v>
      </c>
      <c r="AP85" s="70">
        <f t="shared" si="53"/>
        <v>0</v>
      </c>
      <c r="AQ85" s="70">
        <f t="shared" si="68"/>
        <v>0</v>
      </c>
      <c r="AR85" s="70">
        <f t="shared" si="69"/>
        <v>0</v>
      </c>
      <c r="AS85" s="70">
        <f t="shared" si="90"/>
        <v>0</v>
      </c>
      <c r="AT85" s="70">
        <f t="shared" si="71"/>
        <v>0</v>
      </c>
      <c r="AU85" s="70">
        <f t="shared" si="72"/>
        <v>2746351.7817669762</v>
      </c>
      <c r="AV85" s="70">
        <f t="shared" si="91"/>
        <v>-123093.72743307604</v>
      </c>
      <c r="AW85" s="99">
        <f t="shared" si="55"/>
        <v>2623258.0543339001</v>
      </c>
      <c r="AX85" s="281">
        <v>23213998.43</v>
      </c>
      <c r="AY85" s="281">
        <f>ROUND(AX85*'1. UC Assumptions'!$C$19,2)</f>
        <v>9738272.3399999999</v>
      </c>
      <c r="AZ85" s="281">
        <f>IF((AE85-AD85-AX85)*'1. UC Assumptions'!$C$19&gt;0,(AE85-AD85-AX85)*'1. UC Assumptions'!$C$19,0)</f>
        <v>14645397.398478946</v>
      </c>
      <c r="BA85" s="281">
        <f t="shared" si="51"/>
        <v>24383669.738478944</v>
      </c>
      <c r="BB85" s="281">
        <f>ROUND(BA85/'1. UC Assumptions'!$C$19,2)</f>
        <v>58125553.609999999</v>
      </c>
      <c r="BC85" s="281">
        <f t="shared" si="92"/>
        <v>2623258.0543339001</v>
      </c>
      <c r="BD85" s="281">
        <f t="shared" si="74"/>
        <v>0</v>
      </c>
      <c r="BE85" s="281">
        <f t="shared" si="75"/>
        <v>0</v>
      </c>
      <c r="BF85" s="281">
        <f t="shared" si="76"/>
        <v>55502295.555666097</v>
      </c>
      <c r="BG85" s="281">
        <f t="shared" si="77"/>
        <v>0</v>
      </c>
      <c r="BH85" s="281">
        <f t="shared" si="78"/>
        <v>0</v>
      </c>
      <c r="BI85" s="281">
        <f t="shared" si="79"/>
        <v>0</v>
      </c>
      <c r="BJ85" s="281">
        <f t="shared" si="52"/>
        <v>2623258.0543339001</v>
      </c>
      <c r="BK85" s="281">
        <f t="shared" si="80"/>
        <v>2623258.0543339001</v>
      </c>
      <c r="BL85" s="281">
        <f t="shared" si="81"/>
        <v>0</v>
      </c>
      <c r="BM85" s="281">
        <f t="shared" si="82"/>
        <v>0</v>
      </c>
      <c r="BN85" s="281">
        <f t="shared" si="83"/>
        <v>0</v>
      </c>
      <c r="BO85" s="281">
        <f t="shared" si="84"/>
        <v>0</v>
      </c>
      <c r="BP85" s="281">
        <f t="shared" si="85"/>
        <v>0</v>
      </c>
      <c r="BQ85" s="281">
        <f t="shared" si="86"/>
        <v>0</v>
      </c>
      <c r="BR85" s="281">
        <f t="shared" si="93"/>
        <v>2623258.0543339001</v>
      </c>
      <c r="BS85" s="281">
        <f t="shared" si="56"/>
        <v>1100456.75</v>
      </c>
      <c r="BT85" s="90"/>
      <c r="BU85" s="111"/>
      <c r="BV85" s="111"/>
      <c r="BW85" s="126">
        <v>40894807.798020005</v>
      </c>
      <c r="BX85" s="126">
        <v>91808872.401256099</v>
      </c>
      <c r="BY85" s="7">
        <f t="shared" si="94"/>
        <v>-2319.5449620038271</v>
      </c>
    </row>
    <row r="86" spans="1:77">
      <c r="A86" s="118" t="s">
        <v>215</v>
      </c>
      <c r="B86" s="118" t="s">
        <v>216</v>
      </c>
      <c r="C86" s="269" t="s">
        <v>216</v>
      </c>
      <c r="D86" s="119" t="s">
        <v>949</v>
      </c>
      <c r="E86" s="119"/>
      <c r="F86" s="120"/>
      <c r="G86" s="121" t="s">
        <v>214</v>
      </c>
      <c r="H86" s="121" t="s">
        <v>802</v>
      </c>
      <c r="I86" s="122">
        <v>5</v>
      </c>
      <c r="J86" s="217">
        <f t="shared" si="54"/>
        <v>1</v>
      </c>
      <c r="K86" s="123">
        <v>10394690.242889494</v>
      </c>
      <c r="L86" s="123">
        <v>10302836.550000001</v>
      </c>
      <c r="M86" s="281">
        <v>8033658.1799999997</v>
      </c>
      <c r="N86" s="264">
        <v>8033658.1799999997</v>
      </c>
      <c r="O86" s="282">
        <v>0</v>
      </c>
      <c r="P86" s="93">
        <f t="shared" si="57"/>
        <v>6.5538103878172604E-2</v>
      </c>
      <c r="Q86" s="231">
        <v>22054003.453863148</v>
      </c>
      <c r="R86" s="231"/>
      <c r="S86" s="123">
        <v>22054003.453863148</v>
      </c>
      <c r="T86" s="123">
        <v>5690904.6771930382</v>
      </c>
      <c r="U86" s="123">
        <f t="shared" si="87"/>
        <v>8329440.5966701098</v>
      </c>
      <c r="V86" s="123">
        <f t="shared" si="58"/>
        <v>0</v>
      </c>
      <c r="W86" s="123" t="b">
        <f t="shared" si="59"/>
        <v>0</v>
      </c>
      <c r="X86" s="123">
        <v>0</v>
      </c>
      <c r="Y86" s="123">
        <v>0</v>
      </c>
      <c r="Z86" s="123">
        <v>0</v>
      </c>
      <c r="AA86" s="123">
        <v>0</v>
      </c>
      <c r="AB86" s="123">
        <v>0</v>
      </c>
      <c r="AC86" s="70">
        <f t="shared" si="88"/>
        <v>0</v>
      </c>
      <c r="AD86" s="70">
        <v>0</v>
      </c>
      <c r="AE86" s="70">
        <f t="shared" si="89"/>
        <v>8329440.5966701098</v>
      </c>
      <c r="AF86" s="51">
        <f>IF(D86='2. UC Pool Allocations by Type'!B$5,'2. UC Pool Allocations by Type'!J$5,IF(D86='2. UC Pool Allocations by Type'!B$6,'2. UC Pool Allocations by Type'!J$6,IF(D86='2. UC Pool Allocations by Type'!B$7,'2. UC Pool Allocations by Type'!J$7,IF(D86='2. UC Pool Allocations by Type'!B$10,'2. UC Pool Allocations by Type'!J$10,IF(D86='2. UC Pool Allocations by Type'!B$14,'2. UC Pool Allocations by Type'!J$14,IF(D86='2. UC Pool Allocations by Type'!B$15,'2. UC Pool Allocations by Type'!J$15,IF(D86='2. UC Pool Allocations by Type'!B$16,'2. UC Pool Allocations by Type'!J$16,0)))))))</f>
        <v>114315041.35925385</v>
      </c>
      <c r="AG86" s="71">
        <f t="shared" si="60"/>
        <v>8329440.5966701098</v>
      </c>
      <c r="AH86" s="71">
        <f t="shared" si="61"/>
        <v>0</v>
      </c>
      <c r="AI86" s="71">
        <f t="shared" si="62"/>
        <v>0</v>
      </c>
      <c r="AJ86" s="71">
        <f t="shared" si="63"/>
        <v>0</v>
      </c>
      <c r="AK86" s="71">
        <f t="shared" si="64"/>
        <v>0</v>
      </c>
      <c r="AL86" s="71">
        <f t="shared" si="65"/>
        <v>0</v>
      </c>
      <c r="AM86" s="71">
        <f t="shared" si="66"/>
        <v>0</v>
      </c>
      <c r="AN86" s="49">
        <f t="shared" si="67"/>
        <v>393554.51436787104</v>
      </c>
      <c r="AO86" s="51">
        <f>IF($E86=$D$352,U86*'1. UC Assumptions'!$H$14,0)</f>
        <v>0</v>
      </c>
      <c r="AP86" s="70">
        <f t="shared" si="53"/>
        <v>0</v>
      </c>
      <c r="AQ86" s="70">
        <f t="shared" si="68"/>
        <v>0</v>
      </c>
      <c r="AR86" s="70">
        <f t="shared" si="69"/>
        <v>0</v>
      </c>
      <c r="AS86" s="70">
        <f t="shared" si="90"/>
        <v>0</v>
      </c>
      <c r="AT86" s="70">
        <f t="shared" si="71"/>
        <v>0</v>
      </c>
      <c r="AU86" s="70">
        <f t="shared" si="72"/>
        <v>393554.51436787104</v>
      </c>
      <c r="AV86" s="70">
        <f t="shared" si="91"/>
        <v>-17639.43441014205</v>
      </c>
      <c r="AW86" s="99">
        <f t="shared" si="55"/>
        <v>375915.07995772897</v>
      </c>
      <c r="AX86" s="281">
        <v>8033658.1799999997</v>
      </c>
      <c r="AY86" s="281">
        <f>ROUND(AX86*'1. UC Assumptions'!$C$19,2)</f>
        <v>3370119.61</v>
      </c>
      <c r="AZ86" s="281">
        <f>IF((AE86-AD86-AX86)*'1. UC Assumptions'!$C$19&gt;0,(AE86-AD86-AX86)*'1. UC Assumptions'!$C$19,0)</f>
        <v>124080.72379311117</v>
      </c>
      <c r="BA86" s="281">
        <f t="shared" si="51"/>
        <v>3494200.3337931111</v>
      </c>
      <c r="BB86" s="281">
        <f>ROUND(BA86/'1. UC Assumptions'!$C$19,2)</f>
        <v>8329440.5999999996</v>
      </c>
      <c r="BC86" s="281">
        <f t="shared" si="92"/>
        <v>375915.07995772897</v>
      </c>
      <c r="BD86" s="281">
        <f t="shared" si="74"/>
        <v>0</v>
      </c>
      <c r="BE86" s="281">
        <f t="shared" si="75"/>
        <v>0</v>
      </c>
      <c r="BF86" s="281">
        <f t="shared" si="76"/>
        <v>7953525.5200422704</v>
      </c>
      <c r="BG86" s="281">
        <f t="shared" si="77"/>
        <v>0</v>
      </c>
      <c r="BH86" s="281">
        <f t="shared" si="78"/>
        <v>0</v>
      </c>
      <c r="BI86" s="281">
        <f t="shared" si="79"/>
        <v>0</v>
      </c>
      <c r="BJ86" s="281">
        <f t="shared" si="52"/>
        <v>375915.07995772897</v>
      </c>
      <c r="BK86" s="281">
        <f t="shared" si="80"/>
        <v>375915.07995772897</v>
      </c>
      <c r="BL86" s="281">
        <f t="shared" si="81"/>
        <v>0</v>
      </c>
      <c r="BM86" s="281">
        <f t="shared" si="82"/>
        <v>0</v>
      </c>
      <c r="BN86" s="281">
        <f t="shared" si="83"/>
        <v>0</v>
      </c>
      <c r="BO86" s="281">
        <f t="shared" si="84"/>
        <v>0</v>
      </c>
      <c r="BP86" s="281">
        <f t="shared" si="85"/>
        <v>0</v>
      </c>
      <c r="BQ86" s="281">
        <f t="shared" si="86"/>
        <v>0</v>
      </c>
      <c r="BR86" s="281">
        <f t="shared" si="93"/>
        <v>375915.07995772897</v>
      </c>
      <c r="BS86" s="281">
        <f t="shared" si="56"/>
        <v>157696.37</v>
      </c>
      <c r="BT86" s="90"/>
      <c r="BU86" s="111"/>
      <c r="BV86" s="111"/>
      <c r="BW86" s="126">
        <v>10633561.062889494</v>
      </c>
      <c r="BX86" s="126">
        <v>22054003.453863148</v>
      </c>
      <c r="BY86" s="7">
        <f t="shared" si="94"/>
        <v>0</v>
      </c>
    </row>
    <row r="87" spans="1:77">
      <c r="A87" s="118" t="s">
        <v>218</v>
      </c>
      <c r="B87" s="118" t="s">
        <v>219</v>
      </c>
      <c r="C87" s="269" t="s">
        <v>219</v>
      </c>
      <c r="D87" s="119" t="s">
        <v>972</v>
      </c>
      <c r="E87" s="119" t="s">
        <v>977</v>
      </c>
      <c r="F87" s="120"/>
      <c r="G87" s="121" t="s">
        <v>217</v>
      </c>
      <c r="H87" s="121" t="s">
        <v>831</v>
      </c>
      <c r="I87" s="122">
        <v>14</v>
      </c>
      <c r="J87" s="217">
        <f t="shared" si="54"/>
        <v>1</v>
      </c>
      <c r="K87" s="123">
        <v>458532.18144406471</v>
      </c>
      <c r="L87" s="123">
        <v>1314846</v>
      </c>
      <c r="M87" s="281">
        <v>2088344.72</v>
      </c>
      <c r="N87" s="264">
        <v>326567.69832297694</v>
      </c>
      <c r="O87" s="282">
        <v>1761777.021677023</v>
      </c>
      <c r="P87" s="93">
        <f t="shared" si="57"/>
        <v>6.6468781408317579E-2</v>
      </c>
      <c r="Q87" s="231">
        <v>1891252.4681407502</v>
      </c>
      <c r="R87" s="231"/>
      <c r="S87" s="123">
        <v>1891252.4681407502</v>
      </c>
      <c r="T87" s="123">
        <v>1357609.64390896</v>
      </c>
      <c r="U87" s="123">
        <f t="shared" si="87"/>
        <v>207075.12590881321</v>
      </c>
      <c r="V87" s="123" t="b">
        <f t="shared" si="58"/>
        <v>0</v>
      </c>
      <c r="W87" s="123">
        <f t="shared" si="59"/>
        <v>207075.12590881321</v>
      </c>
      <c r="X87" s="123">
        <v>2878912</v>
      </c>
      <c r="Y87" s="123">
        <v>0</v>
      </c>
      <c r="Z87" s="123">
        <v>0</v>
      </c>
      <c r="AA87" s="123">
        <v>0</v>
      </c>
      <c r="AB87" s="123">
        <v>0</v>
      </c>
      <c r="AC87" s="70">
        <f t="shared" si="88"/>
        <v>1117134.978322977</v>
      </c>
      <c r="AD87" s="70">
        <v>0</v>
      </c>
      <c r="AE87" s="70">
        <f t="shared" si="89"/>
        <v>1324210.1042317902</v>
      </c>
      <c r="AF87" s="51">
        <f>IF(D87='2. UC Pool Allocations by Type'!B$5,'2. UC Pool Allocations by Type'!J$5,IF(D87='2. UC Pool Allocations by Type'!B$6,'2. UC Pool Allocations by Type'!J$6,IF(D87='2. UC Pool Allocations by Type'!B$7,'2. UC Pool Allocations by Type'!J$7,IF(D87='2. UC Pool Allocations by Type'!B$10,'2. UC Pool Allocations by Type'!J$10,IF(D87='2. UC Pool Allocations by Type'!B$14,'2. UC Pool Allocations by Type'!J$14,IF(D87='2. UC Pool Allocations by Type'!B$15,'2. UC Pool Allocations by Type'!J$15,IF(D87='2. UC Pool Allocations by Type'!B$16,'2. UC Pool Allocations by Type'!J$16,0)))))))</f>
        <v>7359030.3040027209</v>
      </c>
      <c r="AG87" s="71">
        <f t="shared" si="60"/>
        <v>0</v>
      </c>
      <c r="AH87" s="71">
        <f t="shared" si="61"/>
        <v>1324210.1042317902</v>
      </c>
      <c r="AI87" s="71">
        <f t="shared" si="62"/>
        <v>0</v>
      </c>
      <c r="AJ87" s="71">
        <f t="shared" si="63"/>
        <v>0</v>
      </c>
      <c r="AK87" s="71">
        <f t="shared" si="64"/>
        <v>0</v>
      </c>
      <c r="AL87" s="71">
        <f t="shared" si="65"/>
        <v>0</v>
      </c>
      <c r="AM87" s="71">
        <f t="shared" si="66"/>
        <v>0</v>
      </c>
      <c r="AN87" s="49">
        <f t="shared" si="67"/>
        <v>74225.324960470345</v>
      </c>
      <c r="AO87" s="51">
        <f>IF($E87=$D$352,U87*'1. UC Assumptions'!$H$14,0)</f>
        <v>20966.849222918841</v>
      </c>
      <c r="AP87" s="70">
        <f t="shared" si="53"/>
        <v>0</v>
      </c>
      <c r="AQ87" s="70">
        <f t="shared" si="68"/>
        <v>0</v>
      </c>
      <c r="AR87" s="70">
        <f t="shared" si="69"/>
        <v>0</v>
      </c>
      <c r="AS87" s="70">
        <f t="shared" si="90"/>
        <v>0</v>
      </c>
      <c r="AT87" s="70">
        <f t="shared" si="71"/>
        <v>0</v>
      </c>
      <c r="AU87" s="70">
        <f t="shared" si="72"/>
        <v>0</v>
      </c>
      <c r="AV87" s="70">
        <f t="shared" si="91"/>
        <v>0</v>
      </c>
      <c r="AW87" s="99">
        <f t="shared" si="55"/>
        <v>74225.324960470345</v>
      </c>
      <c r="AX87" s="281">
        <v>2088344.72</v>
      </c>
      <c r="AY87" s="281">
        <f>ROUND(AX87*'1. UC Assumptions'!$C$19,2)</f>
        <v>876060.61</v>
      </c>
      <c r="AZ87" s="281">
        <f>IF((AE87-AD87-AX87)*'1. UC Assumptions'!$C$19&gt;0,(AE87-AD87-AX87)*'1. UC Assumptions'!$C$19,0)</f>
        <v>0</v>
      </c>
      <c r="BA87" s="281">
        <f t="shared" si="51"/>
        <v>876060.61</v>
      </c>
      <c r="BB87" s="281">
        <f>ROUND(BA87/'1. UC Assumptions'!$C$19,2)</f>
        <v>2088344.72</v>
      </c>
      <c r="BC87" s="281">
        <f t="shared" si="92"/>
        <v>74225.324960470345</v>
      </c>
      <c r="BD87" s="281">
        <f t="shared" si="74"/>
        <v>0</v>
      </c>
      <c r="BE87" s="281">
        <f t="shared" si="75"/>
        <v>0</v>
      </c>
      <c r="BF87" s="281">
        <f t="shared" si="76"/>
        <v>0</v>
      </c>
      <c r="BG87" s="281">
        <f t="shared" si="77"/>
        <v>0</v>
      </c>
      <c r="BH87" s="281">
        <f t="shared" si="78"/>
        <v>0</v>
      </c>
      <c r="BI87" s="281">
        <f t="shared" si="79"/>
        <v>0</v>
      </c>
      <c r="BJ87" s="281">
        <f t="shared" si="52"/>
        <v>74225.324960470345</v>
      </c>
      <c r="BK87" s="281">
        <f t="shared" si="80"/>
        <v>0</v>
      </c>
      <c r="BL87" s="281">
        <f t="shared" si="81"/>
        <v>74225.324960470345</v>
      </c>
      <c r="BM87" s="281">
        <f t="shared" si="82"/>
        <v>0</v>
      </c>
      <c r="BN87" s="281">
        <f t="shared" si="83"/>
        <v>0</v>
      </c>
      <c r="BO87" s="281">
        <f t="shared" si="84"/>
        <v>0</v>
      </c>
      <c r="BP87" s="281">
        <f t="shared" si="85"/>
        <v>0</v>
      </c>
      <c r="BQ87" s="281">
        <f t="shared" si="86"/>
        <v>0</v>
      </c>
      <c r="BR87" s="281">
        <f t="shared" si="93"/>
        <v>74225.324960470345</v>
      </c>
      <c r="BS87" s="281">
        <f t="shared" si="56"/>
        <v>31137.52</v>
      </c>
      <c r="BT87" s="90"/>
      <c r="BU87" s="111"/>
      <c r="BV87" s="111"/>
      <c r="BW87" s="126">
        <v>480565.60144406464</v>
      </c>
      <c r="BX87" s="126">
        <v>1891252.4681407502</v>
      </c>
      <c r="BY87" s="7">
        <f t="shared" si="94"/>
        <v>0</v>
      </c>
    </row>
    <row r="88" spans="1:77">
      <c r="A88" s="118" t="s">
        <v>220</v>
      </c>
      <c r="B88" s="118" t="s">
        <v>221</v>
      </c>
      <c r="C88" s="269" t="s">
        <v>221</v>
      </c>
      <c r="D88" s="119" t="s">
        <v>949</v>
      </c>
      <c r="E88" s="119" t="s">
        <v>977</v>
      </c>
      <c r="F88" s="120"/>
      <c r="G88" s="121" t="s">
        <v>1161</v>
      </c>
      <c r="H88" s="121" t="s">
        <v>832</v>
      </c>
      <c r="I88" s="122">
        <v>6</v>
      </c>
      <c r="J88" s="217">
        <f t="shared" si="54"/>
        <v>1</v>
      </c>
      <c r="K88" s="123">
        <v>1214836.2351816401</v>
      </c>
      <c r="L88" s="123">
        <v>957949</v>
      </c>
      <c r="M88" s="281">
        <v>1765689.08</v>
      </c>
      <c r="N88" s="264">
        <v>1765689.08</v>
      </c>
      <c r="O88" s="282">
        <v>0</v>
      </c>
      <c r="P88" s="93">
        <f t="shared" si="57"/>
        <v>7.1797068879842385E-2</v>
      </c>
      <c r="Q88" s="231">
        <v>2328784.8463730807</v>
      </c>
      <c r="R88" s="231"/>
      <c r="S88" s="123">
        <v>2328784.8463730807</v>
      </c>
      <c r="T88" s="123">
        <v>264015.98293238558</v>
      </c>
      <c r="U88" s="123">
        <f t="shared" si="87"/>
        <v>299079.78344069514</v>
      </c>
      <c r="V88" s="123">
        <f t="shared" si="58"/>
        <v>299079.78344069514</v>
      </c>
      <c r="W88" s="123" t="b">
        <f t="shared" si="59"/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70">
        <f t="shared" si="88"/>
        <v>0</v>
      </c>
      <c r="AD88" s="70">
        <v>0</v>
      </c>
      <c r="AE88" s="70">
        <f t="shared" si="89"/>
        <v>299079.78344069514</v>
      </c>
      <c r="AF88" s="51">
        <f>IF(D88='2. UC Pool Allocations by Type'!B$5,'2. UC Pool Allocations by Type'!J$5,IF(D88='2. UC Pool Allocations by Type'!B$6,'2. UC Pool Allocations by Type'!J$6,IF(D88='2. UC Pool Allocations by Type'!B$7,'2. UC Pool Allocations by Type'!J$7,IF(D88='2. UC Pool Allocations by Type'!B$10,'2. UC Pool Allocations by Type'!J$10,IF(D88='2. UC Pool Allocations by Type'!B$14,'2. UC Pool Allocations by Type'!J$14,IF(D88='2. UC Pool Allocations by Type'!B$15,'2. UC Pool Allocations by Type'!J$15,IF(D88='2. UC Pool Allocations by Type'!B$16,'2. UC Pool Allocations by Type'!J$16,0)))))))</f>
        <v>114315041.35925385</v>
      </c>
      <c r="AG88" s="71">
        <f t="shared" si="60"/>
        <v>299079.78344069514</v>
      </c>
      <c r="AH88" s="71">
        <f t="shared" si="61"/>
        <v>0</v>
      </c>
      <c r="AI88" s="71">
        <f t="shared" si="62"/>
        <v>0</v>
      </c>
      <c r="AJ88" s="71">
        <f t="shared" si="63"/>
        <v>0</v>
      </c>
      <c r="AK88" s="71">
        <f t="shared" si="64"/>
        <v>0</v>
      </c>
      <c r="AL88" s="71">
        <f t="shared" si="65"/>
        <v>0</v>
      </c>
      <c r="AM88" s="71">
        <f t="shared" si="66"/>
        <v>0</v>
      </c>
      <c r="AN88" s="49">
        <f t="shared" si="67"/>
        <v>14131.104911932001</v>
      </c>
      <c r="AO88" s="51">
        <f>IF($E88=$D$352,U88*'1. UC Assumptions'!$H$14,0)</f>
        <v>30282.539718390137</v>
      </c>
      <c r="AP88" s="70">
        <f t="shared" si="53"/>
        <v>16151.434806458135</v>
      </c>
      <c r="AQ88" s="70">
        <f t="shared" si="68"/>
        <v>0</v>
      </c>
      <c r="AR88" s="70">
        <f t="shared" si="69"/>
        <v>0</v>
      </c>
      <c r="AS88" s="70">
        <f t="shared" si="90"/>
        <v>0</v>
      </c>
      <c r="AT88" s="70">
        <f t="shared" si="71"/>
        <v>16151.434806458135</v>
      </c>
      <c r="AU88" s="70">
        <f t="shared" si="72"/>
        <v>0</v>
      </c>
      <c r="AV88" s="70">
        <f t="shared" si="91"/>
        <v>0</v>
      </c>
      <c r="AW88" s="99">
        <f t="shared" si="55"/>
        <v>30282.539718390137</v>
      </c>
      <c r="AX88" s="281">
        <v>1765689.08</v>
      </c>
      <c r="AY88" s="281">
        <f>ROUND(AX88*'1. UC Assumptions'!$C$19,2)</f>
        <v>740706.57</v>
      </c>
      <c r="AZ88" s="281">
        <f>IF((AE88-AD88-AX88)*'1. UC Assumptions'!$C$19&gt;0,(AE88-AD88-AX88)*'1. UC Assumptions'!$C$19,0)</f>
        <v>0</v>
      </c>
      <c r="BA88" s="281">
        <f t="shared" si="51"/>
        <v>740706.57</v>
      </c>
      <c r="BB88" s="281">
        <f>ROUND(BA88/'1. UC Assumptions'!$C$19,2)</f>
        <v>1765689.08</v>
      </c>
      <c r="BC88" s="281">
        <f t="shared" si="92"/>
        <v>30282.539718390137</v>
      </c>
      <c r="BD88" s="281">
        <f t="shared" si="74"/>
        <v>0</v>
      </c>
      <c r="BE88" s="281">
        <f t="shared" si="75"/>
        <v>0</v>
      </c>
      <c r="BF88" s="281">
        <f t="shared" si="76"/>
        <v>1735406.5402816099</v>
      </c>
      <c r="BG88" s="281">
        <f t="shared" si="77"/>
        <v>0</v>
      </c>
      <c r="BH88" s="281">
        <f t="shared" si="78"/>
        <v>0</v>
      </c>
      <c r="BI88" s="281">
        <f t="shared" si="79"/>
        <v>0</v>
      </c>
      <c r="BJ88" s="281">
        <f t="shared" si="52"/>
        <v>30282.539718390137</v>
      </c>
      <c r="BK88" s="281">
        <f t="shared" si="80"/>
        <v>30282.539718390137</v>
      </c>
      <c r="BL88" s="281">
        <f t="shared" si="81"/>
        <v>0</v>
      </c>
      <c r="BM88" s="281">
        <f t="shared" si="82"/>
        <v>0</v>
      </c>
      <c r="BN88" s="281">
        <f t="shared" si="83"/>
        <v>0</v>
      </c>
      <c r="BO88" s="281">
        <f t="shared" si="84"/>
        <v>0</v>
      </c>
      <c r="BP88" s="281">
        <f t="shared" si="85"/>
        <v>0</v>
      </c>
      <c r="BQ88" s="281">
        <f t="shared" si="86"/>
        <v>0</v>
      </c>
      <c r="BR88" s="281">
        <f t="shared" si="93"/>
        <v>30282.539718390137</v>
      </c>
      <c r="BS88" s="281">
        <f t="shared" si="56"/>
        <v>12703.52</v>
      </c>
      <c r="BT88" s="90"/>
      <c r="BU88" s="111"/>
      <c r="BV88" s="111"/>
      <c r="BW88" s="126">
        <v>1252822.6451816403</v>
      </c>
      <c r="BX88" s="126">
        <v>2328784.8463730807</v>
      </c>
      <c r="BY88" s="7">
        <f t="shared" si="94"/>
        <v>0</v>
      </c>
    </row>
    <row r="89" spans="1:77">
      <c r="A89" s="118" t="s">
        <v>223</v>
      </c>
      <c r="B89" s="118" t="s">
        <v>224</v>
      </c>
      <c r="C89" s="269" t="s">
        <v>224</v>
      </c>
      <c r="D89" s="119" t="s">
        <v>972</v>
      </c>
      <c r="E89" s="119" t="s">
        <v>977</v>
      </c>
      <c r="F89" s="120"/>
      <c r="G89" s="121" t="s">
        <v>222</v>
      </c>
      <c r="H89" s="121" t="s">
        <v>1162</v>
      </c>
      <c r="I89" s="122">
        <v>11</v>
      </c>
      <c r="J89" s="217">
        <f t="shared" si="54"/>
        <v>1</v>
      </c>
      <c r="K89" s="123">
        <v>245333.55</v>
      </c>
      <c r="L89" s="123">
        <v>484896.41000000003</v>
      </c>
      <c r="M89" s="281">
        <v>507486.77</v>
      </c>
      <c r="N89" s="264">
        <v>296929.51741217182</v>
      </c>
      <c r="O89" s="282">
        <v>210557.2525878282</v>
      </c>
      <c r="P89" s="93">
        <f t="shared" si="57"/>
        <v>5.5261890258569979E-2</v>
      </c>
      <c r="Q89" s="231">
        <v>770583.84791303996</v>
      </c>
      <c r="R89" s="231"/>
      <c r="S89" s="123">
        <v>770583.84791303996</v>
      </c>
      <c r="T89" s="123">
        <v>285747.29405788658</v>
      </c>
      <c r="U89" s="123">
        <f t="shared" si="87"/>
        <v>187907.03644298157</v>
      </c>
      <c r="V89" s="123" t="b">
        <f t="shared" si="58"/>
        <v>0</v>
      </c>
      <c r="W89" s="123">
        <f t="shared" si="59"/>
        <v>187907.03644298157</v>
      </c>
      <c r="X89" s="123">
        <v>343805</v>
      </c>
      <c r="Y89" s="123">
        <v>0</v>
      </c>
      <c r="Z89" s="123">
        <v>0</v>
      </c>
      <c r="AA89" s="123">
        <v>0</v>
      </c>
      <c r="AB89" s="123">
        <v>0</v>
      </c>
      <c r="AC89" s="70">
        <f t="shared" si="88"/>
        <v>133247.7474121718</v>
      </c>
      <c r="AD89" s="70">
        <v>0</v>
      </c>
      <c r="AE89" s="70">
        <f t="shared" si="89"/>
        <v>321154.78385515336</v>
      </c>
      <c r="AF89" s="51">
        <f>IF(D89='2. UC Pool Allocations by Type'!B$5,'2. UC Pool Allocations by Type'!J$5,IF(D89='2. UC Pool Allocations by Type'!B$6,'2. UC Pool Allocations by Type'!J$6,IF(D89='2. UC Pool Allocations by Type'!B$7,'2. UC Pool Allocations by Type'!J$7,IF(D89='2. UC Pool Allocations by Type'!B$10,'2. UC Pool Allocations by Type'!J$10,IF(D89='2. UC Pool Allocations by Type'!B$14,'2. UC Pool Allocations by Type'!J$14,IF(D89='2. UC Pool Allocations by Type'!B$15,'2. UC Pool Allocations by Type'!J$15,IF(D89='2. UC Pool Allocations by Type'!B$16,'2. UC Pool Allocations by Type'!J$16,0)))))))</f>
        <v>7359030.3040027209</v>
      </c>
      <c r="AG89" s="71">
        <f t="shared" si="60"/>
        <v>0</v>
      </c>
      <c r="AH89" s="71">
        <f t="shared" si="61"/>
        <v>321154.78385515336</v>
      </c>
      <c r="AI89" s="71">
        <f t="shared" si="62"/>
        <v>0</v>
      </c>
      <c r="AJ89" s="71">
        <f t="shared" si="63"/>
        <v>0</v>
      </c>
      <c r="AK89" s="71">
        <f t="shared" si="64"/>
        <v>0</v>
      </c>
      <c r="AL89" s="71">
        <f t="shared" si="65"/>
        <v>0</v>
      </c>
      <c r="AM89" s="71">
        <f t="shared" si="66"/>
        <v>0</v>
      </c>
      <c r="AN89" s="49">
        <f t="shared" si="67"/>
        <v>18001.537760571111</v>
      </c>
      <c r="AO89" s="51">
        <f>IF($E89=$D$352,U89*'1. UC Assumptions'!$H$14,0)</f>
        <v>19026.034555016686</v>
      </c>
      <c r="AP89" s="70">
        <f t="shared" si="53"/>
        <v>1024.4967944455748</v>
      </c>
      <c r="AQ89" s="70">
        <f t="shared" si="68"/>
        <v>1024.4967944455748</v>
      </c>
      <c r="AR89" s="70">
        <f t="shared" si="69"/>
        <v>0</v>
      </c>
      <c r="AS89" s="70">
        <f t="shared" si="90"/>
        <v>0</v>
      </c>
      <c r="AT89" s="70">
        <f t="shared" si="71"/>
        <v>0</v>
      </c>
      <c r="AU89" s="70">
        <f t="shared" si="72"/>
        <v>0</v>
      </c>
      <c r="AV89" s="70">
        <f t="shared" si="91"/>
        <v>0</v>
      </c>
      <c r="AW89" s="99">
        <f t="shared" si="55"/>
        <v>19026.034555016686</v>
      </c>
      <c r="AX89" s="281">
        <v>507486.77</v>
      </c>
      <c r="AY89" s="281">
        <f>ROUND(AX89*'1. UC Assumptions'!$C$19,2)</f>
        <v>212890.7</v>
      </c>
      <c r="AZ89" s="281">
        <f>IF((AE89-AD89-AX89)*'1. UC Assumptions'!$C$19&gt;0,(AE89-AD89-AX89)*'1. UC Assumptions'!$C$19,0)</f>
        <v>0</v>
      </c>
      <c r="BA89" s="281">
        <f t="shared" si="51"/>
        <v>212890.7</v>
      </c>
      <c r="BB89" s="281">
        <f>ROUND(BA89/'1. UC Assumptions'!$C$19,2)</f>
        <v>507486.77</v>
      </c>
      <c r="BC89" s="281">
        <f t="shared" si="92"/>
        <v>19026.034555016686</v>
      </c>
      <c r="BD89" s="281">
        <f t="shared" si="74"/>
        <v>0</v>
      </c>
      <c r="BE89" s="281">
        <f t="shared" si="75"/>
        <v>0</v>
      </c>
      <c r="BF89" s="281">
        <f t="shared" si="76"/>
        <v>0</v>
      </c>
      <c r="BG89" s="281">
        <f t="shared" si="77"/>
        <v>0</v>
      </c>
      <c r="BH89" s="281">
        <f t="shared" si="78"/>
        <v>0</v>
      </c>
      <c r="BI89" s="281">
        <f t="shared" si="79"/>
        <v>0</v>
      </c>
      <c r="BJ89" s="281">
        <f t="shared" si="52"/>
        <v>19026.034555016686</v>
      </c>
      <c r="BK89" s="281">
        <f t="shared" si="80"/>
        <v>0</v>
      </c>
      <c r="BL89" s="281">
        <f t="shared" si="81"/>
        <v>19026.034555016686</v>
      </c>
      <c r="BM89" s="281">
        <f t="shared" si="82"/>
        <v>0</v>
      </c>
      <c r="BN89" s="281">
        <f t="shared" si="83"/>
        <v>0</v>
      </c>
      <c r="BO89" s="281">
        <f t="shared" si="84"/>
        <v>0</v>
      </c>
      <c r="BP89" s="281">
        <f t="shared" si="85"/>
        <v>0</v>
      </c>
      <c r="BQ89" s="281">
        <f t="shared" si="86"/>
        <v>0</v>
      </c>
      <c r="BR89" s="281">
        <f t="shared" si="93"/>
        <v>19026.034555016686</v>
      </c>
      <c r="BS89" s="281">
        <f t="shared" si="56"/>
        <v>7981.42</v>
      </c>
      <c r="BT89" s="90"/>
      <c r="BU89" s="111"/>
      <c r="BV89" s="111"/>
      <c r="BW89" s="126">
        <v>246637.43</v>
      </c>
      <c r="BX89" s="126">
        <v>770583.84791303996</v>
      </c>
      <c r="BY89" s="7">
        <f t="shared" si="94"/>
        <v>0</v>
      </c>
    </row>
    <row r="90" spans="1:77">
      <c r="A90" s="118" t="s">
        <v>226</v>
      </c>
      <c r="B90" s="118" t="s">
        <v>227</v>
      </c>
      <c r="C90" s="269" t="s">
        <v>227</v>
      </c>
      <c r="D90" s="119" t="s">
        <v>949</v>
      </c>
      <c r="E90" s="120"/>
      <c r="F90" s="120"/>
      <c r="G90" s="121" t="s">
        <v>225</v>
      </c>
      <c r="H90" s="121" t="s">
        <v>833</v>
      </c>
      <c r="I90" s="122">
        <v>13</v>
      </c>
      <c r="J90" s="217">
        <f t="shared" si="54"/>
        <v>1</v>
      </c>
      <c r="K90" s="123">
        <v>7477151.8166306131</v>
      </c>
      <c r="L90" s="123">
        <v>2589728</v>
      </c>
      <c r="M90" s="281">
        <v>5542139.1200000001</v>
      </c>
      <c r="N90" s="264">
        <v>4692975.3997447584</v>
      </c>
      <c r="O90" s="282">
        <v>849163.72025524173</v>
      </c>
      <c r="P90" s="93">
        <f t="shared" si="57"/>
        <v>0.11202538965618913</v>
      </c>
      <c r="Q90" s="231">
        <v>11194625.950710682</v>
      </c>
      <c r="R90" s="231"/>
      <c r="S90" s="123">
        <v>11194625.950710682</v>
      </c>
      <c r="T90" s="123">
        <v>1249774.0541174561</v>
      </c>
      <c r="U90" s="123">
        <f t="shared" si="87"/>
        <v>5251876.4968484677</v>
      </c>
      <c r="V90" s="123">
        <f t="shared" si="58"/>
        <v>0</v>
      </c>
      <c r="W90" s="123" t="b">
        <f t="shared" si="59"/>
        <v>0</v>
      </c>
      <c r="X90" s="123">
        <v>265015</v>
      </c>
      <c r="Y90" s="123">
        <v>0</v>
      </c>
      <c r="Z90" s="123">
        <v>1534442</v>
      </c>
      <c r="AA90" s="123">
        <v>0</v>
      </c>
      <c r="AB90" s="123">
        <v>0</v>
      </c>
      <c r="AC90" s="70">
        <f t="shared" si="88"/>
        <v>950293.27974475827</v>
      </c>
      <c r="AD90" s="70">
        <v>0</v>
      </c>
      <c r="AE90" s="70">
        <f t="shared" si="89"/>
        <v>6202169.776593226</v>
      </c>
      <c r="AF90" s="51">
        <f>IF(D90='2. UC Pool Allocations by Type'!B$5,'2. UC Pool Allocations by Type'!J$5,IF(D90='2. UC Pool Allocations by Type'!B$6,'2. UC Pool Allocations by Type'!J$6,IF(D90='2. UC Pool Allocations by Type'!B$7,'2. UC Pool Allocations by Type'!J$7,IF(D90='2. UC Pool Allocations by Type'!B$10,'2. UC Pool Allocations by Type'!J$10,IF(D90='2. UC Pool Allocations by Type'!B$14,'2. UC Pool Allocations by Type'!J$14,IF(D90='2. UC Pool Allocations by Type'!B$15,'2. UC Pool Allocations by Type'!J$15,IF(D90='2. UC Pool Allocations by Type'!B$16,'2. UC Pool Allocations by Type'!J$16,0)))))))</f>
        <v>114315041.35925385</v>
      </c>
      <c r="AG90" s="71">
        <f t="shared" si="60"/>
        <v>6202169.776593226</v>
      </c>
      <c r="AH90" s="71">
        <f t="shared" si="61"/>
        <v>0</v>
      </c>
      <c r="AI90" s="71">
        <f t="shared" si="62"/>
        <v>0</v>
      </c>
      <c r="AJ90" s="71">
        <f t="shared" si="63"/>
        <v>0</v>
      </c>
      <c r="AK90" s="71">
        <f t="shared" si="64"/>
        <v>0</v>
      </c>
      <c r="AL90" s="71">
        <f t="shared" si="65"/>
        <v>0</v>
      </c>
      <c r="AM90" s="71">
        <f t="shared" si="66"/>
        <v>0</v>
      </c>
      <c r="AN90" s="49">
        <f t="shared" si="67"/>
        <v>293043.91887133912</v>
      </c>
      <c r="AO90" s="51">
        <f>IF($E90=$D$352,U90*'1. UC Assumptions'!$H$14,0)</f>
        <v>0</v>
      </c>
      <c r="AP90" s="70">
        <f t="shared" si="53"/>
        <v>0</v>
      </c>
      <c r="AQ90" s="70">
        <f t="shared" si="68"/>
        <v>0</v>
      </c>
      <c r="AR90" s="70">
        <f t="shared" si="69"/>
        <v>0</v>
      </c>
      <c r="AS90" s="70">
        <f t="shared" si="90"/>
        <v>0</v>
      </c>
      <c r="AT90" s="70">
        <f t="shared" si="71"/>
        <v>0</v>
      </c>
      <c r="AU90" s="70">
        <f t="shared" si="72"/>
        <v>293043.91887133912</v>
      </c>
      <c r="AV90" s="70">
        <f t="shared" si="91"/>
        <v>-13134.467519765722</v>
      </c>
      <c r="AW90" s="99">
        <f t="shared" si="55"/>
        <v>279909.4513515734</v>
      </c>
      <c r="AX90" s="281">
        <v>5542139.1200000001</v>
      </c>
      <c r="AY90" s="281">
        <f>ROUND(AX90*'1. UC Assumptions'!$C$19,2)</f>
        <v>2324927.36</v>
      </c>
      <c r="AZ90" s="281">
        <f>IF((AE90-AD90-AX90)*'1. UC Assumptions'!$C$19&gt;0,(AE90-AD90-AX90)*'1. UC Assumptions'!$C$19,0)</f>
        <v>276882.86044085823</v>
      </c>
      <c r="BA90" s="281">
        <f t="shared" si="51"/>
        <v>2601810.220440858</v>
      </c>
      <c r="BB90" s="281">
        <f>ROUND(BA90/'1. UC Assumptions'!$C$19,2)</f>
        <v>6202169.7699999996</v>
      </c>
      <c r="BC90" s="281">
        <f t="shared" si="92"/>
        <v>279909.4513515734</v>
      </c>
      <c r="BD90" s="281">
        <f t="shared" si="74"/>
        <v>0</v>
      </c>
      <c r="BE90" s="281">
        <f t="shared" si="75"/>
        <v>0</v>
      </c>
      <c r="BF90" s="281">
        <f t="shared" si="76"/>
        <v>5922260.3186484259</v>
      </c>
      <c r="BG90" s="281">
        <f t="shared" si="77"/>
        <v>0</v>
      </c>
      <c r="BH90" s="281">
        <f t="shared" si="78"/>
        <v>0</v>
      </c>
      <c r="BI90" s="281">
        <f t="shared" si="79"/>
        <v>0</v>
      </c>
      <c r="BJ90" s="281">
        <f t="shared" si="52"/>
        <v>279909.4513515734</v>
      </c>
      <c r="BK90" s="281">
        <f t="shared" si="80"/>
        <v>279909.4513515734</v>
      </c>
      <c r="BL90" s="281">
        <f t="shared" si="81"/>
        <v>0</v>
      </c>
      <c r="BM90" s="281">
        <f t="shared" si="82"/>
        <v>0</v>
      </c>
      <c r="BN90" s="281">
        <f t="shared" si="83"/>
        <v>0</v>
      </c>
      <c r="BO90" s="281">
        <f t="shared" si="84"/>
        <v>0</v>
      </c>
      <c r="BP90" s="281">
        <f t="shared" si="85"/>
        <v>0</v>
      </c>
      <c r="BQ90" s="281">
        <f t="shared" si="86"/>
        <v>0</v>
      </c>
      <c r="BR90" s="281">
        <f t="shared" si="93"/>
        <v>279909.4513515734</v>
      </c>
      <c r="BS90" s="281">
        <f t="shared" si="56"/>
        <v>117422.01</v>
      </c>
      <c r="BT90" s="90"/>
      <c r="BU90" s="111"/>
      <c r="BV90" s="111"/>
      <c r="BW90" s="126">
        <v>8037600.526630614</v>
      </c>
      <c r="BX90" s="126">
        <v>11194625.950710682</v>
      </c>
      <c r="BY90" s="7">
        <f t="shared" si="94"/>
        <v>0</v>
      </c>
    </row>
    <row r="91" spans="1:77">
      <c r="A91" s="118" t="s">
        <v>229</v>
      </c>
      <c r="B91" s="118" t="s">
        <v>230</v>
      </c>
      <c r="C91" s="269" t="s">
        <v>230</v>
      </c>
      <c r="D91" s="119" t="s">
        <v>949</v>
      </c>
      <c r="E91" s="120" t="s">
        <v>977</v>
      </c>
      <c r="F91" s="120"/>
      <c r="G91" s="121" t="s">
        <v>228</v>
      </c>
      <c r="H91" s="121" t="s">
        <v>834</v>
      </c>
      <c r="I91" s="122">
        <v>2</v>
      </c>
      <c r="J91" s="217">
        <f t="shared" si="54"/>
        <v>1</v>
      </c>
      <c r="K91" s="123">
        <v>2344290.7186988518</v>
      </c>
      <c r="L91" s="123">
        <v>4727530.49</v>
      </c>
      <c r="M91" s="281">
        <v>3373063.15</v>
      </c>
      <c r="N91" s="264">
        <v>3373063.15</v>
      </c>
      <c r="O91" s="282">
        <v>0</v>
      </c>
      <c r="P91" s="93">
        <f t="shared" si="57"/>
        <v>8.0888669834256355E-2</v>
      </c>
      <c r="Q91" s="231">
        <v>7634808.9231931251</v>
      </c>
      <c r="R91" s="231"/>
      <c r="S91" s="123">
        <v>7643851.4195761848</v>
      </c>
      <c r="T91" s="123">
        <v>1121881.1650835229</v>
      </c>
      <c r="U91" s="123">
        <f t="shared" si="87"/>
        <v>3148907.104492662</v>
      </c>
      <c r="V91" s="123">
        <f t="shared" si="58"/>
        <v>3148907.104492662</v>
      </c>
      <c r="W91" s="123" t="b">
        <f t="shared" si="59"/>
        <v>0</v>
      </c>
      <c r="X91" s="123">
        <v>0</v>
      </c>
      <c r="Y91" s="123">
        <v>0</v>
      </c>
      <c r="Z91" s="123">
        <v>0</v>
      </c>
      <c r="AA91" s="123">
        <v>0</v>
      </c>
      <c r="AB91" s="123">
        <v>0</v>
      </c>
      <c r="AC91" s="70">
        <f t="shared" si="88"/>
        <v>0</v>
      </c>
      <c r="AD91" s="70">
        <v>0</v>
      </c>
      <c r="AE91" s="70">
        <f t="shared" si="89"/>
        <v>3148907.104492662</v>
      </c>
      <c r="AF91" s="51">
        <f>IF(D91='2. UC Pool Allocations by Type'!B$5,'2. UC Pool Allocations by Type'!J$5,IF(D91='2. UC Pool Allocations by Type'!B$6,'2. UC Pool Allocations by Type'!J$6,IF(D91='2. UC Pool Allocations by Type'!B$7,'2. UC Pool Allocations by Type'!J$7,IF(D91='2. UC Pool Allocations by Type'!B$10,'2. UC Pool Allocations by Type'!J$10,IF(D91='2. UC Pool Allocations by Type'!B$14,'2. UC Pool Allocations by Type'!J$14,IF(D91='2. UC Pool Allocations by Type'!B$15,'2. UC Pool Allocations by Type'!J$15,IF(D91='2. UC Pool Allocations by Type'!B$16,'2. UC Pool Allocations by Type'!J$16,0)))))))</f>
        <v>114315041.35925385</v>
      </c>
      <c r="AG91" s="71">
        <f t="shared" si="60"/>
        <v>3148907.104492662</v>
      </c>
      <c r="AH91" s="71">
        <f t="shared" si="61"/>
        <v>0</v>
      </c>
      <c r="AI91" s="71">
        <f t="shared" si="62"/>
        <v>0</v>
      </c>
      <c r="AJ91" s="71">
        <f t="shared" si="63"/>
        <v>0</v>
      </c>
      <c r="AK91" s="71">
        <f t="shared" si="64"/>
        <v>0</v>
      </c>
      <c r="AL91" s="71">
        <f t="shared" si="65"/>
        <v>0</v>
      </c>
      <c r="AM91" s="71">
        <f t="shared" si="66"/>
        <v>0</v>
      </c>
      <c r="AN91" s="49">
        <f t="shared" si="67"/>
        <v>148781.49281640528</v>
      </c>
      <c r="AO91" s="51">
        <f>IF($E91=$D$352,U91*'1. UC Assumptions'!$H$14,0)</f>
        <v>318834.33699298615</v>
      </c>
      <c r="AP91" s="70">
        <f t="shared" si="53"/>
        <v>170052.84417658087</v>
      </c>
      <c r="AQ91" s="70">
        <f t="shared" si="68"/>
        <v>0</v>
      </c>
      <c r="AR91" s="70">
        <f t="shared" si="69"/>
        <v>0</v>
      </c>
      <c r="AS91" s="70">
        <f t="shared" si="90"/>
        <v>0</v>
      </c>
      <c r="AT91" s="70">
        <f t="shared" si="71"/>
        <v>170052.84417658087</v>
      </c>
      <c r="AU91" s="70">
        <f t="shared" si="72"/>
        <v>0</v>
      </c>
      <c r="AV91" s="70">
        <f t="shared" si="91"/>
        <v>0</v>
      </c>
      <c r="AW91" s="99">
        <f t="shared" si="55"/>
        <v>318834.33699298615</v>
      </c>
      <c r="AX91" s="281">
        <v>3373063.15</v>
      </c>
      <c r="AY91" s="281">
        <f>ROUND(AX91*'1. UC Assumptions'!$C$19,2)</f>
        <v>1414999.99</v>
      </c>
      <c r="AZ91" s="281">
        <f>IF((AE91-AD91-AX91)*'1. UC Assumptions'!$C$19&gt;0,(AE91-AD91-AX91)*'1. UC Assumptions'!$C$19,0)</f>
        <v>0</v>
      </c>
      <c r="BA91" s="281">
        <f t="shared" si="51"/>
        <v>1414999.99</v>
      </c>
      <c r="BB91" s="281">
        <f>ROUND(BA91/'1. UC Assumptions'!$C$19,2)</f>
        <v>3373063.15</v>
      </c>
      <c r="BC91" s="281">
        <f t="shared" si="92"/>
        <v>318834.33699298615</v>
      </c>
      <c r="BD91" s="281">
        <f t="shared" si="74"/>
        <v>0</v>
      </c>
      <c r="BE91" s="281">
        <f t="shared" si="75"/>
        <v>0</v>
      </c>
      <c r="BF91" s="281">
        <f t="shared" si="76"/>
        <v>3054228.8130070139</v>
      </c>
      <c r="BG91" s="281">
        <f t="shared" si="77"/>
        <v>0</v>
      </c>
      <c r="BH91" s="281">
        <f t="shared" si="78"/>
        <v>0</v>
      </c>
      <c r="BI91" s="281">
        <f t="shared" si="79"/>
        <v>0</v>
      </c>
      <c r="BJ91" s="281">
        <f t="shared" si="52"/>
        <v>318834.33699298615</v>
      </c>
      <c r="BK91" s="281">
        <f t="shared" si="80"/>
        <v>318834.33699298615</v>
      </c>
      <c r="BL91" s="281">
        <f t="shared" si="81"/>
        <v>0</v>
      </c>
      <c r="BM91" s="281">
        <f t="shared" si="82"/>
        <v>0</v>
      </c>
      <c r="BN91" s="281">
        <f t="shared" si="83"/>
        <v>0</v>
      </c>
      <c r="BO91" s="281">
        <f t="shared" si="84"/>
        <v>0</v>
      </c>
      <c r="BP91" s="281">
        <f t="shared" si="85"/>
        <v>0</v>
      </c>
      <c r="BQ91" s="281">
        <f t="shared" si="86"/>
        <v>0</v>
      </c>
      <c r="BR91" s="281">
        <f t="shared" si="93"/>
        <v>318834.33699298615</v>
      </c>
      <c r="BS91" s="281">
        <f t="shared" si="56"/>
        <v>133751</v>
      </c>
      <c r="BT91" s="90"/>
      <c r="BU91" s="111"/>
      <c r="BV91" s="111"/>
      <c r="BW91" s="126">
        <v>2520377.8386988519</v>
      </c>
      <c r="BX91" s="126">
        <v>7634808.9231931251</v>
      </c>
      <c r="BY91" s="7">
        <f t="shared" si="94"/>
        <v>-9042.4963830597699</v>
      </c>
    </row>
    <row r="92" spans="1:77">
      <c r="A92" s="118" t="s">
        <v>231</v>
      </c>
      <c r="B92" s="118" t="s">
        <v>232</v>
      </c>
      <c r="C92" s="269" t="s">
        <v>232</v>
      </c>
      <c r="D92" s="119" t="s">
        <v>949</v>
      </c>
      <c r="E92" s="120"/>
      <c r="F92" s="120"/>
      <c r="G92" s="121" t="s">
        <v>1163</v>
      </c>
      <c r="H92" s="121" t="s">
        <v>785</v>
      </c>
      <c r="I92" s="122">
        <v>18</v>
      </c>
      <c r="J92" s="217" t="str">
        <f t="shared" si="54"/>
        <v xml:space="preserve"> </v>
      </c>
      <c r="K92" s="123">
        <v>4439149.1483900016</v>
      </c>
      <c r="L92" s="123">
        <v>8676373.1099999994</v>
      </c>
      <c r="M92" s="281">
        <v>6851029.6799999997</v>
      </c>
      <c r="N92" s="264">
        <v>6851029.6799999997</v>
      </c>
      <c r="O92" s="282">
        <v>0</v>
      </c>
      <c r="P92" s="93">
        <f t="shared" si="57"/>
        <v>9.2562156015987496E-2</v>
      </c>
      <c r="Q92" s="231">
        <v>14329523.275902255</v>
      </c>
      <c r="R92" s="231"/>
      <c r="S92" s="123">
        <v>14329523.275902255</v>
      </c>
      <c r="T92" s="123">
        <v>0</v>
      </c>
      <c r="U92" s="123">
        <f t="shared" si="87"/>
        <v>7478493.5959022548</v>
      </c>
      <c r="V92" s="123">
        <f t="shared" si="58"/>
        <v>0</v>
      </c>
      <c r="W92" s="123" t="b">
        <f t="shared" si="59"/>
        <v>0</v>
      </c>
      <c r="X92" s="123">
        <v>0</v>
      </c>
      <c r="Y92" s="123">
        <v>0</v>
      </c>
      <c r="Z92" s="123">
        <v>0</v>
      </c>
      <c r="AA92" s="123">
        <v>0</v>
      </c>
      <c r="AB92" s="123">
        <v>0</v>
      </c>
      <c r="AC92" s="70">
        <f t="shared" si="88"/>
        <v>0</v>
      </c>
      <c r="AD92" s="70">
        <v>0</v>
      </c>
      <c r="AE92" s="70">
        <f t="shared" si="89"/>
        <v>7478493.5959022548</v>
      </c>
      <c r="AF92" s="51">
        <f>IF(D92='2. UC Pool Allocations by Type'!B$5,'2. UC Pool Allocations by Type'!J$5,IF(D92='2. UC Pool Allocations by Type'!B$6,'2. UC Pool Allocations by Type'!J$6,IF(D92='2. UC Pool Allocations by Type'!B$7,'2. UC Pool Allocations by Type'!J$7,IF(D92='2. UC Pool Allocations by Type'!B$10,'2. UC Pool Allocations by Type'!J$10,IF(D92='2. UC Pool Allocations by Type'!B$14,'2. UC Pool Allocations by Type'!J$14,IF(D92='2. UC Pool Allocations by Type'!B$15,'2. UC Pool Allocations by Type'!J$15,IF(D92='2. UC Pool Allocations by Type'!B$16,'2. UC Pool Allocations by Type'!J$16,0)))))))</f>
        <v>114315041.35925385</v>
      </c>
      <c r="AG92" s="71">
        <f t="shared" si="60"/>
        <v>7478493.5959022548</v>
      </c>
      <c r="AH92" s="71">
        <f t="shared" si="61"/>
        <v>0</v>
      </c>
      <c r="AI92" s="71">
        <f t="shared" si="62"/>
        <v>0</v>
      </c>
      <c r="AJ92" s="71">
        <f t="shared" si="63"/>
        <v>0</v>
      </c>
      <c r="AK92" s="71">
        <f t="shared" si="64"/>
        <v>0</v>
      </c>
      <c r="AL92" s="71">
        <f t="shared" si="65"/>
        <v>0</v>
      </c>
      <c r="AM92" s="71">
        <f t="shared" si="66"/>
        <v>0</v>
      </c>
      <c r="AN92" s="49">
        <f t="shared" si="67"/>
        <v>353348.44893607346</v>
      </c>
      <c r="AO92" s="51">
        <f>IF($E92=$D$352,U92*'1. UC Assumptions'!$H$14,0)</f>
        <v>0</v>
      </c>
      <c r="AP92" s="70">
        <f t="shared" si="53"/>
        <v>0</v>
      </c>
      <c r="AQ92" s="70">
        <f t="shared" si="68"/>
        <v>0</v>
      </c>
      <c r="AR92" s="70">
        <f t="shared" si="69"/>
        <v>0</v>
      </c>
      <c r="AS92" s="70">
        <f t="shared" si="90"/>
        <v>0</v>
      </c>
      <c r="AT92" s="70">
        <f t="shared" si="71"/>
        <v>0</v>
      </c>
      <c r="AU92" s="70">
        <f t="shared" si="72"/>
        <v>353348.44893607346</v>
      </c>
      <c r="AV92" s="70">
        <f t="shared" si="91"/>
        <v>-15837.36575590945</v>
      </c>
      <c r="AW92" s="99">
        <f t="shared" si="55"/>
        <v>337511.08318016399</v>
      </c>
      <c r="AX92" s="281">
        <v>6851029.6799999997</v>
      </c>
      <c r="AY92" s="281">
        <f>ROUND(AX92*'1. UC Assumptions'!$C$19,2)</f>
        <v>2874006.95</v>
      </c>
      <c r="AZ92" s="281">
        <f>IF((AE92-AD92-AX92)*'1. UC Assumptions'!$C$19&gt;0,(AE92-AD92-AX92)*'1. UC Assumptions'!$C$19,0)</f>
        <v>263221.11272099603</v>
      </c>
      <c r="BA92" s="281">
        <f t="shared" si="51"/>
        <v>3137228.0627209963</v>
      </c>
      <c r="BB92" s="281">
        <f>ROUND(BA92/'1. UC Assumptions'!$C$19,2)</f>
        <v>7478493.5899999999</v>
      </c>
      <c r="BC92" s="281">
        <f t="shared" si="92"/>
        <v>337511.08318016399</v>
      </c>
      <c r="BD92" s="281">
        <f t="shared" si="74"/>
        <v>0</v>
      </c>
      <c r="BE92" s="281">
        <f t="shared" si="75"/>
        <v>0</v>
      </c>
      <c r="BF92" s="281">
        <f t="shared" si="76"/>
        <v>7140982.5068198359</v>
      </c>
      <c r="BG92" s="281">
        <f t="shared" si="77"/>
        <v>0</v>
      </c>
      <c r="BH92" s="281">
        <f t="shared" si="78"/>
        <v>0</v>
      </c>
      <c r="BI92" s="281">
        <f t="shared" si="79"/>
        <v>0</v>
      </c>
      <c r="BJ92" s="281">
        <f t="shared" si="52"/>
        <v>337511.08318016399</v>
      </c>
      <c r="BK92" s="281">
        <f t="shared" si="80"/>
        <v>337511.08318016399</v>
      </c>
      <c r="BL92" s="281">
        <f t="shared" si="81"/>
        <v>0</v>
      </c>
      <c r="BM92" s="281">
        <f t="shared" si="82"/>
        <v>0</v>
      </c>
      <c r="BN92" s="281">
        <f t="shared" si="83"/>
        <v>0</v>
      </c>
      <c r="BO92" s="281">
        <f t="shared" si="84"/>
        <v>0</v>
      </c>
      <c r="BP92" s="281">
        <f t="shared" si="85"/>
        <v>0</v>
      </c>
      <c r="BQ92" s="281">
        <f t="shared" si="86"/>
        <v>0</v>
      </c>
      <c r="BR92" s="281">
        <f t="shared" si="93"/>
        <v>337511.08318016399</v>
      </c>
      <c r="BS92" s="281">
        <f t="shared" si="56"/>
        <v>141585.89000000001</v>
      </c>
      <c r="BT92" s="90"/>
      <c r="BU92" s="111"/>
      <c r="BV92" s="111"/>
      <c r="BW92" s="126">
        <v>4926989.0883900011</v>
      </c>
      <c r="BX92" s="126">
        <v>14329523.275902255</v>
      </c>
      <c r="BY92" s="7">
        <f t="shared" si="94"/>
        <v>0</v>
      </c>
    </row>
    <row r="93" spans="1:77">
      <c r="A93" s="118" t="s">
        <v>233</v>
      </c>
      <c r="B93" s="118" t="s">
        <v>234</v>
      </c>
      <c r="C93" s="269" t="s">
        <v>234</v>
      </c>
      <c r="D93" s="119" t="s">
        <v>949</v>
      </c>
      <c r="E93" s="120" t="s">
        <v>977</v>
      </c>
      <c r="F93" s="120"/>
      <c r="G93" s="121" t="s">
        <v>1164</v>
      </c>
      <c r="H93" s="121" t="s">
        <v>835</v>
      </c>
      <c r="I93" s="122">
        <v>10</v>
      </c>
      <c r="J93" s="217">
        <f t="shared" si="54"/>
        <v>1</v>
      </c>
      <c r="K93" s="123">
        <v>1392130.5267976145</v>
      </c>
      <c r="L93" s="123">
        <v>3233181.54</v>
      </c>
      <c r="M93" s="281">
        <v>3503745.4400000004</v>
      </c>
      <c r="N93" s="264">
        <v>2585073.5585017125</v>
      </c>
      <c r="O93" s="282">
        <v>918671.8814982879</v>
      </c>
      <c r="P93" s="93">
        <f t="shared" si="57"/>
        <v>0.17442758201701358</v>
      </c>
      <c r="Q93" s="231">
        <v>5432094.0666832374</v>
      </c>
      <c r="R93" s="231"/>
      <c r="S93" s="123">
        <v>5432094.0666832374</v>
      </c>
      <c r="T93" s="123">
        <v>1022918.7709657062</v>
      </c>
      <c r="U93" s="123">
        <f t="shared" si="87"/>
        <v>1824101.7372158184</v>
      </c>
      <c r="V93" s="123">
        <f t="shared" si="58"/>
        <v>1824101.7372158184</v>
      </c>
      <c r="W93" s="123" t="b">
        <f t="shared" si="59"/>
        <v>0</v>
      </c>
      <c r="X93" s="123">
        <v>363720</v>
      </c>
      <c r="Y93" s="123">
        <v>0</v>
      </c>
      <c r="Z93" s="123">
        <v>1203193</v>
      </c>
      <c r="AA93" s="123">
        <v>0</v>
      </c>
      <c r="AB93" s="123">
        <v>0</v>
      </c>
      <c r="AC93" s="70">
        <f t="shared" si="88"/>
        <v>648241.1185017121</v>
      </c>
      <c r="AD93" s="70">
        <v>0</v>
      </c>
      <c r="AE93" s="70">
        <f t="shared" si="89"/>
        <v>2472342.8557175305</v>
      </c>
      <c r="AF93" s="51">
        <f>IF(D93='2. UC Pool Allocations by Type'!B$5,'2. UC Pool Allocations by Type'!J$5,IF(D93='2. UC Pool Allocations by Type'!B$6,'2. UC Pool Allocations by Type'!J$6,IF(D93='2. UC Pool Allocations by Type'!B$7,'2. UC Pool Allocations by Type'!J$7,IF(D93='2. UC Pool Allocations by Type'!B$10,'2. UC Pool Allocations by Type'!J$10,IF(D93='2. UC Pool Allocations by Type'!B$14,'2. UC Pool Allocations by Type'!J$14,IF(D93='2. UC Pool Allocations by Type'!B$15,'2. UC Pool Allocations by Type'!J$15,IF(D93='2. UC Pool Allocations by Type'!B$16,'2. UC Pool Allocations by Type'!J$16,0)))))))</f>
        <v>114315041.35925385</v>
      </c>
      <c r="AG93" s="71">
        <f t="shared" si="60"/>
        <v>2472342.8557175305</v>
      </c>
      <c r="AH93" s="71">
        <f t="shared" si="61"/>
        <v>0</v>
      </c>
      <c r="AI93" s="71">
        <f t="shared" si="62"/>
        <v>0</v>
      </c>
      <c r="AJ93" s="71">
        <f t="shared" si="63"/>
        <v>0</v>
      </c>
      <c r="AK93" s="71">
        <f t="shared" si="64"/>
        <v>0</v>
      </c>
      <c r="AL93" s="71">
        <f t="shared" si="65"/>
        <v>0</v>
      </c>
      <c r="AM93" s="71">
        <f t="shared" si="66"/>
        <v>0</v>
      </c>
      <c r="AN93" s="49">
        <f t="shared" si="67"/>
        <v>116814.77052873975</v>
      </c>
      <c r="AO93" s="51">
        <f>IF($E93=$D$352,U93*'1. UC Assumptions'!$H$14,0)</f>
        <v>184694.64124971777</v>
      </c>
      <c r="AP93" s="70">
        <f t="shared" si="53"/>
        <v>67879.870720978011</v>
      </c>
      <c r="AQ93" s="70">
        <f t="shared" si="68"/>
        <v>0</v>
      </c>
      <c r="AR93" s="70">
        <f t="shared" si="69"/>
        <v>0</v>
      </c>
      <c r="AS93" s="70">
        <f t="shared" si="90"/>
        <v>0</v>
      </c>
      <c r="AT93" s="70">
        <f t="shared" si="71"/>
        <v>67879.870720978011</v>
      </c>
      <c r="AU93" s="70">
        <f t="shared" si="72"/>
        <v>0</v>
      </c>
      <c r="AV93" s="70">
        <f t="shared" si="91"/>
        <v>0</v>
      </c>
      <c r="AW93" s="99">
        <f t="shared" si="55"/>
        <v>184694.64124971777</v>
      </c>
      <c r="AX93" s="281">
        <v>3503745.4400000004</v>
      </c>
      <c r="AY93" s="281">
        <f>ROUND(AX93*'1. UC Assumptions'!$C$19,2)</f>
        <v>1469821.21</v>
      </c>
      <c r="AZ93" s="281">
        <f>IF((AE93-AD93-AX93)*'1. UC Assumptions'!$C$19&gt;0,(AE93-AD93-AX93)*'1. UC Assumptions'!$C$19,0)</f>
        <v>0</v>
      </c>
      <c r="BA93" s="281">
        <f t="shared" si="51"/>
        <v>1469821.21</v>
      </c>
      <c r="BB93" s="281">
        <f>ROUND(BA93/'1. UC Assumptions'!$C$19,2)</f>
        <v>3503745.44</v>
      </c>
      <c r="BC93" s="281">
        <f t="shared" si="92"/>
        <v>184694.64124971777</v>
      </c>
      <c r="BD93" s="281">
        <f t="shared" si="74"/>
        <v>0</v>
      </c>
      <c r="BE93" s="281">
        <f t="shared" si="75"/>
        <v>0</v>
      </c>
      <c r="BF93" s="281">
        <f t="shared" si="76"/>
        <v>3319050.7987502823</v>
      </c>
      <c r="BG93" s="281">
        <f t="shared" si="77"/>
        <v>0</v>
      </c>
      <c r="BH93" s="281">
        <f t="shared" si="78"/>
        <v>0</v>
      </c>
      <c r="BI93" s="281">
        <f t="shared" si="79"/>
        <v>0</v>
      </c>
      <c r="BJ93" s="281">
        <f t="shared" si="52"/>
        <v>184694.64124971777</v>
      </c>
      <c r="BK93" s="281">
        <f t="shared" si="80"/>
        <v>184694.64124971777</v>
      </c>
      <c r="BL93" s="281">
        <f t="shared" si="81"/>
        <v>0</v>
      </c>
      <c r="BM93" s="281">
        <f t="shared" si="82"/>
        <v>0</v>
      </c>
      <c r="BN93" s="281">
        <f t="shared" si="83"/>
        <v>0</v>
      </c>
      <c r="BO93" s="281">
        <f t="shared" si="84"/>
        <v>0</v>
      </c>
      <c r="BP93" s="281">
        <f t="shared" si="85"/>
        <v>0</v>
      </c>
      <c r="BQ93" s="281">
        <f t="shared" si="86"/>
        <v>0</v>
      </c>
      <c r="BR93" s="281">
        <f t="shared" si="93"/>
        <v>184694.64124971777</v>
      </c>
      <c r="BS93" s="281">
        <f t="shared" si="56"/>
        <v>77479.399999999994</v>
      </c>
      <c r="BT93" s="90"/>
      <c r="BU93" s="111"/>
      <c r="BV93" s="111"/>
      <c r="BW93" s="126">
        <v>1923636.4267976149</v>
      </c>
      <c r="BX93" s="126">
        <v>5432094.0666832374</v>
      </c>
      <c r="BY93" s="7">
        <f t="shared" si="94"/>
        <v>0</v>
      </c>
    </row>
    <row r="94" spans="1:77">
      <c r="A94" s="118" t="s">
        <v>235</v>
      </c>
      <c r="B94" s="118" t="s">
        <v>236</v>
      </c>
      <c r="C94" s="269" t="s">
        <v>236</v>
      </c>
      <c r="D94" s="119" t="s">
        <v>972</v>
      </c>
      <c r="E94" s="119" t="s">
        <v>977</v>
      </c>
      <c r="F94" s="120"/>
      <c r="G94" s="121" t="s">
        <v>1165</v>
      </c>
      <c r="H94" s="121" t="s">
        <v>836</v>
      </c>
      <c r="I94" s="122">
        <v>11</v>
      </c>
      <c r="J94" s="217" t="str">
        <f t="shared" si="54"/>
        <v xml:space="preserve"> </v>
      </c>
      <c r="K94" s="123">
        <v>113679.26999999996</v>
      </c>
      <c r="L94" s="123">
        <v>324207</v>
      </c>
      <c r="M94" s="281">
        <v>395974.88</v>
      </c>
      <c r="N94" s="264">
        <v>363926.80910788436</v>
      </c>
      <c r="O94" s="282">
        <v>32048.070892115647</v>
      </c>
      <c r="P94" s="93">
        <f t="shared" si="57"/>
        <v>5.5909265837588373E-2</v>
      </c>
      <c r="Q94" s="231">
        <v>462368.16987605992</v>
      </c>
      <c r="R94" s="231"/>
      <c r="S94" s="123">
        <v>462368.16987605992</v>
      </c>
      <c r="T94" s="123">
        <v>0</v>
      </c>
      <c r="U94" s="123">
        <f t="shared" si="87"/>
        <v>98441.360768175568</v>
      </c>
      <c r="V94" s="123" t="b">
        <f t="shared" si="58"/>
        <v>0</v>
      </c>
      <c r="W94" s="123">
        <f t="shared" si="59"/>
        <v>98441.360768175568</v>
      </c>
      <c r="X94" s="123">
        <v>40717</v>
      </c>
      <c r="Y94" s="123">
        <v>0</v>
      </c>
      <c r="Z94" s="123">
        <v>0</v>
      </c>
      <c r="AA94" s="123">
        <v>0</v>
      </c>
      <c r="AB94" s="123">
        <v>0</v>
      </c>
      <c r="AC94" s="70">
        <f t="shared" si="88"/>
        <v>8668.9291078843526</v>
      </c>
      <c r="AD94" s="70">
        <v>0</v>
      </c>
      <c r="AE94" s="70">
        <f t="shared" si="89"/>
        <v>107110.28987605992</v>
      </c>
      <c r="AF94" s="51">
        <f>IF(D94='2. UC Pool Allocations by Type'!B$5,'2. UC Pool Allocations by Type'!J$5,IF(D94='2. UC Pool Allocations by Type'!B$6,'2. UC Pool Allocations by Type'!J$6,IF(D94='2. UC Pool Allocations by Type'!B$7,'2. UC Pool Allocations by Type'!J$7,IF(D94='2. UC Pool Allocations by Type'!B$10,'2. UC Pool Allocations by Type'!J$10,IF(D94='2. UC Pool Allocations by Type'!B$14,'2. UC Pool Allocations by Type'!J$14,IF(D94='2. UC Pool Allocations by Type'!B$15,'2. UC Pool Allocations by Type'!J$15,IF(D94='2. UC Pool Allocations by Type'!B$16,'2. UC Pool Allocations by Type'!J$16,0)))))))</f>
        <v>7359030.3040027209</v>
      </c>
      <c r="AG94" s="71">
        <f t="shared" si="60"/>
        <v>0</v>
      </c>
      <c r="AH94" s="71">
        <f t="shared" si="61"/>
        <v>107110.28987605992</v>
      </c>
      <c r="AI94" s="71">
        <f t="shared" si="62"/>
        <v>0</v>
      </c>
      <c r="AJ94" s="71">
        <f t="shared" si="63"/>
        <v>0</v>
      </c>
      <c r="AK94" s="71">
        <f t="shared" si="64"/>
        <v>0</v>
      </c>
      <c r="AL94" s="71">
        <f t="shared" si="65"/>
        <v>0</v>
      </c>
      <c r="AM94" s="71">
        <f t="shared" si="66"/>
        <v>0</v>
      </c>
      <c r="AN94" s="49">
        <f t="shared" si="67"/>
        <v>6003.8026044763528</v>
      </c>
      <c r="AO94" s="51">
        <f>IF($E94=$D$352,U94*'1. UC Assumptions'!$H$14,0)</f>
        <v>9967.4220139515583</v>
      </c>
      <c r="AP94" s="70">
        <f t="shared" si="53"/>
        <v>3963.6194094752054</v>
      </c>
      <c r="AQ94" s="70">
        <f t="shared" si="68"/>
        <v>3963.6194094752054</v>
      </c>
      <c r="AR94" s="70">
        <f t="shared" si="69"/>
        <v>0</v>
      </c>
      <c r="AS94" s="70">
        <f t="shared" si="90"/>
        <v>0</v>
      </c>
      <c r="AT94" s="70">
        <f t="shared" si="71"/>
        <v>0</v>
      </c>
      <c r="AU94" s="70">
        <f t="shared" si="72"/>
        <v>0</v>
      </c>
      <c r="AV94" s="70">
        <f t="shared" si="91"/>
        <v>0</v>
      </c>
      <c r="AW94" s="99">
        <f t="shared" si="55"/>
        <v>9967.4220139515583</v>
      </c>
      <c r="AX94" s="281">
        <v>395974.88</v>
      </c>
      <c r="AY94" s="281">
        <f>ROUND(AX94*'1. UC Assumptions'!$C$19,2)</f>
        <v>166111.46</v>
      </c>
      <c r="AZ94" s="281">
        <f>IF((AE94-AD94-AX94)*'1. UC Assumptions'!$C$19&gt;0,(AE94-AD94-AX94)*'1. UC Assumptions'!$C$19,0)</f>
        <v>0</v>
      </c>
      <c r="BA94" s="281">
        <f t="shared" si="51"/>
        <v>166111.46</v>
      </c>
      <c r="BB94" s="281">
        <f>ROUND(BA94/'1. UC Assumptions'!$C$19,2)</f>
        <v>395974.87</v>
      </c>
      <c r="BC94" s="281">
        <f t="shared" si="92"/>
        <v>9967.4220139515583</v>
      </c>
      <c r="BD94" s="281">
        <f t="shared" si="74"/>
        <v>0</v>
      </c>
      <c r="BE94" s="281">
        <f t="shared" si="75"/>
        <v>0</v>
      </c>
      <c r="BF94" s="281">
        <f t="shared" si="76"/>
        <v>0</v>
      </c>
      <c r="BG94" s="281">
        <f t="shared" si="77"/>
        <v>0</v>
      </c>
      <c r="BH94" s="281">
        <f t="shared" si="78"/>
        <v>0</v>
      </c>
      <c r="BI94" s="281">
        <f t="shared" si="79"/>
        <v>0</v>
      </c>
      <c r="BJ94" s="281">
        <f t="shared" si="52"/>
        <v>9967.4220139515583</v>
      </c>
      <c r="BK94" s="281">
        <f t="shared" si="80"/>
        <v>0</v>
      </c>
      <c r="BL94" s="281">
        <f t="shared" si="81"/>
        <v>9967.4220139515583</v>
      </c>
      <c r="BM94" s="281">
        <f t="shared" si="82"/>
        <v>0</v>
      </c>
      <c r="BN94" s="281">
        <f t="shared" si="83"/>
        <v>0</v>
      </c>
      <c r="BO94" s="281">
        <f t="shared" si="84"/>
        <v>0</v>
      </c>
      <c r="BP94" s="281">
        <f t="shared" si="85"/>
        <v>0</v>
      </c>
      <c r="BQ94" s="281">
        <f t="shared" si="86"/>
        <v>0</v>
      </c>
      <c r="BR94" s="281">
        <f t="shared" si="93"/>
        <v>9967.4220139515583</v>
      </c>
      <c r="BS94" s="281">
        <f t="shared" si="56"/>
        <v>4181.33</v>
      </c>
      <c r="BT94" s="90"/>
      <c r="BU94" s="111"/>
      <c r="BV94" s="111"/>
      <c r="BW94" s="126">
        <v>114730.25999999995</v>
      </c>
      <c r="BX94" s="126">
        <v>462368.16987605992</v>
      </c>
      <c r="BY94" s="7">
        <f t="shared" si="94"/>
        <v>0</v>
      </c>
    </row>
    <row r="95" spans="1:77">
      <c r="A95" s="118" t="s">
        <v>237</v>
      </c>
      <c r="B95" s="118" t="s">
        <v>238</v>
      </c>
      <c r="C95" s="269" t="s">
        <v>238</v>
      </c>
      <c r="D95" s="119" t="s">
        <v>972</v>
      </c>
      <c r="E95" s="119" t="s">
        <v>977</v>
      </c>
      <c r="F95" s="120"/>
      <c r="G95" s="121" t="s">
        <v>1166</v>
      </c>
      <c r="H95" s="121" t="s">
        <v>837</v>
      </c>
      <c r="I95" s="122">
        <v>12</v>
      </c>
      <c r="J95" s="217">
        <f t="shared" si="54"/>
        <v>1</v>
      </c>
      <c r="K95" s="123">
        <v>-39366.305146102561</v>
      </c>
      <c r="L95" s="123">
        <v>717860</v>
      </c>
      <c r="M95" s="281">
        <v>63359.519999999997</v>
      </c>
      <c r="N95" s="264">
        <v>14343.477950279183</v>
      </c>
      <c r="O95" s="282">
        <v>49016.042049720811</v>
      </c>
      <c r="P95" s="93">
        <f t="shared" si="57"/>
        <v>0.1068418167981291</v>
      </c>
      <c r="Q95" s="231">
        <v>750985.19389816327</v>
      </c>
      <c r="R95" s="231"/>
      <c r="S95" s="123">
        <v>750985.19389816327</v>
      </c>
      <c r="T95" s="123">
        <v>731315.01646193129</v>
      </c>
      <c r="U95" s="123">
        <f t="shared" si="87"/>
        <v>5326.6994859528022</v>
      </c>
      <c r="V95" s="123" t="b">
        <f t="shared" si="58"/>
        <v>0</v>
      </c>
      <c r="W95" s="123">
        <f t="shared" si="59"/>
        <v>5326.6994859528022</v>
      </c>
      <c r="X95" s="123">
        <v>67219</v>
      </c>
      <c r="Y95" s="123">
        <v>0</v>
      </c>
      <c r="Z95" s="123">
        <v>0</v>
      </c>
      <c r="AA95" s="123">
        <v>0</v>
      </c>
      <c r="AB95" s="123">
        <v>0</v>
      </c>
      <c r="AC95" s="70">
        <f t="shared" si="88"/>
        <v>18202.957950279189</v>
      </c>
      <c r="AD95" s="70">
        <v>0</v>
      </c>
      <c r="AE95" s="70">
        <f t="shared" si="89"/>
        <v>23529.657436231992</v>
      </c>
      <c r="AF95" s="51">
        <f>IF(D95='2. UC Pool Allocations by Type'!B$5,'2. UC Pool Allocations by Type'!J$5,IF(D95='2. UC Pool Allocations by Type'!B$6,'2. UC Pool Allocations by Type'!J$6,IF(D95='2. UC Pool Allocations by Type'!B$7,'2. UC Pool Allocations by Type'!J$7,IF(D95='2. UC Pool Allocations by Type'!B$10,'2. UC Pool Allocations by Type'!J$10,IF(D95='2. UC Pool Allocations by Type'!B$14,'2. UC Pool Allocations by Type'!J$14,IF(D95='2. UC Pool Allocations by Type'!B$15,'2. UC Pool Allocations by Type'!J$15,IF(D95='2. UC Pool Allocations by Type'!B$16,'2. UC Pool Allocations by Type'!J$16,0)))))))</f>
        <v>7359030.3040027209</v>
      </c>
      <c r="AG95" s="71">
        <f t="shared" si="60"/>
        <v>0</v>
      </c>
      <c r="AH95" s="71">
        <f t="shared" si="61"/>
        <v>23529.657436231992</v>
      </c>
      <c r="AI95" s="71">
        <f t="shared" si="62"/>
        <v>0</v>
      </c>
      <c r="AJ95" s="71">
        <f t="shared" si="63"/>
        <v>0</v>
      </c>
      <c r="AK95" s="71">
        <f t="shared" si="64"/>
        <v>0</v>
      </c>
      <c r="AL95" s="71">
        <f t="shared" si="65"/>
        <v>0</v>
      </c>
      <c r="AM95" s="71">
        <f t="shared" si="66"/>
        <v>0</v>
      </c>
      <c r="AN95" s="49">
        <f t="shared" si="67"/>
        <v>1318.8968003125581</v>
      </c>
      <c r="AO95" s="51">
        <f>IF($E95=$D$352,U95*'1. UC Assumptions'!$H$14,0)</f>
        <v>539.34099756120634</v>
      </c>
      <c r="AP95" s="70">
        <f t="shared" si="53"/>
        <v>0</v>
      </c>
      <c r="AQ95" s="70">
        <f t="shared" si="68"/>
        <v>0</v>
      </c>
      <c r="AR95" s="70">
        <f t="shared" si="69"/>
        <v>0</v>
      </c>
      <c r="AS95" s="70">
        <f t="shared" si="90"/>
        <v>0</v>
      </c>
      <c r="AT95" s="70">
        <f t="shared" si="71"/>
        <v>0</v>
      </c>
      <c r="AU95" s="70">
        <f t="shared" si="72"/>
        <v>0</v>
      </c>
      <c r="AV95" s="70">
        <f t="shared" si="91"/>
        <v>0</v>
      </c>
      <c r="AW95" s="99">
        <f t="shared" si="55"/>
        <v>1318.8968003125581</v>
      </c>
      <c r="AX95" s="281">
        <v>63359.519999999997</v>
      </c>
      <c r="AY95" s="281">
        <f>ROUND(AX95*'1. UC Assumptions'!$C$19,2)</f>
        <v>26579.32</v>
      </c>
      <c r="AZ95" s="281">
        <f>IF((AE95-AD95-AX95)*'1. UC Assumptions'!$C$19&gt;0,(AE95-AD95-AX95)*'1. UC Assumptions'!$C$19,0)</f>
        <v>0</v>
      </c>
      <c r="BA95" s="281">
        <f t="shared" si="51"/>
        <v>26579.32</v>
      </c>
      <c r="BB95" s="281">
        <f>ROUND(BA95/'1. UC Assumptions'!$C$19,2)</f>
        <v>63359.519999999997</v>
      </c>
      <c r="BC95" s="281">
        <f t="shared" si="92"/>
        <v>1318.8968003125581</v>
      </c>
      <c r="BD95" s="281">
        <f t="shared" si="74"/>
        <v>0</v>
      </c>
      <c r="BE95" s="281">
        <f t="shared" si="75"/>
        <v>0</v>
      </c>
      <c r="BF95" s="281">
        <f t="shared" si="76"/>
        <v>0</v>
      </c>
      <c r="BG95" s="281">
        <f t="shared" si="77"/>
        <v>0</v>
      </c>
      <c r="BH95" s="281">
        <f t="shared" si="78"/>
        <v>0</v>
      </c>
      <c r="BI95" s="281">
        <f t="shared" si="79"/>
        <v>0</v>
      </c>
      <c r="BJ95" s="281">
        <f t="shared" si="52"/>
        <v>1318.8968003125581</v>
      </c>
      <c r="BK95" s="281">
        <f t="shared" si="80"/>
        <v>0</v>
      </c>
      <c r="BL95" s="281">
        <f t="shared" si="81"/>
        <v>1318.8968003125581</v>
      </c>
      <c r="BM95" s="281">
        <f t="shared" si="82"/>
        <v>0</v>
      </c>
      <c r="BN95" s="281">
        <f t="shared" si="83"/>
        <v>0</v>
      </c>
      <c r="BO95" s="281">
        <f t="shared" si="84"/>
        <v>0</v>
      </c>
      <c r="BP95" s="281">
        <f t="shared" si="85"/>
        <v>0</v>
      </c>
      <c r="BQ95" s="281">
        <f t="shared" si="86"/>
        <v>0</v>
      </c>
      <c r="BR95" s="281">
        <f t="shared" si="93"/>
        <v>1318.8968003125581</v>
      </c>
      <c r="BS95" s="281">
        <f t="shared" si="56"/>
        <v>553.27</v>
      </c>
      <c r="BT95" s="90"/>
      <c r="BU95" s="111"/>
      <c r="BV95" s="111"/>
      <c r="BW95" s="126">
        <v>-4931.6351461025479</v>
      </c>
      <c r="BX95" s="126">
        <v>750985.19389816327</v>
      </c>
      <c r="BY95" s="7">
        <f t="shared" si="94"/>
        <v>0</v>
      </c>
    </row>
    <row r="96" spans="1:77">
      <c r="A96" s="118" t="s">
        <v>240</v>
      </c>
      <c r="B96" s="118" t="s">
        <v>241</v>
      </c>
      <c r="C96" s="269" t="s">
        <v>241</v>
      </c>
      <c r="D96" s="119" t="s">
        <v>949</v>
      </c>
      <c r="E96" s="119"/>
      <c r="F96" s="120"/>
      <c r="G96" s="130" t="s">
        <v>239</v>
      </c>
      <c r="H96" s="121" t="s">
        <v>838</v>
      </c>
      <c r="I96" s="122">
        <v>11</v>
      </c>
      <c r="J96" s="217">
        <f t="shared" si="54"/>
        <v>1</v>
      </c>
      <c r="K96" s="123">
        <v>6423194.3086200012</v>
      </c>
      <c r="L96" s="123">
        <v>3477932</v>
      </c>
      <c r="M96" s="281">
        <v>4818620.57</v>
      </c>
      <c r="N96" s="264">
        <v>4287578.3100136891</v>
      </c>
      <c r="O96" s="282">
        <v>531042.2599863112</v>
      </c>
      <c r="P96" s="93">
        <f t="shared" si="57"/>
        <v>8.5696108146126715E-2</v>
      </c>
      <c r="Q96" s="231">
        <v>10749614.299531963</v>
      </c>
      <c r="R96" s="231"/>
      <c r="S96" s="123">
        <v>10749614.299531963</v>
      </c>
      <c r="T96" s="123">
        <v>1847921.3549730477</v>
      </c>
      <c r="U96" s="123">
        <f t="shared" si="87"/>
        <v>4614114.6345452257</v>
      </c>
      <c r="V96" s="123">
        <f t="shared" si="58"/>
        <v>0</v>
      </c>
      <c r="W96" s="123" t="b">
        <f t="shared" si="59"/>
        <v>0</v>
      </c>
      <c r="X96" s="123">
        <v>370024</v>
      </c>
      <c r="Y96" s="123">
        <v>0</v>
      </c>
      <c r="Z96" s="123">
        <v>732504</v>
      </c>
      <c r="AA96" s="123">
        <v>0</v>
      </c>
      <c r="AB96" s="123">
        <v>0</v>
      </c>
      <c r="AC96" s="70">
        <f t="shared" si="88"/>
        <v>571485.7400136888</v>
      </c>
      <c r="AD96" s="70">
        <v>0</v>
      </c>
      <c r="AE96" s="70">
        <f t="shared" si="89"/>
        <v>5185600.3745589145</v>
      </c>
      <c r="AF96" s="51">
        <f>IF(D96='2. UC Pool Allocations by Type'!B$5,'2. UC Pool Allocations by Type'!J$5,IF(D96='2. UC Pool Allocations by Type'!B$6,'2. UC Pool Allocations by Type'!J$6,IF(D96='2. UC Pool Allocations by Type'!B$7,'2. UC Pool Allocations by Type'!J$7,IF(D96='2. UC Pool Allocations by Type'!B$10,'2. UC Pool Allocations by Type'!J$10,IF(D96='2. UC Pool Allocations by Type'!B$14,'2. UC Pool Allocations by Type'!J$14,IF(D96='2. UC Pool Allocations by Type'!B$15,'2. UC Pool Allocations by Type'!J$15,IF(D96='2. UC Pool Allocations by Type'!B$16,'2. UC Pool Allocations by Type'!J$16,0)))))))</f>
        <v>114315041.35925385</v>
      </c>
      <c r="AG96" s="71">
        <f t="shared" si="60"/>
        <v>5185600.3745589145</v>
      </c>
      <c r="AH96" s="71">
        <f t="shared" si="61"/>
        <v>0</v>
      </c>
      <c r="AI96" s="71">
        <f t="shared" si="62"/>
        <v>0</v>
      </c>
      <c r="AJ96" s="71">
        <f t="shared" si="63"/>
        <v>0</v>
      </c>
      <c r="AK96" s="71">
        <f t="shared" si="64"/>
        <v>0</v>
      </c>
      <c r="AL96" s="71">
        <f t="shared" si="65"/>
        <v>0</v>
      </c>
      <c r="AM96" s="71">
        <f t="shared" si="66"/>
        <v>0</v>
      </c>
      <c r="AN96" s="49">
        <f t="shared" si="67"/>
        <v>245012.42471568237</v>
      </c>
      <c r="AO96" s="51">
        <f>IF($E96=$D$352,U96*'1. UC Assumptions'!$H$14,0)</f>
        <v>0</v>
      </c>
      <c r="AP96" s="70">
        <f t="shared" si="53"/>
        <v>0</v>
      </c>
      <c r="AQ96" s="70">
        <f t="shared" si="68"/>
        <v>0</v>
      </c>
      <c r="AR96" s="70">
        <f t="shared" si="69"/>
        <v>0</v>
      </c>
      <c r="AS96" s="70">
        <f t="shared" si="90"/>
        <v>0</v>
      </c>
      <c r="AT96" s="70">
        <f t="shared" si="71"/>
        <v>0</v>
      </c>
      <c r="AU96" s="70">
        <f t="shared" si="72"/>
        <v>245012.42471568237</v>
      </c>
      <c r="AV96" s="70">
        <f t="shared" si="91"/>
        <v>-10981.656765858648</v>
      </c>
      <c r="AW96" s="99">
        <f t="shared" si="55"/>
        <v>234030.76794982373</v>
      </c>
      <c r="AX96" s="281">
        <v>4818620.57</v>
      </c>
      <c r="AY96" s="281">
        <f>ROUND(AX96*'1. UC Assumptions'!$C$19,2)</f>
        <v>2021411.33</v>
      </c>
      <c r="AZ96" s="281">
        <f>IF((AE96-AD96-AX96)*'1. UC Assumptions'!$C$19&gt;0,(AE96-AD96-AX96)*'1. UC Assumptions'!$C$19,0)</f>
        <v>153948.02801246449</v>
      </c>
      <c r="BA96" s="281">
        <f t="shared" si="51"/>
        <v>2175359.3580124644</v>
      </c>
      <c r="BB96" s="281">
        <f>ROUND(BA96/'1. UC Assumptions'!$C$19,2)</f>
        <v>5185600.38</v>
      </c>
      <c r="BC96" s="281">
        <f t="shared" si="92"/>
        <v>234030.76794982373</v>
      </c>
      <c r="BD96" s="281">
        <f t="shared" si="74"/>
        <v>0</v>
      </c>
      <c r="BE96" s="281">
        <f t="shared" si="75"/>
        <v>0</v>
      </c>
      <c r="BF96" s="281">
        <f t="shared" si="76"/>
        <v>4951569.6120501766</v>
      </c>
      <c r="BG96" s="281">
        <f t="shared" si="77"/>
        <v>0</v>
      </c>
      <c r="BH96" s="281">
        <f t="shared" si="78"/>
        <v>0</v>
      </c>
      <c r="BI96" s="281">
        <f t="shared" si="79"/>
        <v>0</v>
      </c>
      <c r="BJ96" s="281">
        <f t="shared" si="52"/>
        <v>234030.76794982373</v>
      </c>
      <c r="BK96" s="281">
        <f t="shared" si="80"/>
        <v>234030.76794982373</v>
      </c>
      <c r="BL96" s="281">
        <f t="shared" si="81"/>
        <v>0</v>
      </c>
      <c r="BM96" s="281">
        <f t="shared" si="82"/>
        <v>0</v>
      </c>
      <c r="BN96" s="281">
        <f t="shared" si="83"/>
        <v>0</v>
      </c>
      <c r="BO96" s="281">
        <f t="shared" si="84"/>
        <v>0</v>
      </c>
      <c r="BP96" s="281">
        <f t="shared" si="85"/>
        <v>0</v>
      </c>
      <c r="BQ96" s="281">
        <f t="shared" si="86"/>
        <v>0</v>
      </c>
      <c r="BR96" s="281">
        <f t="shared" si="93"/>
        <v>234030.76794982373</v>
      </c>
      <c r="BS96" s="281">
        <f t="shared" si="56"/>
        <v>98175.9</v>
      </c>
      <c r="BT96" s="90"/>
      <c r="BU96" s="111"/>
      <c r="BV96" s="111"/>
      <c r="BW96" s="126">
        <v>6726936.2286200011</v>
      </c>
      <c r="BX96" s="126">
        <v>10749614.299531963</v>
      </c>
      <c r="BY96" s="7">
        <f t="shared" si="94"/>
        <v>0</v>
      </c>
    </row>
    <row r="97" spans="1:77">
      <c r="A97" s="118" t="s">
        <v>243</v>
      </c>
      <c r="B97" s="118" t="s">
        <v>244</v>
      </c>
      <c r="C97" s="269" t="s">
        <v>244</v>
      </c>
      <c r="D97" s="119" t="s">
        <v>949</v>
      </c>
      <c r="E97" s="119" t="s">
        <v>977</v>
      </c>
      <c r="F97" s="120"/>
      <c r="G97" s="121" t="s">
        <v>242</v>
      </c>
      <c r="H97" s="121" t="s">
        <v>839</v>
      </c>
      <c r="I97" s="122" t="s">
        <v>945</v>
      </c>
      <c r="J97" s="217">
        <f t="shared" si="54"/>
        <v>1</v>
      </c>
      <c r="K97" s="123">
        <v>290725.23960894602</v>
      </c>
      <c r="L97" s="123">
        <v>2248167.5500000007</v>
      </c>
      <c r="M97" s="281">
        <v>0</v>
      </c>
      <c r="N97" s="264">
        <v>0</v>
      </c>
      <c r="O97" s="282">
        <v>0</v>
      </c>
      <c r="P97" s="93">
        <f t="shared" si="57"/>
        <v>0.17217522727129975</v>
      </c>
      <c r="Q97" s="231">
        <v>2976027.2326773317</v>
      </c>
      <c r="R97" s="231"/>
      <c r="S97" s="123">
        <v>2976027.2326773317</v>
      </c>
      <c r="T97" s="123">
        <v>1092042.0332417812</v>
      </c>
      <c r="U97" s="123">
        <f t="shared" si="87"/>
        <v>1883985.1994355505</v>
      </c>
      <c r="V97" s="123">
        <f t="shared" si="58"/>
        <v>1883985.1994355505</v>
      </c>
      <c r="W97" s="123" t="b">
        <f t="shared" si="59"/>
        <v>0</v>
      </c>
      <c r="X97" s="123">
        <v>0</v>
      </c>
      <c r="Y97" s="123">
        <v>0</v>
      </c>
      <c r="Z97" s="123">
        <v>0</v>
      </c>
      <c r="AA97" s="123">
        <v>0</v>
      </c>
      <c r="AB97" s="123">
        <v>0</v>
      </c>
      <c r="AC97" s="70">
        <f t="shared" si="88"/>
        <v>0</v>
      </c>
      <c r="AD97" s="70">
        <v>0</v>
      </c>
      <c r="AE97" s="70">
        <f t="shared" si="89"/>
        <v>1883985.1994355505</v>
      </c>
      <c r="AF97" s="51">
        <f>IF(D97='2. UC Pool Allocations by Type'!B$5,'2. UC Pool Allocations by Type'!J$5,IF(D97='2. UC Pool Allocations by Type'!B$6,'2. UC Pool Allocations by Type'!J$6,IF(D97='2. UC Pool Allocations by Type'!B$7,'2. UC Pool Allocations by Type'!J$7,IF(D97='2. UC Pool Allocations by Type'!B$10,'2. UC Pool Allocations by Type'!J$10,IF(D97='2. UC Pool Allocations by Type'!B$14,'2. UC Pool Allocations by Type'!J$14,IF(D97='2. UC Pool Allocations by Type'!B$15,'2. UC Pool Allocations by Type'!J$15,IF(D97='2. UC Pool Allocations by Type'!B$16,'2. UC Pool Allocations by Type'!J$16,0)))))))</f>
        <v>114315041.35925385</v>
      </c>
      <c r="AG97" s="71">
        <f t="shared" si="60"/>
        <v>1883985.1994355505</v>
      </c>
      <c r="AH97" s="71">
        <f t="shared" si="61"/>
        <v>0</v>
      </c>
      <c r="AI97" s="71">
        <f t="shared" si="62"/>
        <v>0</v>
      </c>
      <c r="AJ97" s="71">
        <f t="shared" si="63"/>
        <v>0</v>
      </c>
      <c r="AK97" s="71">
        <f t="shared" si="64"/>
        <v>0</v>
      </c>
      <c r="AL97" s="71">
        <f t="shared" si="65"/>
        <v>0</v>
      </c>
      <c r="AM97" s="71">
        <f t="shared" si="66"/>
        <v>0</v>
      </c>
      <c r="AN97" s="49">
        <f t="shared" si="67"/>
        <v>89015.68738439976</v>
      </c>
      <c r="AO97" s="51">
        <f>IF($E97=$D$352,U97*'1. UC Assumptions'!$H$14,0)</f>
        <v>190757.98428909556</v>
      </c>
      <c r="AP97" s="70">
        <f t="shared" si="53"/>
        <v>101742.2969046958</v>
      </c>
      <c r="AQ97" s="70">
        <f t="shared" si="68"/>
        <v>0</v>
      </c>
      <c r="AR97" s="70">
        <f t="shared" si="69"/>
        <v>0</v>
      </c>
      <c r="AS97" s="70">
        <f t="shared" si="90"/>
        <v>0</v>
      </c>
      <c r="AT97" s="70">
        <f t="shared" si="71"/>
        <v>101742.2969046958</v>
      </c>
      <c r="AU97" s="70">
        <f t="shared" si="72"/>
        <v>0</v>
      </c>
      <c r="AV97" s="70">
        <f t="shared" si="91"/>
        <v>0</v>
      </c>
      <c r="AW97" s="99">
        <f t="shared" si="55"/>
        <v>190757.98428909556</v>
      </c>
      <c r="AX97" s="281">
        <v>0</v>
      </c>
      <c r="AY97" s="281">
        <f>ROUND(AX97*'1. UC Assumptions'!$C$19,2)</f>
        <v>0</v>
      </c>
      <c r="AZ97" s="281">
        <f>IF((AE97-AD97-AX97)*'1. UC Assumptions'!$C$19&gt;0,(AE97-AD97-AX97)*'1. UC Assumptions'!$C$19,0)</f>
        <v>790331.79116321343</v>
      </c>
      <c r="BA97" s="281">
        <f t="shared" si="51"/>
        <v>790331.79116321343</v>
      </c>
      <c r="BB97" s="281">
        <f>ROUND(BA97/'1. UC Assumptions'!$C$19,2)</f>
        <v>1883985.2</v>
      </c>
      <c r="BC97" s="281">
        <f t="shared" si="92"/>
        <v>190757.98428909556</v>
      </c>
      <c r="BD97" s="281">
        <f t="shared" si="74"/>
        <v>0</v>
      </c>
      <c r="BE97" s="281">
        <f t="shared" si="75"/>
        <v>0</v>
      </c>
      <c r="BF97" s="281">
        <f t="shared" si="76"/>
        <v>1693227.2157109044</v>
      </c>
      <c r="BG97" s="281">
        <f t="shared" si="77"/>
        <v>0</v>
      </c>
      <c r="BH97" s="281">
        <f t="shared" si="78"/>
        <v>0</v>
      </c>
      <c r="BI97" s="281">
        <f t="shared" si="79"/>
        <v>0</v>
      </c>
      <c r="BJ97" s="281">
        <f t="shared" si="52"/>
        <v>190757.98428909556</v>
      </c>
      <c r="BK97" s="281">
        <f t="shared" si="80"/>
        <v>190757.98428909556</v>
      </c>
      <c r="BL97" s="281">
        <f t="shared" si="81"/>
        <v>0</v>
      </c>
      <c r="BM97" s="281">
        <f t="shared" si="82"/>
        <v>0</v>
      </c>
      <c r="BN97" s="281">
        <f t="shared" si="83"/>
        <v>0</v>
      </c>
      <c r="BO97" s="281">
        <f t="shared" si="84"/>
        <v>0</v>
      </c>
      <c r="BP97" s="281">
        <f t="shared" si="85"/>
        <v>0</v>
      </c>
      <c r="BQ97" s="281">
        <f t="shared" si="86"/>
        <v>0</v>
      </c>
      <c r="BR97" s="281">
        <f t="shared" si="93"/>
        <v>190757.98428909556</v>
      </c>
      <c r="BS97" s="281">
        <f t="shared" si="56"/>
        <v>80022.97</v>
      </c>
      <c r="BT97" s="90"/>
      <c r="BU97" s="111"/>
      <c r="BV97" s="111"/>
      <c r="BW97" s="126">
        <v>577046.90960894595</v>
      </c>
      <c r="BX97" s="126">
        <v>2976027.2326773317</v>
      </c>
      <c r="BY97" s="7">
        <f t="shared" si="94"/>
        <v>0</v>
      </c>
    </row>
    <row r="98" spans="1:77">
      <c r="A98" s="118" t="s">
        <v>245</v>
      </c>
      <c r="B98" s="118" t="s">
        <v>246</v>
      </c>
      <c r="C98" s="269" t="s">
        <v>2130</v>
      </c>
      <c r="D98" s="119" t="s">
        <v>972</v>
      </c>
      <c r="E98" s="119" t="s">
        <v>977</v>
      </c>
      <c r="F98" s="120"/>
      <c r="G98" s="121" t="s">
        <v>1167</v>
      </c>
      <c r="H98" s="121" t="s">
        <v>793</v>
      </c>
      <c r="I98" s="122">
        <v>19</v>
      </c>
      <c r="J98" s="217" t="str">
        <f t="shared" si="54"/>
        <v xml:space="preserve"> </v>
      </c>
      <c r="K98" s="123">
        <v>390785.05306996231</v>
      </c>
      <c r="L98" s="123">
        <v>954661</v>
      </c>
      <c r="M98" s="281">
        <v>1216669.4700000002</v>
      </c>
      <c r="N98" s="264">
        <v>925901.87042706239</v>
      </c>
      <c r="O98" s="282">
        <v>290767.59957293782</v>
      </c>
      <c r="P98" s="93">
        <f t="shared" si="57"/>
        <v>6.4555358243576721E-2</v>
      </c>
      <c r="Q98" s="231">
        <v>1432301.8050233</v>
      </c>
      <c r="R98" s="231"/>
      <c r="S98" s="123">
        <v>1432301.8050233</v>
      </c>
      <c r="T98" s="123">
        <v>0</v>
      </c>
      <c r="U98" s="123">
        <f t="shared" si="87"/>
        <v>506399.93459623761</v>
      </c>
      <c r="V98" s="123" t="b">
        <f t="shared" si="58"/>
        <v>0</v>
      </c>
      <c r="W98" s="123">
        <f t="shared" si="59"/>
        <v>506399.93459623761</v>
      </c>
      <c r="X98" s="123">
        <v>449796</v>
      </c>
      <c r="Y98" s="123">
        <v>0</v>
      </c>
      <c r="Z98" s="123">
        <v>0</v>
      </c>
      <c r="AA98" s="123">
        <v>0</v>
      </c>
      <c r="AB98" s="123">
        <v>0</v>
      </c>
      <c r="AC98" s="70">
        <f t="shared" si="88"/>
        <v>159028.40042706218</v>
      </c>
      <c r="AD98" s="70">
        <v>0</v>
      </c>
      <c r="AE98" s="70">
        <f t="shared" si="89"/>
        <v>665428.33502329979</v>
      </c>
      <c r="AF98" s="51">
        <f>IF(D98='2. UC Pool Allocations by Type'!B$5,'2. UC Pool Allocations by Type'!J$5,IF(D98='2. UC Pool Allocations by Type'!B$6,'2. UC Pool Allocations by Type'!J$6,IF(D98='2. UC Pool Allocations by Type'!B$7,'2. UC Pool Allocations by Type'!J$7,IF(D98='2. UC Pool Allocations by Type'!B$10,'2. UC Pool Allocations by Type'!J$10,IF(D98='2. UC Pool Allocations by Type'!B$14,'2. UC Pool Allocations by Type'!J$14,IF(D98='2. UC Pool Allocations by Type'!B$15,'2. UC Pool Allocations by Type'!J$15,IF(D98='2. UC Pool Allocations by Type'!B$16,'2. UC Pool Allocations by Type'!J$16,0)))))))</f>
        <v>7359030.3040027209</v>
      </c>
      <c r="AG98" s="71">
        <f t="shared" si="60"/>
        <v>0</v>
      </c>
      <c r="AH98" s="71">
        <f t="shared" si="61"/>
        <v>665428.33502329979</v>
      </c>
      <c r="AI98" s="71">
        <f t="shared" si="62"/>
        <v>0</v>
      </c>
      <c r="AJ98" s="71">
        <f t="shared" si="63"/>
        <v>0</v>
      </c>
      <c r="AK98" s="71">
        <f t="shared" si="64"/>
        <v>0</v>
      </c>
      <c r="AL98" s="71">
        <f t="shared" si="65"/>
        <v>0</v>
      </c>
      <c r="AM98" s="71">
        <f t="shared" si="66"/>
        <v>0</v>
      </c>
      <c r="AN98" s="49">
        <f t="shared" si="67"/>
        <v>37298.940891002014</v>
      </c>
      <c r="AO98" s="51">
        <f>IF($E98=$D$352,U98*'1. UC Assumptions'!$H$14,0)</f>
        <v>51274.198330565341</v>
      </c>
      <c r="AP98" s="70">
        <f t="shared" si="53"/>
        <v>13975.257439563327</v>
      </c>
      <c r="AQ98" s="70">
        <f t="shared" si="68"/>
        <v>13975.257439563327</v>
      </c>
      <c r="AR98" s="70">
        <f t="shared" si="69"/>
        <v>0</v>
      </c>
      <c r="AS98" s="70">
        <f t="shared" si="90"/>
        <v>0</v>
      </c>
      <c r="AT98" s="70">
        <f t="shared" si="71"/>
        <v>0</v>
      </c>
      <c r="AU98" s="70">
        <f t="shared" si="72"/>
        <v>0</v>
      </c>
      <c r="AV98" s="70">
        <f t="shared" si="91"/>
        <v>0</v>
      </c>
      <c r="AW98" s="99">
        <f t="shared" si="55"/>
        <v>51274.198330565341</v>
      </c>
      <c r="AX98" s="281">
        <v>1216669.4700000002</v>
      </c>
      <c r="AY98" s="281">
        <f>ROUND(AX98*'1. UC Assumptions'!$C$19,2)</f>
        <v>510392.84</v>
      </c>
      <c r="AZ98" s="281">
        <f>IF((AE98-AD98-AX98)*'1. UC Assumptions'!$C$19&gt;0,(AE98-AD98-AX98)*'1. UC Assumptions'!$C$19,0)</f>
        <v>0</v>
      </c>
      <c r="BA98" s="281">
        <f t="shared" si="51"/>
        <v>510392.84</v>
      </c>
      <c r="BB98" s="281">
        <f>ROUND(BA98/'1. UC Assumptions'!$C$19,2)</f>
        <v>1216669.46</v>
      </c>
      <c r="BC98" s="281">
        <f t="shared" si="92"/>
        <v>51274.198330565341</v>
      </c>
      <c r="BD98" s="281">
        <f t="shared" si="74"/>
        <v>0</v>
      </c>
      <c r="BE98" s="281">
        <f t="shared" si="75"/>
        <v>0</v>
      </c>
      <c r="BF98" s="281">
        <f t="shared" si="76"/>
        <v>0</v>
      </c>
      <c r="BG98" s="281">
        <f t="shared" si="77"/>
        <v>0</v>
      </c>
      <c r="BH98" s="281">
        <f t="shared" si="78"/>
        <v>0</v>
      </c>
      <c r="BI98" s="281">
        <f t="shared" si="79"/>
        <v>0</v>
      </c>
      <c r="BJ98" s="281">
        <f t="shared" si="52"/>
        <v>51274.198330565341</v>
      </c>
      <c r="BK98" s="281">
        <f t="shared" si="80"/>
        <v>0</v>
      </c>
      <c r="BL98" s="281">
        <f t="shared" si="81"/>
        <v>51274.198330565341</v>
      </c>
      <c r="BM98" s="281">
        <f t="shared" si="82"/>
        <v>0</v>
      </c>
      <c r="BN98" s="281">
        <f t="shared" si="83"/>
        <v>0</v>
      </c>
      <c r="BO98" s="281">
        <f t="shared" si="84"/>
        <v>0</v>
      </c>
      <c r="BP98" s="281">
        <f t="shared" si="85"/>
        <v>0</v>
      </c>
      <c r="BQ98" s="281">
        <f t="shared" si="86"/>
        <v>0</v>
      </c>
      <c r="BR98" s="281">
        <f t="shared" si="93"/>
        <v>51274.198330565341</v>
      </c>
      <c r="BS98" s="281">
        <f t="shared" si="56"/>
        <v>21509.52</v>
      </c>
      <c r="BT98" s="90"/>
      <c r="BU98" s="111"/>
      <c r="BV98" s="111"/>
      <c r="BW98" s="126">
        <v>405057.66306996241</v>
      </c>
      <c r="BX98" s="126">
        <v>1432301.8050233</v>
      </c>
      <c r="BY98" s="7">
        <f t="shared" si="94"/>
        <v>0</v>
      </c>
    </row>
    <row r="99" spans="1:77" ht="13.5" customHeight="1">
      <c r="A99" s="118" t="s">
        <v>247</v>
      </c>
      <c r="B99" s="118" t="s">
        <v>248</v>
      </c>
      <c r="C99" s="269" t="s">
        <v>248</v>
      </c>
      <c r="D99" s="119" t="s">
        <v>949</v>
      </c>
      <c r="E99" s="119"/>
      <c r="F99" s="120"/>
      <c r="G99" s="121" t="s">
        <v>1168</v>
      </c>
      <c r="H99" s="121" t="s">
        <v>840</v>
      </c>
      <c r="I99" s="122">
        <v>14</v>
      </c>
      <c r="J99" s="217">
        <f t="shared" si="54"/>
        <v>1</v>
      </c>
      <c r="K99" s="123">
        <v>11918503.597229999</v>
      </c>
      <c r="L99" s="123">
        <v>4007010.4107250003</v>
      </c>
      <c r="M99" s="281">
        <v>6072441.0599999996</v>
      </c>
      <c r="N99" s="264">
        <v>6072441.0599999996</v>
      </c>
      <c r="O99" s="282">
        <v>0</v>
      </c>
      <c r="P99" s="93">
        <f t="shared" si="57"/>
        <v>0.14868231363687068</v>
      </c>
      <c r="Q99" s="231">
        <v>18293356.276514143</v>
      </c>
      <c r="R99" s="231"/>
      <c r="S99" s="123">
        <v>18293356.276514143</v>
      </c>
      <c r="T99" s="123">
        <v>4553415.9700221764</v>
      </c>
      <c r="U99" s="123">
        <f t="shared" si="87"/>
        <v>7667499.2464919677</v>
      </c>
      <c r="V99" s="123">
        <f t="shared" si="58"/>
        <v>0</v>
      </c>
      <c r="W99" s="123" t="b">
        <f t="shared" si="59"/>
        <v>0</v>
      </c>
      <c r="X99" s="123">
        <v>0</v>
      </c>
      <c r="Y99" s="123">
        <v>0</v>
      </c>
      <c r="Z99" s="123">
        <v>0</v>
      </c>
      <c r="AA99" s="123">
        <v>0</v>
      </c>
      <c r="AB99" s="123">
        <v>0</v>
      </c>
      <c r="AC99" s="70">
        <f t="shared" si="88"/>
        <v>0</v>
      </c>
      <c r="AD99" s="70">
        <v>0</v>
      </c>
      <c r="AE99" s="70">
        <f t="shared" si="89"/>
        <v>7667499.2464919677</v>
      </c>
      <c r="AF99" s="51">
        <f>IF(D99='2. UC Pool Allocations by Type'!B$5,'2. UC Pool Allocations by Type'!J$5,IF(D99='2. UC Pool Allocations by Type'!B$6,'2. UC Pool Allocations by Type'!J$6,IF(D99='2. UC Pool Allocations by Type'!B$7,'2. UC Pool Allocations by Type'!J$7,IF(D99='2. UC Pool Allocations by Type'!B$10,'2. UC Pool Allocations by Type'!J$10,IF(D99='2. UC Pool Allocations by Type'!B$14,'2. UC Pool Allocations by Type'!J$14,IF(D99='2. UC Pool Allocations by Type'!B$15,'2. UC Pool Allocations by Type'!J$15,IF(D99='2. UC Pool Allocations by Type'!B$16,'2. UC Pool Allocations by Type'!J$16,0)))))))</f>
        <v>114315041.35925385</v>
      </c>
      <c r="AG99" s="71">
        <f t="shared" si="60"/>
        <v>7667499.2464919677</v>
      </c>
      <c r="AH99" s="71">
        <f t="shared" si="61"/>
        <v>0</v>
      </c>
      <c r="AI99" s="71">
        <f t="shared" si="62"/>
        <v>0</v>
      </c>
      <c r="AJ99" s="71">
        <f t="shared" si="63"/>
        <v>0</v>
      </c>
      <c r="AK99" s="71">
        <f t="shared" si="64"/>
        <v>0</v>
      </c>
      <c r="AL99" s="71">
        <f t="shared" si="65"/>
        <v>0</v>
      </c>
      <c r="AM99" s="71">
        <f t="shared" si="66"/>
        <v>0</v>
      </c>
      <c r="AN99" s="49">
        <f t="shared" si="67"/>
        <v>362278.7037553892</v>
      </c>
      <c r="AO99" s="51">
        <f>IF($E99=$D$352,U99*'1. UC Assumptions'!$H$14,0)</f>
        <v>0</v>
      </c>
      <c r="AP99" s="70">
        <f t="shared" si="53"/>
        <v>0</v>
      </c>
      <c r="AQ99" s="70">
        <f t="shared" si="68"/>
        <v>0</v>
      </c>
      <c r="AR99" s="70">
        <f t="shared" si="69"/>
        <v>0</v>
      </c>
      <c r="AS99" s="70">
        <f t="shared" si="90"/>
        <v>0</v>
      </c>
      <c r="AT99" s="70">
        <f t="shared" si="71"/>
        <v>0</v>
      </c>
      <c r="AU99" s="70">
        <f t="shared" si="72"/>
        <v>362278.7037553892</v>
      </c>
      <c r="AV99" s="70">
        <f t="shared" si="91"/>
        <v>-16237.627062539847</v>
      </c>
      <c r="AW99" s="99">
        <f t="shared" si="55"/>
        <v>346041.07669284934</v>
      </c>
      <c r="AX99" s="281">
        <v>6072441.0599999996</v>
      </c>
      <c r="AY99" s="281">
        <f>ROUND(AX99*'1. UC Assumptions'!$C$19,2)</f>
        <v>2547389.02</v>
      </c>
      <c r="AZ99" s="281">
        <f>IF((AE99-AD99-AX99)*'1. UC Assumptions'!$C$19&gt;0,(AE99-AD99-AX99)*'1. UC Assumptions'!$C$19,0)</f>
        <v>669126.90923338057</v>
      </c>
      <c r="BA99" s="281">
        <f t="shared" si="51"/>
        <v>3216515.9292333806</v>
      </c>
      <c r="BB99" s="281">
        <f>ROUND(BA99/'1. UC Assumptions'!$C$19,2)</f>
        <v>7667499.2400000002</v>
      </c>
      <c r="BC99" s="281">
        <f t="shared" si="92"/>
        <v>346041.07669284934</v>
      </c>
      <c r="BD99" s="281">
        <f t="shared" si="74"/>
        <v>0</v>
      </c>
      <c r="BE99" s="281">
        <f t="shared" si="75"/>
        <v>0</v>
      </c>
      <c r="BF99" s="281">
        <f t="shared" si="76"/>
        <v>7321458.1633071508</v>
      </c>
      <c r="BG99" s="281">
        <f t="shared" si="77"/>
        <v>0</v>
      </c>
      <c r="BH99" s="281">
        <f t="shared" si="78"/>
        <v>0</v>
      </c>
      <c r="BI99" s="281">
        <f t="shared" si="79"/>
        <v>0</v>
      </c>
      <c r="BJ99" s="281">
        <f t="shared" si="52"/>
        <v>346041.07669284934</v>
      </c>
      <c r="BK99" s="281">
        <f t="shared" si="80"/>
        <v>346041.07669284934</v>
      </c>
      <c r="BL99" s="281">
        <f t="shared" si="81"/>
        <v>0</v>
      </c>
      <c r="BM99" s="281">
        <f t="shared" si="82"/>
        <v>0</v>
      </c>
      <c r="BN99" s="281">
        <f t="shared" si="83"/>
        <v>0</v>
      </c>
      <c r="BO99" s="281">
        <f t="shared" si="84"/>
        <v>0</v>
      </c>
      <c r="BP99" s="281">
        <f t="shared" si="85"/>
        <v>0</v>
      </c>
      <c r="BQ99" s="281">
        <f t="shared" si="86"/>
        <v>0</v>
      </c>
      <c r="BR99" s="281">
        <f t="shared" si="93"/>
        <v>346041.07669284934</v>
      </c>
      <c r="BS99" s="281">
        <f t="shared" si="56"/>
        <v>145164.23000000001</v>
      </c>
      <c r="BT99" s="90"/>
      <c r="BU99" s="111"/>
      <c r="BV99" s="111"/>
      <c r="BW99" s="126">
        <v>13359314.097229999</v>
      </c>
      <c r="BX99" s="126">
        <v>18293356.276514143</v>
      </c>
      <c r="BY99" s="7">
        <f t="shared" si="94"/>
        <v>0</v>
      </c>
    </row>
    <row r="100" spans="1:77">
      <c r="A100" s="118" t="s">
        <v>249</v>
      </c>
      <c r="B100" s="118" t="s">
        <v>250</v>
      </c>
      <c r="C100" s="269" t="s">
        <v>250</v>
      </c>
      <c r="D100" s="119" t="s">
        <v>949</v>
      </c>
      <c r="E100" s="119"/>
      <c r="F100" s="120"/>
      <c r="G100" s="121" t="s">
        <v>1171</v>
      </c>
      <c r="H100" s="121" t="s">
        <v>802</v>
      </c>
      <c r="I100" s="122">
        <v>5</v>
      </c>
      <c r="J100" s="217">
        <f t="shared" si="54"/>
        <v>1</v>
      </c>
      <c r="K100" s="123">
        <v>5599756.747419998</v>
      </c>
      <c r="L100" s="123">
        <v>16326979.199999999</v>
      </c>
      <c r="M100" s="281">
        <v>6551862.6500000004</v>
      </c>
      <c r="N100" s="264">
        <v>6551862.6500000004</v>
      </c>
      <c r="O100" s="282">
        <v>0</v>
      </c>
      <c r="P100" s="93">
        <f t="shared" si="57"/>
        <v>0.10685899517639696</v>
      </c>
      <c r="Q100" s="231">
        <v>24269804.918259483</v>
      </c>
      <c r="R100" s="231"/>
      <c r="S100" s="123">
        <v>24269804.918259483</v>
      </c>
      <c r="T100" s="123">
        <v>10080155.73829462</v>
      </c>
      <c r="U100" s="123">
        <f t="shared" si="87"/>
        <v>7637786.5299648624</v>
      </c>
      <c r="V100" s="123">
        <f t="shared" si="58"/>
        <v>0</v>
      </c>
      <c r="W100" s="123" t="b">
        <f t="shared" si="59"/>
        <v>0</v>
      </c>
      <c r="X100" s="123">
        <v>0</v>
      </c>
      <c r="Y100" s="123">
        <v>0</v>
      </c>
      <c r="Z100" s="123">
        <v>0</v>
      </c>
      <c r="AA100" s="123">
        <v>0</v>
      </c>
      <c r="AB100" s="123">
        <v>0</v>
      </c>
      <c r="AC100" s="70">
        <f t="shared" si="88"/>
        <v>0</v>
      </c>
      <c r="AD100" s="70">
        <v>0</v>
      </c>
      <c r="AE100" s="70">
        <f t="shared" si="89"/>
        <v>7637786.5299648624</v>
      </c>
      <c r="AF100" s="51">
        <f>IF(D100='2. UC Pool Allocations by Type'!B$5,'2. UC Pool Allocations by Type'!J$5,IF(D100='2. UC Pool Allocations by Type'!B$6,'2. UC Pool Allocations by Type'!J$6,IF(D100='2. UC Pool Allocations by Type'!B$7,'2. UC Pool Allocations by Type'!J$7,IF(D100='2. UC Pool Allocations by Type'!B$10,'2. UC Pool Allocations by Type'!J$10,IF(D100='2. UC Pool Allocations by Type'!B$14,'2. UC Pool Allocations by Type'!J$14,IF(D100='2. UC Pool Allocations by Type'!B$15,'2. UC Pool Allocations by Type'!J$15,IF(D100='2. UC Pool Allocations by Type'!B$16,'2. UC Pool Allocations by Type'!J$16,0)))))))</f>
        <v>114315041.35925385</v>
      </c>
      <c r="AG100" s="71">
        <f t="shared" si="60"/>
        <v>7637786.5299648624</v>
      </c>
      <c r="AH100" s="71">
        <f t="shared" si="61"/>
        <v>0</v>
      </c>
      <c r="AI100" s="71">
        <f t="shared" si="62"/>
        <v>0</v>
      </c>
      <c r="AJ100" s="71">
        <f t="shared" si="63"/>
        <v>0</v>
      </c>
      <c r="AK100" s="71">
        <f t="shared" si="64"/>
        <v>0</v>
      </c>
      <c r="AL100" s="71">
        <f t="shared" si="65"/>
        <v>0</v>
      </c>
      <c r="AM100" s="71">
        <f t="shared" si="66"/>
        <v>0</v>
      </c>
      <c r="AN100" s="49">
        <f t="shared" si="67"/>
        <v>360874.81911419862</v>
      </c>
      <c r="AO100" s="51">
        <f>IF($E100=$D$352,U100*'1. UC Assumptions'!$H$14,0)</f>
        <v>0</v>
      </c>
      <c r="AP100" s="70">
        <f t="shared" si="53"/>
        <v>0</v>
      </c>
      <c r="AQ100" s="70">
        <f t="shared" si="68"/>
        <v>0</v>
      </c>
      <c r="AR100" s="70">
        <f t="shared" si="69"/>
        <v>0</v>
      </c>
      <c r="AS100" s="70">
        <f t="shared" si="90"/>
        <v>0</v>
      </c>
      <c r="AT100" s="70">
        <f t="shared" si="71"/>
        <v>0</v>
      </c>
      <c r="AU100" s="70">
        <f t="shared" si="72"/>
        <v>360874.81911419862</v>
      </c>
      <c r="AV100" s="70">
        <f t="shared" si="91"/>
        <v>-16174.703807581222</v>
      </c>
      <c r="AW100" s="99">
        <f t="shared" si="55"/>
        <v>344700.1153066174</v>
      </c>
      <c r="AX100" s="281">
        <v>6551862.6500000004</v>
      </c>
      <c r="AY100" s="281">
        <f>ROUND(AX100*'1. UC Assumptions'!$C$19,2)</f>
        <v>2748506.38</v>
      </c>
      <c r="AZ100" s="281">
        <f>IF((AE100-AD100-AX100)*'1. UC Assumptions'!$C$19&gt;0,(AE100-AD100-AX100)*'1. UC Assumptions'!$C$19,0)</f>
        <v>455545.06764525961</v>
      </c>
      <c r="BA100" s="281">
        <f t="shared" si="51"/>
        <v>3204051.4476452596</v>
      </c>
      <c r="BB100" s="281">
        <f>ROUND(BA100/'1. UC Assumptions'!$C$19,2)</f>
        <v>7637786.5300000003</v>
      </c>
      <c r="BC100" s="281">
        <f t="shared" si="92"/>
        <v>344700.1153066174</v>
      </c>
      <c r="BD100" s="281">
        <f t="shared" si="74"/>
        <v>0</v>
      </c>
      <c r="BE100" s="281">
        <f t="shared" si="75"/>
        <v>0</v>
      </c>
      <c r="BF100" s="281">
        <f t="shared" si="76"/>
        <v>7293086.4146933826</v>
      </c>
      <c r="BG100" s="281">
        <f t="shared" si="77"/>
        <v>0</v>
      </c>
      <c r="BH100" s="281">
        <f t="shared" si="78"/>
        <v>0</v>
      </c>
      <c r="BI100" s="281">
        <f t="shared" si="79"/>
        <v>0</v>
      </c>
      <c r="BJ100" s="281">
        <f t="shared" si="52"/>
        <v>344700.1153066174</v>
      </c>
      <c r="BK100" s="281">
        <f t="shared" si="80"/>
        <v>344700.1153066174</v>
      </c>
      <c r="BL100" s="281">
        <f t="shared" si="81"/>
        <v>0</v>
      </c>
      <c r="BM100" s="281">
        <f t="shared" si="82"/>
        <v>0</v>
      </c>
      <c r="BN100" s="281">
        <f t="shared" si="83"/>
        <v>0</v>
      </c>
      <c r="BO100" s="281">
        <f t="shared" si="84"/>
        <v>0</v>
      </c>
      <c r="BP100" s="281">
        <f t="shared" si="85"/>
        <v>0</v>
      </c>
      <c r="BQ100" s="281">
        <f t="shared" si="86"/>
        <v>0</v>
      </c>
      <c r="BR100" s="281">
        <f t="shared" si="93"/>
        <v>344700.1153066174</v>
      </c>
      <c r="BS100" s="281">
        <f t="shared" si="56"/>
        <v>144601.69</v>
      </c>
      <c r="BT100" s="90"/>
      <c r="BU100" s="111"/>
      <c r="BV100" s="111"/>
      <c r="BW100" s="126">
        <v>6712932.2074199989</v>
      </c>
      <c r="BX100" s="126">
        <v>24269804.918259483</v>
      </c>
      <c r="BY100" s="7">
        <f t="shared" si="94"/>
        <v>0</v>
      </c>
    </row>
    <row r="101" spans="1:77">
      <c r="A101" s="118" t="s">
        <v>252</v>
      </c>
      <c r="B101" s="118" t="s">
        <v>253</v>
      </c>
      <c r="C101" s="269" t="s">
        <v>253</v>
      </c>
      <c r="D101" s="119" t="s">
        <v>949</v>
      </c>
      <c r="E101" s="119"/>
      <c r="F101" s="120"/>
      <c r="G101" s="121" t="s">
        <v>251</v>
      </c>
      <c r="H101" s="121" t="s">
        <v>792</v>
      </c>
      <c r="I101" s="122">
        <v>7</v>
      </c>
      <c r="J101" s="217" t="str">
        <f t="shared" si="54"/>
        <v xml:space="preserve"> </v>
      </c>
      <c r="K101" s="123">
        <v>4875945.0304437373</v>
      </c>
      <c r="L101" s="123">
        <v>19240081.710000001</v>
      </c>
      <c r="M101" s="281">
        <v>12597257.789999999</v>
      </c>
      <c r="N101" s="264">
        <v>12597257.789999999</v>
      </c>
      <c r="O101" s="282">
        <v>0</v>
      </c>
      <c r="P101" s="93">
        <f t="shared" si="57"/>
        <v>7.2314196019875876E-2</v>
      </c>
      <c r="Q101" s="231">
        <v>25859957.825372752</v>
      </c>
      <c r="R101" s="231"/>
      <c r="S101" s="123">
        <v>25859957.825372752</v>
      </c>
      <c r="T101" s="123">
        <v>0</v>
      </c>
      <c r="U101" s="123">
        <f t="shared" si="87"/>
        <v>13262700.035372753</v>
      </c>
      <c r="V101" s="123">
        <f t="shared" si="58"/>
        <v>0</v>
      </c>
      <c r="W101" s="123" t="b">
        <f t="shared" si="59"/>
        <v>0</v>
      </c>
      <c r="X101" s="123">
        <v>0</v>
      </c>
      <c r="Y101" s="123">
        <v>0</v>
      </c>
      <c r="Z101" s="123">
        <v>0</v>
      </c>
      <c r="AA101" s="123">
        <v>0</v>
      </c>
      <c r="AB101" s="123">
        <v>0</v>
      </c>
      <c r="AC101" s="70">
        <f t="shared" si="88"/>
        <v>0</v>
      </c>
      <c r="AD101" s="70">
        <v>0</v>
      </c>
      <c r="AE101" s="70">
        <f t="shared" si="89"/>
        <v>13262700.035372753</v>
      </c>
      <c r="AF101" s="51">
        <f>IF(D101='2. UC Pool Allocations by Type'!B$5,'2. UC Pool Allocations by Type'!J$5,IF(D101='2. UC Pool Allocations by Type'!B$6,'2. UC Pool Allocations by Type'!J$6,IF(D101='2. UC Pool Allocations by Type'!B$7,'2. UC Pool Allocations by Type'!J$7,IF(D101='2. UC Pool Allocations by Type'!B$10,'2. UC Pool Allocations by Type'!J$10,IF(D101='2. UC Pool Allocations by Type'!B$14,'2. UC Pool Allocations by Type'!J$14,IF(D101='2. UC Pool Allocations by Type'!B$15,'2. UC Pool Allocations by Type'!J$15,IF(D101='2. UC Pool Allocations by Type'!B$16,'2. UC Pool Allocations by Type'!J$16,0)))))))</f>
        <v>114315041.35925385</v>
      </c>
      <c r="AG101" s="71">
        <f t="shared" si="60"/>
        <v>13262700.035372753</v>
      </c>
      <c r="AH101" s="71">
        <f t="shared" si="61"/>
        <v>0</v>
      </c>
      <c r="AI101" s="71">
        <f t="shared" si="62"/>
        <v>0</v>
      </c>
      <c r="AJ101" s="71">
        <f t="shared" si="63"/>
        <v>0</v>
      </c>
      <c r="AK101" s="71">
        <f t="shared" si="64"/>
        <v>0</v>
      </c>
      <c r="AL101" s="71">
        <f t="shared" si="65"/>
        <v>0</v>
      </c>
      <c r="AM101" s="71">
        <f t="shared" si="66"/>
        <v>0</v>
      </c>
      <c r="AN101" s="49">
        <f t="shared" si="67"/>
        <v>626644.17988820595</v>
      </c>
      <c r="AO101" s="51">
        <f>IF($E101=$D$352,U101*'1. UC Assumptions'!$H$14,0)</f>
        <v>0</v>
      </c>
      <c r="AP101" s="70">
        <f t="shared" si="53"/>
        <v>0</v>
      </c>
      <c r="AQ101" s="70">
        <f t="shared" si="68"/>
        <v>0</v>
      </c>
      <c r="AR101" s="70">
        <f t="shared" si="69"/>
        <v>0</v>
      </c>
      <c r="AS101" s="70">
        <f t="shared" si="90"/>
        <v>0</v>
      </c>
      <c r="AT101" s="70">
        <f t="shared" si="71"/>
        <v>0</v>
      </c>
      <c r="AU101" s="70">
        <f t="shared" si="72"/>
        <v>626644.17988820595</v>
      </c>
      <c r="AV101" s="70">
        <f t="shared" si="91"/>
        <v>-28086.703381841988</v>
      </c>
      <c r="AW101" s="99">
        <f t="shared" si="55"/>
        <v>598557.47650636395</v>
      </c>
      <c r="AX101" s="281">
        <v>12597257.789999999</v>
      </c>
      <c r="AY101" s="281">
        <f>ROUND(AX101*'1. UC Assumptions'!$C$19,2)</f>
        <v>5284549.6399999997</v>
      </c>
      <c r="AZ101" s="281">
        <f>IF((AE101-AD101-AX101)*'1. UC Assumptions'!$C$19&gt;0,(AE101-AD101-AX101)*'1. UC Assumptions'!$C$19,0)</f>
        <v>279153.0219338701</v>
      </c>
      <c r="BA101" s="281">
        <f t="shared" si="51"/>
        <v>5563702.6619338701</v>
      </c>
      <c r="BB101" s="281">
        <f>ROUND(BA101/'1. UC Assumptions'!$C$19,2)</f>
        <v>13262700.029999999</v>
      </c>
      <c r="BC101" s="281">
        <f t="shared" si="92"/>
        <v>598557.47650636395</v>
      </c>
      <c r="BD101" s="281">
        <f t="shared" si="74"/>
        <v>0</v>
      </c>
      <c r="BE101" s="281">
        <f t="shared" si="75"/>
        <v>0</v>
      </c>
      <c r="BF101" s="281">
        <f t="shared" si="76"/>
        <v>12664142.553493636</v>
      </c>
      <c r="BG101" s="281">
        <f t="shared" si="77"/>
        <v>0</v>
      </c>
      <c r="BH101" s="281">
        <f t="shared" si="78"/>
        <v>0</v>
      </c>
      <c r="BI101" s="281">
        <f t="shared" si="79"/>
        <v>0</v>
      </c>
      <c r="BJ101" s="281">
        <f t="shared" si="52"/>
        <v>598557.47650636395</v>
      </c>
      <c r="BK101" s="281">
        <f t="shared" si="80"/>
        <v>598557.47650636395</v>
      </c>
      <c r="BL101" s="281">
        <f t="shared" si="81"/>
        <v>0</v>
      </c>
      <c r="BM101" s="281">
        <f t="shared" si="82"/>
        <v>0</v>
      </c>
      <c r="BN101" s="281">
        <f t="shared" si="83"/>
        <v>0</v>
      </c>
      <c r="BO101" s="281">
        <f t="shared" si="84"/>
        <v>0</v>
      </c>
      <c r="BP101" s="281">
        <f t="shared" si="85"/>
        <v>0</v>
      </c>
      <c r="BQ101" s="281">
        <f t="shared" si="86"/>
        <v>0</v>
      </c>
      <c r="BR101" s="281">
        <f t="shared" si="93"/>
        <v>598557.47650636395</v>
      </c>
      <c r="BS101" s="281">
        <f t="shared" si="56"/>
        <v>251094.86</v>
      </c>
      <c r="BT101" s="90"/>
      <c r="BU101" s="111"/>
      <c r="BV101" s="111"/>
      <c r="BW101" s="126">
        <v>5309400.2204437368</v>
      </c>
      <c r="BX101" s="126">
        <v>25859957.825372752</v>
      </c>
      <c r="BY101" s="7">
        <f t="shared" si="94"/>
        <v>0</v>
      </c>
    </row>
    <row r="102" spans="1:77">
      <c r="A102" s="118" t="s">
        <v>255</v>
      </c>
      <c r="B102" s="118" t="s">
        <v>256</v>
      </c>
      <c r="C102" s="269" t="s">
        <v>256</v>
      </c>
      <c r="D102" s="119" t="s">
        <v>949</v>
      </c>
      <c r="E102" s="119"/>
      <c r="F102" s="120"/>
      <c r="G102" s="121" t="s">
        <v>254</v>
      </c>
      <c r="H102" s="121" t="s">
        <v>771</v>
      </c>
      <c r="I102" s="122" t="s">
        <v>946</v>
      </c>
      <c r="J102" s="217">
        <f t="shared" si="54"/>
        <v>1</v>
      </c>
      <c r="K102" s="123">
        <v>9898015.1727381665</v>
      </c>
      <c r="L102" s="123">
        <v>9757548.1800000034</v>
      </c>
      <c r="M102" s="281">
        <v>7032181.1699999999</v>
      </c>
      <c r="N102" s="264">
        <v>7032181.1699999999</v>
      </c>
      <c r="O102" s="282">
        <v>0</v>
      </c>
      <c r="P102" s="93">
        <f t="shared" si="57"/>
        <v>8.7728325543690699E-2</v>
      </c>
      <c r="Q102" s="231">
        <v>21333847.914261311</v>
      </c>
      <c r="R102" s="231"/>
      <c r="S102" s="123">
        <v>21379913.013291821</v>
      </c>
      <c r="T102" s="123">
        <v>4594695.3460288262</v>
      </c>
      <c r="U102" s="123">
        <f t="shared" si="87"/>
        <v>9753036.4972629938</v>
      </c>
      <c r="V102" s="123">
        <f t="shared" si="58"/>
        <v>0</v>
      </c>
      <c r="W102" s="123" t="b">
        <f t="shared" si="59"/>
        <v>0</v>
      </c>
      <c r="X102" s="123">
        <v>0</v>
      </c>
      <c r="Y102" s="123">
        <v>0</v>
      </c>
      <c r="Z102" s="123">
        <v>0</v>
      </c>
      <c r="AA102" s="123">
        <v>0</v>
      </c>
      <c r="AB102" s="123">
        <v>0</v>
      </c>
      <c r="AC102" s="70">
        <f t="shared" si="88"/>
        <v>0</v>
      </c>
      <c r="AD102" s="70">
        <v>0</v>
      </c>
      <c r="AE102" s="70">
        <f t="shared" si="89"/>
        <v>9753036.4972629938</v>
      </c>
      <c r="AF102" s="51">
        <f>IF(D102='2. UC Pool Allocations by Type'!B$5,'2. UC Pool Allocations by Type'!J$5,IF(D102='2. UC Pool Allocations by Type'!B$6,'2. UC Pool Allocations by Type'!J$6,IF(D102='2. UC Pool Allocations by Type'!B$7,'2. UC Pool Allocations by Type'!J$7,IF(D102='2. UC Pool Allocations by Type'!B$10,'2. UC Pool Allocations by Type'!J$10,IF(D102='2. UC Pool Allocations by Type'!B$14,'2. UC Pool Allocations by Type'!J$14,IF(D102='2. UC Pool Allocations by Type'!B$15,'2. UC Pool Allocations by Type'!J$15,IF(D102='2. UC Pool Allocations by Type'!B$16,'2. UC Pool Allocations by Type'!J$16,0)))))))</f>
        <v>114315041.35925385</v>
      </c>
      <c r="AG102" s="71">
        <f t="shared" si="60"/>
        <v>9753036.4972629938</v>
      </c>
      <c r="AH102" s="71">
        <f t="shared" si="61"/>
        <v>0</v>
      </c>
      <c r="AI102" s="71">
        <f t="shared" si="62"/>
        <v>0</v>
      </c>
      <c r="AJ102" s="71">
        <f t="shared" si="63"/>
        <v>0</v>
      </c>
      <c r="AK102" s="71">
        <f t="shared" si="64"/>
        <v>0</v>
      </c>
      <c r="AL102" s="71">
        <f t="shared" si="65"/>
        <v>0</v>
      </c>
      <c r="AM102" s="71">
        <f t="shared" si="66"/>
        <v>0</v>
      </c>
      <c r="AN102" s="49">
        <f t="shared" si="67"/>
        <v>460817.44599114265</v>
      </c>
      <c r="AO102" s="51">
        <f>IF($E102=$D$352,U102*'1. UC Assumptions'!$H$14,0)</f>
        <v>0</v>
      </c>
      <c r="AP102" s="70">
        <f t="shared" si="53"/>
        <v>0</v>
      </c>
      <c r="AQ102" s="70">
        <f t="shared" si="68"/>
        <v>0</v>
      </c>
      <c r="AR102" s="70">
        <f t="shared" si="69"/>
        <v>0</v>
      </c>
      <c r="AS102" s="70">
        <f t="shared" si="90"/>
        <v>0</v>
      </c>
      <c r="AT102" s="70">
        <f t="shared" si="71"/>
        <v>0</v>
      </c>
      <c r="AU102" s="70">
        <f t="shared" si="72"/>
        <v>460817.44599114265</v>
      </c>
      <c r="AV102" s="70">
        <f t="shared" si="91"/>
        <v>-20654.213881058036</v>
      </c>
      <c r="AW102" s="99">
        <f t="shared" si="55"/>
        <v>440163.23211008462</v>
      </c>
      <c r="AX102" s="281">
        <v>7032181.1699999999</v>
      </c>
      <c r="AY102" s="281">
        <f>ROUND(AX102*'1. UC Assumptions'!$C$19,2)</f>
        <v>2950000</v>
      </c>
      <c r="AZ102" s="281">
        <f>IF((AE102-AD102-AX102)*'1. UC Assumptions'!$C$19&gt;0,(AE102-AD102-AX102)*'1. UC Assumptions'!$C$19,0)</f>
        <v>1141398.8097868259</v>
      </c>
      <c r="BA102" s="281">
        <f t="shared" si="51"/>
        <v>4091398.8097868259</v>
      </c>
      <c r="BB102" s="281">
        <f>ROUND(BA102/'1. UC Assumptions'!$C$19,2)</f>
        <v>9753036.5</v>
      </c>
      <c r="BC102" s="281">
        <f t="shared" si="92"/>
        <v>440163.23211008462</v>
      </c>
      <c r="BD102" s="281">
        <f t="shared" si="74"/>
        <v>0</v>
      </c>
      <c r="BE102" s="281">
        <f t="shared" si="75"/>
        <v>0</v>
      </c>
      <c r="BF102" s="281">
        <f t="shared" si="76"/>
        <v>9312873.267889915</v>
      </c>
      <c r="BG102" s="281">
        <f t="shared" si="77"/>
        <v>0</v>
      </c>
      <c r="BH102" s="281">
        <f t="shared" si="78"/>
        <v>0</v>
      </c>
      <c r="BI102" s="281">
        <f t="shared" si="79"/>
        <v>0</v>
      </c>
      <c r="BJ102" s="281">
        <f t="shared" si="52"/>
        <v>440163.23211008462</v>
      </c>
      <c r="BK102" s="281">
        <f t="shared" si="80"/>
        <v>440163.23211008462</v>
      </c>
      <c r="BL102" s="281">
        <f t="shared" si="81"/>
        <v>0</v>
      </c>
      <c r="BM102" s="281">
        <f t="shared" si="82"/>
        <v>0</v>
      </c>
      <c r="BN102" s="281">
        <f t="shared" si="83"/>
        <v>0</v>
      </c>
      <c r="BO102" s="281">
        <f t="shared" si="84"/>
        <v>0</v>
      </c>
      <c r="BP102" s="281">
        <f t="shared" si="85"/>
        <v>0</v>
      </c>
      <c r="BQ102" s="281">
        <f t="shared" si="86"/>
        <v>0</v>
      </c>
      <c r="BR102" s="281">
        <f t="shared" si="93"/>
        <v>440163.23211008462</v>
      </c>
      <c r="BS102" s="281">
        <f t="shared" si="56"/>
        <v>184648.47</v>
      </c>
      <c r="BT102" s="90"/>
      <c r="BU102" s="111"/>
      <c r="BV102" s="111"/>
      <c r="BW102" s="126">
        <v>10495188.402738167</v>
      </c>
      <c r="BX102" s="126">
        <v>21333847.914261311</v>
      </c>
      <c r="BY102" s="7">
        <f t="shared" si="94"/>
        <v>-46065.099030509591</v>
      </c>
    </row>
    <row r="103" spans="1:77">
      <c r="A103" s="118" t="s">
        <v>257</v>
      </c>
      <c r="B103" s="118" t="s">
        <v>258</v>
      </c>
      <c r="C103" s="269" t="s">
        <v>258</v>
      </c>
      <c r="D103" s="119" t="s">
        <v>949</v>
      </c>
      <c r="E103" s="119"/>
      <c r="F103" s="120"/>
      <c r="G103" s="121" t="s">
        <v>1172</v>
      </c>
      <c r="H103" s="121"/>
      <c r="I103" s="122">
        <v>17</v>
      </c>
      <c r="J103" s="217" t="str">
        <f t="shared" si="54"/>
        <v xml:space="preserve"> </v>
      </c>
      <c r="K103" s="123">
        <v>7459252.513727068</v>
      </c>
      <c r="L103" s="123">
        <v>13486233.050000001</v>
      </c>
      <c r="M103" s="281">
        <v>10941092.58</v>
      </c>
      <c r="N103" s="264">
        <v>10941092.58</v>
      </c>
      <c r="O103" s="282">
        <v>0</v>
      </c>
      <c r="P103" s="93">
        <f t="shared" si="57"/>
        <v>0.11723234926865622</v>
      </c>
      <c r="Q103" s="231">
        <v>23378188.864147395</v>
      </c>
      <c r="R103" s="231"/>
      <c r="S103" s="123">
        <v>23400974.042935517</v>
      </c>
      <c r="T103" s="123">
        <v>0</v>
      </c>
      <c r="U103" s="123">
        <f t="shared" si="87"/>
        <v>12459881.462935517</v>
      </c>
      <c r="V103" s="123">
        <f t="shared" si="58"/>
        <v>0</v>
      </c>
      <c r="W103" s="123" t="b">
        <f t="shared" si="59"/>
        <v>0</v>
      </c>
      <c r="X103" s="123">
        <v>0</v>
      </c>
      <c r="Y103" s="123">
        <v>0</v>
      </c>
      <c r="Z103" s="123">
        <v>0</v>
      </c>
      <c r="AA103" s="123">
        <v>0</v>
      </c>
      <c r="AB103" s="123">
        <v>0</v>
      </c>
      <c r="AC103" s="70">
        <f t="shared" si="88"/>
        <v>0</v>
      </c>
      <c r="AD103" s="70">
        <v>0</v>
      </c>
      <c r="AE103" s="70">
        <f t="shared" si="89"/>
        <v>12459881.462935517</v>
      </c>
      <c r="AF103" s="51">
        <f>IF(D103='2. UC Pool Allocations by Type'!B$5,'2. UC Pool Allocations by Type'!J$5,IF(D103='2. UC Pool Allocations by Type'!B$6,'2. UC Pool Allocations by Type'!J$6,IF(D103='2. UC Pool Allocations by Type'!B$7,'2. UC Pool Allocations by Type'!J$7,IF(D103='2. UC Pool Allocations by Type'!B$10,'2. UC Pool Allocations by Type'!J$10,IF(D103='2. UC Pool Allocations by Type'!B$14,'2. UC Pool Allocations by Type'!J$14,IF(D103='2. UC Pool Allocations by Type'!B$15,'2. UC Pool Allocations by Type'!J$15,IF(D103='2. UC Pool Allocations by Type'!B$16,'2. UC Pool Allocations by Type'!J$16,0)))))))</f>
        <v>114315041.35925385</v>
      </c>
      <c r="AG103" s="71">
        <f t="shared" si="60"/>
        <v>12459881.462935517</v>
      </c>
      <c r="AH103" s="71">
        <f t="shared" si="61"/>
        <v>0</v>
      </c>
      <c r="AI103" s="71">
        <f t="shared" si="62"/>
        <v>0</v>
      </c>
      <c r="AJ103" s="71">
        <f t="shared" si="63"/>
        <v>0</v>
      </c>
      <c r="AK103" s="71">
        <f t="shared" si="64"/>
        <v>0</v>
      </c>
      <c r="AL103" s="71">
        <f t="shared" si="65"/>
        <v>0</v>
      </c>
      <c r="AM103" s="71">
        <f t="shared" si="66"/>
        <v>0</v>
      </c>
      <c r="AN103" s="49">
        <f t="shared" si="67"/>
        <v>588712.11593575357</v>
      </c>
      <c r="AO103" s="51">
        <f>IF($E103=$D$352,U103*'1. UC Assumptions'!$H$14,0)</f>
        <v>0</v>
      </c>
      <c r="AP103" s="70">
        <f t="shared" si="53"/>
        <v>0</v>
      </c>
      <c r="AQ103" s="70">
        <f t="shared" si="68"/>
        <v>0</v>
      </c>
      <c r="AR103" s="70">
        <f t="shared" si="69"/>
        <v>0</v>
      </c>
      <c r="AS103" s="70">
        <f t="shared" si="90"/>
        <v>0</v>
      </c>
      <c r="AT103" s="70">
        <f t="shared" si="71"/>
        <v>0</v>
      </c>
      <c r="AU103" s="70">
        <f t="shared" si="72"/>
        <v>588712.11593575357</v>
      </c>
      <c r="AV103" s="70">
        <f t="shared" si="91"/>
        <v>-26386.557329127256</v>
      </c>
      <c r="AW103" s="99">
        <f t="shared" si="55"/>
        <v>562325.55860662635</v>
      </c>
      <c r="AX103" s="281">
        <v>10941092.58</v>
      </c>
      <c r="AY103" s="281">
        <f>ROUND(AX103*'1. UC Assumptions'!$C$19,2)</f>
        <v>4589788.34</v>
      </c>
      <c r="AZ103" s="281">
        <f>IF((AE103-AD103-AX103)*'1. UC Assumptions'!$C$19&gt;0,(AE103-AD103-AX103)*'1. UC Assumptions'!$C$19,0)</f>
        <v>637131.93639144918</v>
      </c>
      <c r="BA103" s="281">
        <f t="shared" si="51"/>
        <v>5226920.2763914494</v>
      </c>
      <c r="BB103" s="281">
        <f>ROUND(BA103/'1. UC Assumptions'!$C$19,2)</f>
        <v>12459881.470000001</v>
      </c>
      <c r="BC103" s="281">
        <f t="shared" si="92"/>
        <v>562325.55860662635</v>
      </c>
      <c r="BD103" s="281">
        <f t="shared" si="74"/>
        <v>0</v>
      </c>
      <c r="BE103" s="281">
        <f t="shared" si="75"/>
        <v>0</v>
      </c>
      <c r="BF103" s="281">
        <f t="shared" si="76"/>
        <v>11897555.911393374</v>
      </c>
      <c r="BG103" s="281">
        <f t="shared" si="77"/>
        <v>0</v>
      </c>
      <c r="BH103" s="281">
        <f t="shared" si="78"/>
        <v>0</v>
      </c>
      <c r="BI103" s="281">
        <f t="shared" si="79"/>
        <v>0</v>
      </c>
      <c r="BJ103" s="281">
        <f t="shared" si="52"/>
        <v>562325.55860662635</v>
      </c>
      <c r="BK103" s="281">
        <f t="shared" si="80"/>
        <v>562325.55860662635</v>
      </c>
      <c r="BL103" s="281">
        <f t="shared" si="81"/>
        <v>0</v>
      </c>
      <c r="BM103" s="281">
        <f t="shared" si="82"/>
        <v>0</v>
      </c>
      <c r="BN103" s="281">
        <f t="shared" si="83"/>
        <v>0</v>
      </c>
      <c r="BO103" s="281">
        <f t="shared" si="84"/>
        <v>0</v>
      </c>
      <c r="BP103" s="281">
        <f t="shared" si="85"/>
        <v>0</v>
      </c>
      <c r="BQ103" s="281">
        <f t="shared" si="86"/>
        <v>0</v>
      </c>
      <c r="BR103" s="281">
        <f t="shared" si="93"/>
        <v>562325.55860662635</v>
      </c>
      <c r="BS103" s="281">
        <f t="shared" si="56"/>
        <v>235895.57</v>
      </c>
      <c r="BT103" s="90"/>
      <c r="BU103" s="111"/>
      <c r="BV103" s="111"/>
      <c r="BW103" s="126">
        <v>8707245.7237270698</v>
      </c>
      <c r="BX103" s="126">
        <v>23378188.864147395</v>
      </c>
      <c r="BY103" s="7">
        <f t="shared" si="94"/>
        <v>-22785.17878812179</v>
      </c>
    </row>
    <row r="104" spans="1:77">
      <c r="A104" s="118" t="s">
        <v>259</v>
      </c>
      <c r="B104" s="118" t="s">
        <v>260</v>
      </c>
      <c r="C104" s="269" t="s">
        <v>260</v>
      </c>
      <c r="D104" s="119" t="s">
        <v>972</v>
      </c>
      <c r="E104" s="119" t="s">
        <v>977</v>
      </c>
      <c r="F104" s="120"/>
      <c r="G104" s="121" t="s">
        <v>1173</v>
      </c>
      <c r="H104" s="121" t="s">
        <v>841</v>
      </c>
      <c r="I104" s="122">
        <v>17</v>
      </c>
      <c r="J104" s="217" t="str">
        <f t="shared" si="54"/>
        <v xml:space="preserve"> </v>
      </c>
      <c r="K104" s="123">
        <v>320606.50000000012</v>
      </c>
      <c r="L104" s="123">
        <v>1043221.96</v>
      </c>
      <c r="M104" s="281">
        <v>1233292.44</v>
      </c>
      <c r="N104" s="264">
        <v>1233292.44</v>
      </c>
      <c r="O104" s="282">
        <v>0</v>
      </c>
      <c r="P104" s="93">
        <f t="shared" si="57"/>
        <v>7.8310481319798786E-2</v>
      </c>
      <c r="Q104" s="231">
        <v>1470630.52314024</v>
      </c>
      <c r="R104" s="231"/>
      <c r="S104" s="123">
        <v>1470630.52314024</v>
      </c>
      <c r="T104" s="123">
        <v>0</v>
      </c>
      <c r="U104" s="123">
        <f t="shared" si="87"/>
        <v>237338.08314024005</v>
      </c>
      <c r="V104" s="123" t="b">
        <f t="shared" si="58"/>
        <v>0</v>
      </c>
      <c r="W104" s="123">
        <f t="shared" si="59"/>
        <v>237338.08314024005</v>
      </c>
      <c r="X104" s="123">
        <v>0</v>
      </c>
      <c r="Y104" s="123">
        <v>0</v>
      </c>
      <c r="Z104" s="123">
        <v>0</v>
      </c>
      <c r="AA104" s="123">
        <v>0</v>
      </c>
      <c r="AB104" s="123">
        <v>0</v>
      </c>
      <c r="AC104" s="70">
        <f t="shared" si="88"/>
        <v>0</v>
      </c>
      <c r="AD104" s="70">
        <v>0</v>
      </c>
      <c r="AE104" s="70">
        <f t="shared" si="89"/>
        <v>237338.08314024005</v>
      </c>
      <c r="AF104" s="51">
        <f>IF(D104='2. UC Pool Allocations by Type'!B$5,'2. UC Pool Allocations by Type'!J$5,IF(D104='2. UC Pool Allocations by Type'!B$6,'2. UC Pool Allocations by Type'!J$6,IF(D104='2. UC Pool Allocations by Type'!B$7,'2. UC Pool Allocations by Type'!J$7,IF(D104='2. UC Pool Allocations by Type'!B$10,'2. UC Pool Allocations by Type'!J$10,IF(D104='2. UC Pool Allocations by Type'!B$14,'2. UC Pool Allocations by Type'!J$14,IF(D104='2. UC Pool Allocations by Type'!B$15,'2. UC Pool Allocations by Type'!J$15,IF(D104='2. UC Pool Allocations by Type'!B$16,'2. UC Pool Allocations by Type'!J$16,0)))))))</f>
        <v>7359030.3040027209</v>
      </c>
      <c r="AG104" s="71">
        <f t="shared" si="60"/>
        <v>0</v>
      </c>
      <c r="AH104" s="71">
        <f t="shared" si="61"/>
        <v>237338.08314024005</v>
      </c>
      <c r="AI104" s="71">
        <f t="shared" si="62"/>
        <v>0</v>
      </c>
      <c r="AJ104" s="71">
        <f t="shared" si="63"/>
        <v>0</v>
      </c>
      <c r="AK104" s="71">
        <f t="shared" si="64"/>
        <v>0</v>
      </c>
      <c r="AL104" s="71">
        <f t="shared" si="65"/>
        <v>0</v>
      </c>
      <c r="AM104" s="71">
        <f t="shared" si="66"/>
        <v>0</v>
      </c>
      <c r="AN104" s="49">
        <f t="shared" si="67"/>
        <v>13303.399732627211</v>
      </c>
      <c r="AO104" s="51">
        <f>IF($E104=$D$352,U104*'1. UC Assumptions'!$H$14,0)</f>
        <v>24031.04565175686</v>
      </c>
      <c r="AP104" s="70">
        <f t="shared" si="53"/>
        <v>10727.645919129649</v>
      </c>
      <c r="AQ104" s="70">
        <f t="shared" si="68"/>
        <v>10727.645919129649</v>
      </c>
      <c r="AR104" s="70">
        <f t="shared" si="69"/>
        <v>0</v>
      </c>
      <c r="AS104" s="70">
        <f t="shared" si="90"/>
        <v>0</v>
      </c>
      <c r="AT104" s="70">
        <f t="shared" si="71"/>
        <v>0</v>
      </c>
      <c r="AU104" s="70">
        <f t="shared" si="72"/>
        <v>0</v>
      </c>
      <c r="AV104" s="70">
        <f t="shared" si="91"/>
        <v>0</v>
      </c>
      <c r="AW104" s="99">
        <f t="shared" si="55"/>
        <v>24031.04565175686</v>
      </c>
      <c r="AX104" s="281">
        <v>1233292.44</v>
      </c>
      <c r="AY104" s="281">
        <f>ROUND(AX104*'1. UC Assumptions'!$C$19,2)</f>
        <v>517366.18</v>
      </c>
      <c r="AZ104" s="281">
        <f>IF((AE104-AD104-AX104)*'1. UC Assumptions'!$C$19&gt;0,(AE104-AD104-AX104)*'1. UC Assumptions'!$C$19,0)</f>
        <v>0</v>
      </c>
      <c r="BA104" s="281">
        <f t="shared" si="51"/>
        <v>517366.18</v>
      </c>
      <c r="BB104" s="281">
        <f>ROUND(BA104/'1. UC Assumptions'!$C$19,2)</f>
        <v>1233292.44</v>
      </c>
      <c r="BC104" s="281">
        <f t="shared" si="92"/>
        <v>24031.04565175686</v>
      </c>
      <c r="BD104" s="281">
        <f t="shared" si="74"/>
        <v>0</v>
      </c>
      <c r="BE104" s="281">
        <f t="shared" si="75"/>
        <v>0</v>
      </c>
      <c r="BF104" s="281">
        <f t="shared" si="76"/>
        <v>0</v>
      </c>
      <c r="BG104" s="281">
        <f t="shared" si="77"/>
        <v>0</v>
      </c>
      <c r="BH104" s="281">
        <f t="shared" si="78"/>
        <v>0</v>
      </c>
      <c r="BI104" s="281">
        <f t="shared" si="79"/>
        <v>0</v>
      </c>
      <c r="BJ104" s="281">
        <f t="shared" si="52"/>
        <v>24031.04565175686</v>
      </c>
      <c r="BK104" s="281">
        <f t="shared" si="80"/>
        <v>0</v>
      </c>
      <c r="BL104" s="281">
        <f t="shared" si="81"/>
        <v>24031.04565175686</v>
      </c>
      <c r="BM104" s="281">
        <f t="shared" si="82"/>
        <v>0</v>
      </c>
      <c r="BN104" s="281">
        <f t="shared" si="83"/>
        <v>0</v>
      </c>
      <c r="BO104" s="281">
        <f t="shared" si="84"/>
        <v>0</v>
      </c>
      <c r="BP104" s="281">
        <f t="shared" si="85"/>
        <v>0</v>
      </c>
      <c r="BQ104" s="281">
        <f t="shared" si="86"/>
        <v>0</v>
      </c>
      <c r="BR104" s="281">
        <f t="shared" si="93"/>
        <v>24031.04565175686</v>
      </c>
      <c r="BS104" s="281">
        <f t="shared" si="56"/>
        <v>10081.02</v>
      </c>
      <c r="BT104" s="90"/>
      <c r="BU104" s="111"/>
      <c r="BV104" s="111"/>
      <c r="BW104" s="126">
        <v>352883.08000000007</v>
      </c>
      <c r="BX104" s="126">
        <v>1470630.52314024</v>
      </c>
      <c r="BY104" s="7">
        <f t="shared" si="94"/>
        <v>0</v>
      </c>
    </row>
    <row r="105" spans="1:77">
      <c r="A105" s="118" t="s">
        <v>261</v>
      </c>
      <c r="B105" s="118" t="s">
        <v>262</v>
      </c>
      <c r="C105" s="269" t="s">
        <v>2131</v>
      </c>
      <c r="D105" s="119" t="s">
        <v>949</v>
      </c>
      <c r="E105" s="119"/>
      <c r="F105" s="120"/>
      <c r="G105" s="121" t="s">
        <v>1174</v>
      </c>
      <c r="H105" s="121" t="s">
        <v>771</v>
      </c>
      <c r="I105" s="122">
        <v>3</v>
      </c>
      <c r="J105" s="217">
        <f t="shared" si="54"/>
        <v>1</v>
      </c>
      <c r="K105" s="123">
        <v>6377857.6329500005</v>
      </c>
      <c r="L105" s="123">
        <v>2392165</v>
      </c>
      <c r="M105" s="281">
        <v>0</v>
      </c>
      <c r="N105" s="264">
        <v>0</v>
      </c>
      <c r="O105" s="282">
        <v>0</v>
      </c>
      <c r="P105" s="93">
        <f t="shared" si="57"/>
        <v>7.0019836631498356E-2</v>
      </c>
      <c r="Q105" s="231">
        <v>9380034.2410657033</v>
      </c>
      <c r="R105" s="231"/>
      <c r="S105" s="123">
        <v>9384098.1849637032</v>
      </c>
      <c r="T105" s="123">
        <v>2557760.1468088501</v>
      </c>
      <c r="U105" s="123">
        <f t="shared" si="87"/>
        <v>6826338.0381548535</v>
      </c>
      <c r="V105" s="123">
        <f t="shared" si="58"/>
        <v>0</v>
      </c>
      <c r="W105" s="123" t="b">
        <f t="shared" si="59"/>
        <v>0</v>
      </c>
      <c r="X105" s="123">
        <v>0</v>
      </c>
      <c r="Y105" s="123">
        <v>0</v>
      </c>
      <c r="Z105" s="123">
        <v>0</v>
      </c>
      <c r="AA105" s="123">
        <v>0</v>
      </c>
      <c r="AB105" s="123">
        <v>0</v>
      </c>
      <c r="AC105" s="70">
        <f t="shared" si="88"/>
        <v>0</v>
      </c>
      <c r="AD105" s="70">
        <v>0</v>
      </c>
      <c r="AE105" s="70">
        <f t="shared" si="89"/>
        <v>6826338.0381548535</v>
      </c>
      <c r="AF105" s="51">
        <f>IF(D105='2. UC Pool Allocations by Type'!B$5,'2. UC Pool Allocations by Type'!J$5,IF(D105='2. UC Pool Allocations by Type'!B$6,'2. UC Pool Allocations by Type'!J$6,IF(D105='2. UC Pool Allocations by Type'!B$7,'2. UC Pool Allocations by Type'!J$7,IF(D105='2. UC Pool Allocations by Type'!B$10,'2. UC Pool Allocations by Type'!J$10,IF(D105='2. UC Pool Allocations by Type'!B$14,'2. UC Pool Allocations by Type'!J$14,IF(D105='2. UC Pool Allocations by Type'!B$15,'2. UC Pool Allocations by Type'!J$15,IF(D105='2. UC Pool Allocations by Type'!B$16,'2. UC Pool Allocations by Type'!J$16,0)))))))</f>
        <v>114315041.35925385</v>
      </c>
      <c r="AG105" s="71">
        <f t="shared" si="60"/>
        <v>6826338.0381548535</v>
      </c>
      <c r="AH105" s="71">
        <f t="shared" si="61"/>
        <v>0</v>
      </c>
      <c r="AI105" s="71">
        <f t="shared" si="62"/>
        <v>0</v>
      </c>
      <c r="AJ105" s="71">
        <f t="shared" si="63"/>
        <v>0</v>
      </c>
      <c r="AK105" s="71">
        <f t="shared" si="64"/>
        <v>0</v>
      </c>
      <c r="AL105" s="71">
        <f t="shared" si="65"/>
        <v>0</v>
      </c>
      <c r="AM105" s="71">
        <f t="shared" si="66"/>
        <v>0</v>
      </c>
      <c r="AN105" s="49">
        <f t="shared" si="67"/>
        <v>322535.00344200362</v>
      </c>
      <c r="AO105" s="51">
        <f>IF($E105=$D$352,U105*'1. UC Assumptions'!$H$14,0)</f>
        <v>0</v>
      </c>
      <c r="AP105" s="70">
        <f t="shared" si="53"/>
        <v>0</v>
      </c>
      <c r="AQ105" s="70">
        <f t="shared" si="68"/>
        <v>0</v>
      </c>
      <c r="AR105" s="70">
        <f t="shared" si="69"/>
        <v>0</v>
      </c>
      <c r="AS105" s="70">
        <f t="shared" si="90"/>
        <v>0</v>
      </c>
      <c r="AT105" s="70">
        <f t="shared" si="71"/>
        <v>0</v>
      </c>
      <c r="AU105" s="70">
        <f t="shared" si="72"/>
        <v>322535.00344200362</v>
      </c>
      <c r="AV105" s="70">
        <f t="shared" si="91"/>
        <v>-14456.281990128857</v>
      </c>
      <c r="AW105" s="99">
        <f t="shared" si="55"/>
        <v>308078.72145187476</v>
      </c>
      <c r="AX105" s="281">
        <v>0</v>
      </c>
      <c r="AY105" s="281">
        <f>ROUND(AX105*'1. UC Assumptions'!$C$19,2)</f>
        <v>0</v>
      </c>
      <c r="AZ105" s="281">
        <f>IF((AE105-AD105-AX105)*'1. UC Assumptions'!$C$19&gt;0,(AE105-AD105-AX105)*'1. UC Assumptions'!$C$19,0)</f>
        <v>2863648.807005961</v>
      </c>
      <c r="BA105" s="281">
        <f t="shared" si="51"/>
        <v>2863648.807005961</v>
      </c>
      <c r="BB105" s="281">
        <f>ROUND(BA105/'1. UC Assumptions'!$C$19,2)</f>
        <v>6826338.04</v>
      </c>
      <c r="BC105" s="281">
        <f t="shared" si="92"/>
        <v>308078.72145187476</v>
      </c>
      <c r="BD105" s="281">
        <f t="shared" si="74"/>
        <v>0</v>
      </c>
      <c r="BE105" s="281">
        <f t="shared" si="75"/>
        <v>0</v>
      </c>
      <c r="BF105" s="281">
        <f t="shared" si="76"/>
        <v>6518259.3185481252</v>
      </c>
      <c r="BG105" s="281">
        <f t="shared" si="77"/>
        <v>0</v>
      </c>
      <c r="BH105" s="281">
        <f t="shared" si="78"/>
        <v>0</v>
      </c>
      <c r="BI105" s="281">
        <f t="shared" si="79"/>
        <v>0</v>
      </c>
      <c r="BJ105" s="281">
        <f t="shared" si="52"/>
        <v>308078.72145187476</v>
      </c>
      <c r="BK105" s="281">
        <f t="shared" si="80"/>
        <v>308078.72145187476</v>
      </c>
      <c r="BL105" s="281">
        <f t="shared" si="81"/>
        <v>0</v>
      </c>
      <c r="BM105" s="281">
        <f t="shared" si="82"/>
        <v>0</v>
      </c>
      <c r="BN105" s="281">
        <f t="shared" si="83"/>
        <v>0</v>
      </c>
      <c r="BO105" s="281">
        <f t="shared" si="84"/>
        <v>0</v>
      </c>
      <c r="BP105" s="281">
        <f t="shared" si="85"/>
        <v>0</v>
      </c>
      <c r="BQ105" s="281">
        <f t="shared" si="86"/>
        <v>0</v>
      </c>
      <c r="BR105" s="281">
        <f t="shared" si="93"/>
        <v>308078.72145187476</v>
      </c>
      <c r="BS105" s="281">
        <f t="shared" si="56"/>
        <v>129239.02</v>
      </c>
      <c r="BT105" s="90"/>
      <c r="BU105" s="111"/>
      <c r="BV105" s="111"/>
      <c r="BW105" s="126">
        <v>6512527.8329499997</v>
      </c>
      <c r="BX105" s="126">
        <v>9380034.2410657033</v>
      </c>
      <c r="BY105" s="7">
        <f t="shared" si="94"/>
        <v>-4063.9438979998231</v>
      </c>
    </row>
    <row r="106" spans="1:77">
      <c r="A106" s="118" t="s">
        <v>263</v>
      </c>
      <c r="B106" s="118" t="s">
        <v>264</v>
      </c>
      <c r="C106" s="269" t="s">
        <v>264</v>
      </c>
      <c r="D106" s="119" t="s">
        <v>972</v>
      </c>
      <c r="E106" s="119" t="s">
        <v>977</v>
      </c>
      <c r="F106" s="120"/>
      <c r="G106" s="121" t="s">
        <v>1175</v>
      </c>
      <c r="H106" s="121" t="s">
        <v>842</v>
      </c>
      <c r="I106" s="122">
        <v>13</v>
      </c>
      <c r="J106" s="217" t="str">
        <f t="shared" si="54"/>
        <v xml:space="preserve"> </v>
      </c>
      <c r="K106" s="123">
        <v>104992.79</v>
      </c>
      <c r="L106" s="123">
        <v>190838</v>
      </c>
      <c r="M106" s="281">
        <v>267515.94</v>
      </c>
      <c r="N106" s="264">
        <v>262492.57755455479</v>
      </c>
      <c r="O106" s="282">
        <v>5023.3624454452074</v>
      </c>
      <c r="P106" s="93">
        <f t="shared" si="57"/>
        <v>5.3810177814554105E-2</v>
      </c>
      <c r="Q106" s="231">
        <v>311749.49741292</v>
      </c>
      <c r="R106" s="231"/>
      <c r="S106" s="123">
        <v>311749.49741292</v>
      </c>
      <c r="T106" s="123">
        <v>0</v>
      </c>
      <c r="U106" s="123">
        <f t="shared" si="87"/>
        <v>49256.919858365203</v>
      </c>
      <c r="V106" s="123" t="b">
        <f t="shared" si="58"/>
        <v>0</v>
      </c>
      <c r="W106" s="123">
        <f t="shared" si="59"/>
        <v>49256.919858365203</v>
      </c>
      <c r="X106" s="123">
        <v>5966</v>
      </c>
      <c r="Y106" s="123">
        <v>0</v>
      </c>
      <c r="Z106" s="123">
        <v>0</v>
      </c>
      <c r="AA106" s="123">
        <v>0</v>
      </c>
      <c r="AB106" s="123">
        <v>0</v>
      </c>
      <c r="AC106" s="70">
        <f t="shared" si="88"/>
        <v>942.63755455479259</v>
      </c>
      <c r="AD106" s="70">
        <v>0</v>
      </c>
      <c r="AE106" s="70">
        <f t="shared" si="89"/>
        <v>50199.557412919996</v>
      </c>
      <c r="AF106" s="51">
        <f>IF(D106='2. UC Pool Allocations by Type'!B$5,'2. UC Pool Allocations by Type'!J$5,IF(D106='2. UC Pool Allocations by Type'!B$6,'2. UC Pool Allocations by Type'!J$6,IF(D106='2. UC Pool Allocations by Type'!B$7,'2. UC Pool Allocations by Type'!J$7,IF(D106='2. UC Pool Allocations by Type'!B$10,'2. UC Pool Allocations by Type'!J$10,IF(D106='2. UC Pool Allocations by Type'!B$14,'2. UC Pool Allocations by Type'!J$14,IF(D106='2. UC Pool Allocations by Type'!B$15,'2. UC Pool Allocations by Type'!J$15,IF(D106='2. UC Pool Allocations by Type'!B$16,'2. UC Pool Allocations by Type'!J$16,0)))))))</f>
        <v>7359030.3040027209</v>
      </c>
      <c r="AG106" s="71">
        <f t="shared" si="60"/>
        <v>0</v>
      </c>
      <c r="AH106" s="71">
        <f t="shared" si="61"/>
        <v>50199.557412919996</v>
      </c>
      <c r="AI106" s="71">
        <f t="shared" si="62"/>
        <v>0</v>
      </c>
      <c r="AJ106" s="71">
        <f t="shared" si="63"/>
        <v>0</v>
      </c>
      <c r="AK106" s="71">
        <f t="shared" si="64"/>
        <v>0</v>
      </c>
      <c r="AL106" s="71">
        <f t="shared" si="65"/>
        <v>0</v>
      </c>
      <c r="AM106" s="71">
        <f t="shared" si="66"/>
        <v>0</v>
      </c>
      <c r="AN106" s="49">
        <f t="shared" si="67"/>
        <v>2813.8121359581178</v>
      </c>
      <c r="AO106" s="51">
        <f>IF($E106=$D$352,U106*'1. UC Assumptions'!$H$14,0)</f>
        <v>4987.3803399763401</v>
      </c>
      <c r="AP106" s="70">
        <f t="shared" si="53"/>
        <v>2173.5682040182223</v>
      </c>
      <c r="AQ106" s="70">
        <f t="shared" si="68"/>
        <v>2173.5682040182223</v>
      </c>
      <c r="AR106" s="70">
        <f t="shared" si="69"/>
        <v>0</v>
      </c>
      <c r="AS106" s="70">
        <f t="shared" si="90"/>
        <v>0</v>
      </c>
      <c r="AT106" s="70">
        <f t="shared" si="71"/>
        <v>0</v>
      </c>
      <c r="AU106" s="70">
        <f t="shared" si="72"/>
        <v>0</v>
      </c>
      <c r="AV106" s="70">
        <f t="shared" si="91"/>
        <v>0</v>
      </c>
      <c r="AW106" s="99">
        <f t="shared" si="55"/>
        <v>4987.3803399763401</v>
      </c>
      <c r="AX106" s="281">
        <v>267515.94</v>
      </c>
      <c r="AY106" s="281">
        <f>ROUND(AX106*'1. UC Assumptions'!$C$19,2)</f>
        <v>112222.94</v>
      </c>
      <c r="AZ106" s="281">
        <f>IF((AE106-AD106-AX106)*'1. UC Assumptions'!$C$19&gt;0,(AE106-AD106-AX106)*'1. UC Assumptions'!$C$19,0)</f>
        <v>0</v>
      </c>
      <c r="BA106" s="281">
        <f t="shared" si="51"/>
        <v>112222.94</v>
      </c>
      <c r="BB106" s="281">
        <f>ROUND(BA106/'1. UC Assumptions'!$C$19,2)</f>
        <v>267515.95</v>
      </c>
      <c r="BC106" s="281">
        <f t="shared" si="92"/>
        <v>4987.3803399763401</v>
      </c>
      <c r="BD106" s="281">
        <f t="shared" si="74"/>
        <v>0</v>
      </c>
      <c r="BE106" s="281">
        <f t="shared" si="75"/>
        <v>0</v>
      </c>
      <c r="BF106" s="281">
        <f t="shared" si="76"/>
        <v>0</v>
      </c>
      <c r="BG106" s="281">
        <f t="shared" si="77"/>
        <v>0</v>
      </c>
      <c r="BH106" s="281">
        <f t="shared" si="78"/>
        <v>0</v>
      </c>
      <c r="BI106" s="281">
        <f t="shared" si="79"/>
        <v>0</v>
      </c>
      <c r="BJ106" s="281">
        <f t="shared" si="52"/>
        <v>4987.3803399763401</v>
      </c>
      <c r="BK106" s="281">
        <f t="shared" si="80"/>
        <v>0</v>
      </c>
      <c r="BL106" s="281">
        <f t="shared" si="81"/>
        <v>4987.3803399763401</v>
      </c>
      <c r="BM106" s="281">
        <f t="shared" si="82"/>
        <v>0</v>
      </c>
      <c r="BN106" s="281">
        <f t="shared" si="83"/>
        <v>0</v>
      </c>
      <c r="BO106" s="281">
        <f t="shared" si="84"/>
        <v>0</v>
      </c>
      <c r="BP106" s="281">
        <f t="shared" si="85"/>
        <v>0</v>
      </c>
      <c r="BQ106" s="281">
        <f t="shared" si="86"/>
        <v>0</v>
      </c>
      <c r="BR106" s="281">
        <f t="shared" si="93"/>
        <v>4987.3803399763401</v>
      </c>
      <c r="BS106" s="281">
        <f t="shared" si="56"/>
        <v>2092.1999999999998</v>
      </c>
      <c r="BT106" s="90"/>
      <c r="BU106" s="111"/>
      <c r="BV106" s="111"/>
      <c r="BW106" s="126">
        <v>105113.31999999999</v>
      </c>
      <c r="BX106" s="126">
        <v>311749.49741292</v>
      </c>
      <c r="BY106" s="7">
        <f t="shared" si="94"/>
        <v>0</v>
      </c>
    </row>
    <row r="107" spans="1:77">
      <c r="A107" s="118" t="s">
        <v>266</v>
      </c>
      <c r="B107" s="118" t="s">
        <v>267</v>
      </c>
      <c r="C107" s="269" t="s">
        <v>267</v>
      </c>
      <c r="D107" s="119" t="s">
        <v>949</v>
      </c>
      <c r="E107" s="119"/>
      <c r="F107" s="120" t="s">
        <v>953</v>
      </c>
      <c r="G107" s="121" t="s">
        <v>265</v>
      </c>
      <c r="H107" s="121" t="s">
        <v>773</v>
      </c>
      <c r="I107" s="122">
        <v>6</v>
      </c>
      <c r="J107" s="217">
        <f t="shared" si="54"/>
        <v>1</v>
      </c>
      <c r="K107" s="123">
        <v>1535863.8742857147</v>
      </c>
      <c r="L107" s="123">
        <v>0</v>
      </c>
      <c r="M107" s="281">
        <v>234989.51</v>
      </c>
      <c r="N107" s="264">
        <v>0</v>
      </c>
      <c r="O107" s="282">
        <v>234989.51</v>
      </c>
      <c r="P107" s="93">
        <f t="shared" si="57"/>
        <v>0.36187870398673838</v>
      </c>
      <c r="Q107" s="231">
        <v>2091660.30261228</v>
      </c>
      <c r="R107" s="231"/>
      <c r="S107" s="123">
        <v>2091660.30261228</v>
      </c>
      <c r="T107" s="123">
        <v>2091660.30261228</v>
      </c>
      <c r="U107" s="123">
        <f t="shared" si="87"/>
        <v>0</v>
      </c>
      <c r="V107" s="123">
        <f t="shared" si="58"/>
        <v>0</v>
      </c>
      <c r="W107" s="123" t="b">
        <f t="shared" si="59"/>
        <v>0</v>
      </c>
      <c r="X107" s="123">
        <v>219018</v>
      </c>
      <c r="Y107" s="123">
        <v>0</v>
      </c>
      <c r="Z107" s="123">
        <v>0</v>
      </c>
      <c r="AA107" s="123">
        <v>0</v>
      </c>
      <c r="AB107" s="123">
        <v>0</v>
      </c>
      <c r="AC107" s="70">
        <f t="shared" si="88"/>
        <v>-15971.510000000009</v>
      </c>
      <c r="AD107" s="70">
        <v>0</v>
      </c>
      <c r="AE107" s="70">
        <f t="shared" si="89"/>
        <v>0</v>
      </c>
      <c r="AF107" s="51">
        <f>IF(D107='2. UC Pool Allocations by Type'!B$5,'2. UC Pool Allocations by Type'!J$5,IF(D107='2. UC Pool Allocations by Type'!B$6,'2. UC Pool Allocations by Type'!J$6,IF(D107='2. UC Pool Allocations by Type'!B$7,'2. UC Pool Allocations by Type'!J$7,IF(D107='2. UC Pool Allocations by Type'!B$10,'2. UC Pool Allocations by Type'!J$10,IF(D107='2. UC Pool Allocations by Type'!B$14,'2. UC Pool Allocations by Type'!J$14,IF(D107='2. UC Pool Allocations by Type'!B$15,'2. UC Pool Allocations by Type'!J$15,IF(D107='2. UC Pool Allocations by Type'!B$16,'2. UC Pool Allocations by Type'!J$16,0)))))))</f>
        <v>114315041.35925385</v>
      </c>
      <c r="AG107" s="71">
        <f t="shared" si="60"/>
        <v>0</v>
      </c>
      <c r="AH107" s="71">
        <f t="shared" si="61"/>
        <v>0</v>
      </c>
      <c r="AI107" s="71">
        <f t="shared" si="62"/>
        <v>0</v>
      </c>
      <c r="AJ107" s="71">
        <f t="shared" si="63"/>
        <v>0</v>
      </c>
      <c r="AK107" s="71">
        <f t="shared" si="64"/>
        <v>0</v>
      </c>
      <c r="AL107" s="71">
        <f t="shared" si="65"/>
        <v>0</v>
      </c>
      <c r="AM107" s="71">
        <f t="shared" si="66"/>
        <v>0</v>
      </c>
      <c r="AN107" s="49">
        <f t="shared" si="67"/>
        <v>0</v>
      </c>
      <c r="AO107" s="51">
        <f>IF($E107=$D$352,U107*'1. UC Assumptions'!$H$14,0)</f>
        <v>0</v>
      </c>
      <c r="AP107" s="70">
        <f t="shared" si="53"/>
        <v>0</v>
      </c>
      <c r="AQ107" s="70">
        <f t="shared" si="68"/>
        <v>0</v>
      </c>
      <c r="AR107" s="70">
        <f t="shared" si="69"/>
        <v>0</v>
      </c>
      <c r="AS107" s="70">
        <f t="shared" si="90"/>
        <v>0</v>
      </c>
      <c r="AT107" s="70">
        <f t="shared" si="71"/>
        <v>0</v>
      </c>
      <c r="AU107" s="70">
        <f t="shared" si="72"/>
        <v>0</v>
      </c>
      <c r="AV107" s="70">
        <f t="shared" si="91"/>
        <v>0</v>
      </c>
      <c r="AW107" s="99">
        <f t="shared" si="55"/>
        <v>0</v>
      </c>
      <c r="AX107" s="281">
        <v>234989.51</v>
      </c>
      <c r="AY107" s="281">
        <f>ROUND(AX107*'1. UC Assumptions'!$C$19,2)</f>
        <v>98578.1</v>
      </c>
      <c r="AZ107" s="281">
        <f>IF((AE107-AD107-AX107)*'1. UC Assumptions'!$C$19&gt;0,(AE107-AD107-AX107)*'1. UC Assumptions'!$C$19,0)</f>
        <v>0</v>
      </c>
      <c r="BA107" s="281">
        <f t="shared" si="51"/>
        <v>98578.1</v>
      </c>
      <c r="BB107" s="281">
        <f>ROUND(BA107/'1. UC Assumptions'!$C$19,2)</f>
        <v>234989.51</v>
      </c>
      <c r="BC107" s="281">
        <f t="shared" si="92"/>
        <v>0</v>
      </c>
      <c r="BD107" s="281">
        <f t="shared" si="74"/>
        <v>0</v>
      </c>
      <c r="BE107" s="281">
        <f t="shared" si="75"/>
        <v>0</v>
      </c>
      <c r="BF107" s="281">
        <f t="shared" si="76"/>
        <v>234989.51</v>
      </c>
      <c r="BG107" s="281">
        <f t="shared" si="77"/>
        <v>0</v>
      </c>
      <c r="BH107" s="281">
        <f t="shared" si="78"/>
        <v>0</v>
      </c>
      <c r="BI107" s="281">
        <f t="shared" si="79"/>
        <v>0</v>
      </c>
      <c r="BJ107" s="281">
        <f t="shared" si="52"/>
        <v>0</v>
      </c>
      <c r="BK107" s="281">
        <f t="shared" si="80"/>
        <v>0</v>
      </c>
      <c r="BL107" s="281">
        <f t="shared" si="81"/>
        <v>0</v>
      </c>
      <c r="BM107" s="281">
        <f t="shared" si="82"/>
        <v>0</v>
      </c>
      <c r="BN107" s="281">
        <f t="shared" si="83"/>
        <v>0</v>
      </c>
      <c r="BO107" s="281">
        <f t="shared" si="84"/>
        <v>0</v>
      </c>
      <c r="BP107" s="281">
        <f t="shared" si="85"/>
        <v>0</v>
      </c>
      <c r="BQ107" s="281">
        <f t="shared" si="86"/>
        <v>0</v>
      </c>
      <c r="BR107" s="281">
        <f t="shared" si="93"/>
        <v>0</v>
      </c>
      <c r="BS107" s="281">
        <f t="shared" si="56"/>
        <v>0</v>
      </c>
      <c r="BT107" s="90"/>
      <c r="BU107" s="111"/>
      <c r="BV107" s="111"/>
      <c r="BW107" s="126">
        <v>1985663.5942857144</v>
      </c>
      <c r="BX107" s="126">
        <v>2091660.30261228</v>
      </c>
      <c r="BY107" s="7">
        <f t="shared" si="94"/>
        <v>0</v>
      </c>
    </row>
    <row r="108" spans="1:77">
      <c r="A108" s="118" t="s">
        <v>272</v>
      </c>
      <c r="B108" s="118" t="s">
        <v>273</v>
      </c>
      <c r="C108" s="269" t="s">
        <v>273</v>
      </c>
      <c r="D108" s="119" t="s">
        <v>972</v>
      </c>
      <c r="E108" s="119" t="s">
        <v>977</v>
      </c>
      <c r="F108" s="120"/>
      <c r="G108" s="121" t="s">
        <v>1074</v>
      </c>
      <c r="H108" s="121" t="s">
        <v>843</v>
      </c>
      <c r="I108" s="122">
        <v>19</v>
      </c>
      <c r="J108" s="217">
        <f t="shared" si="54"/>
        <v>1</v>
      </c>
      <c r="K108" s="123">
        <v>376849.60661259748</v>
      </c>
      <c r="L108" s="123">
        <v>522526</v>
      </c>
      <c r="M108" s="281">
        <v>533900.41</v>
      </c>
      <c r="N108" s="264">
        <v>503043.44454533019</v>
      </c>
      <c r="O108" s="282">
        <v>30856.965454669844</v>
      </c>
      <c r="P108" s="93">
        <f t="shared" si="57"/>
        <v>5.4971456368632765E-2</v>
      </c>
      <c r="Q108" s="231">
        <v>948815.59353051451</v>
      </c>
      <c r="R108" s="231"/>
      <c r="S108" s="123">
        <v>948815.59353051451</v>
      </c>
      <c r="T108" s="123">
        <v>329551.57962187997</v>
      </c>
      <c r="U108" s="123">
        <f t="shared" si="87"/>
        <v>116220.56936330436</v>
      </c>
      <c r="V108" s="123" t="b">
        <f t="shared" si="58"/>
        <v>0</v>
      </c>
      <c r="W108" s="123">
        <f t="shared" si="59"/>
        <v>116220.56936330436</v>
      </c>
      <c r="X108" s="123">
        <v>37986</v>
      </c>
      <c r="Y108" s="123">
        <v>0</v>
      </c>
      <c r="Z108" s="123">
        <v>0</v>
      </c>
      <c r="AA108" s="123">
        <v>0</v>
      </c>
      <c r="AB108" s="123">
        <v>0</v>
      </c>
      <c r="AC108" s="70">
        <f t="shared" si="88"/>
        <v>7129.0345453301561</v>
      </c>
      <c r="AD108" s="70">
        <v>0</v>
      </c>
      <c r="AE108" s="70">
        <f t="shared" si="89"/>
        <v>123349.60390863451</v>
      </c>
      <c r="AF108" s="51">
        <f>IF(D108='2. UC Pool Allocations by Type'!B$5,'2. UC Pool Allocations by Type'!J$5,IF(D108='2. UC Pool Allocations by Type'!B$6,'2. UC Pool Allocations by Type'!J$6,IF(D108='2. UC Pool Allocations by Type'!B$7,'2. UC Pool Allocations by Type'!J$7,IF(D108='2. UC Pool Allocations by Type'!B$10,'2. UC Pool Allocations by Type'!J$10,IF(D108='2. UC Pool Allocations by Type'!B$14,'2. UC Pool Allocations by Type'!J$14,IF(D108='2. UC Pool Allocations by Type'!B$15,'2. UC Pool Allocations by Type'!J$15,IF(D108='2. UC Pool Allocations by Type'!B$16,'2. UC Pool Allocations by Type'!J$16,0)))))))</f>
        <v>7359030.3040027209</v>
      </c>
      <c r="AG108" s="71">
        <f t="shared" si="60"/>
        <v>0</v>
      </c>
      <c r="AH108" s="71">
        <f t="shared" si="61"/>
        <v>123349.60390863451</v>
      </c>
      <c r="AI108" s="71">
        <f t="shared" si="62"/>
        <v>0</v>
      </c>
      <c r="AJ108" s="71">
        <f t="shared" si="63"/>
        <v>0</v>
      </c>
      <c r="AK108" s="71">
        <f t="shared" si="64"/>
        <v>0</v>
      </c>
      <c r="AL108" s="71">
        <f t="shared" si="65"/>
        <v>0</v>
      </c>
      <c r="AM108" s="71">
        <f t="shared" si="66"/>
        <v>0</v>
      </c>
      <c r="AN108" s="49">
        <f t="shared" si="67"/>
        <v>6914.0572214370368</v>
      </c>
      <c r="AO108" s="51">
        <f>IF($E108=$D$352,U108*'1. UC Assumptions'!$H$14,0)</f>
        <v>11767.609188924187</v>
      </c>
      <c r="AP108" s="70">
        <f t="shared" si="53"/>
        <v>4853.5519674871503</v>
      </c>
      <c r="AQ108" s="70">
        <f t="shared" si="68"/>
        <v>4853.5519674871503</v>
      </c>
      <c r="AR108" s="70">
        <f t="shared" si="69"/>
        <v>0</v>
      </c>
      <c r="AS108" s="70">
        <f t="shared" si="90"/>
        <v>0</v>
      </c>
      <c r="AT108" s="70">
        <f t="shared" si="71"/>
        <v>0</v>
      </c>
      <c r="AU108" s="70">
        <f t="shared" si="72"/>
        <v>0</v>
      </c>
      <c r="AV108" s="70">
        <f t="shared" si="91"/>
        <v>0</v>
      </c>
      <c r="AW108" s="99">
        <f t="shared" si="55"/>
        <v>11767.609188924187</v>
      </c>
      <c r="AX108" s="281">
        <v>533900.41</v>
      </c>
      <c r="AY108" s="281">
        <f>ROUND(AX108*'1. UC Assumptions'!$C$19,2)</f>
        <v>223971.22</v>
      </c>
      <c r="AZ108" s="281">
        <f>IF((AE108-AD108-AX108)*'1. UC Assumptions'!$C$19&gt;0,(AE108-AD108-AX108)*'1. UC Assumptions'!$C$19,0)</f>
        <v>0</v>
      </c>
      <c r="BA108" s="281">
        <f t="shared" si="51"/>
        <v>223971.22</v>
      </c>
      <c r="BB108" s="281">
        <f>ROUND(BA108/'1. UC Assumptions'!$C$19,2)</f>
        <v>533900.41</v>
      </c>
      <c r="BC108" s="281">
        <f t="shared" si="92"/>
        <v>11767.609188924187</v>
      </c>
      <c r="BD108" s="281">
        <f t="shared" si="74"/>
        <v>0</v>
      </c>
      <c r="BE108" s="281">
        <f t="shared" si="75"/>
        <v>0</v>
      </c>
      <c r="BF108" s="281">
        <f t="shared" si="76"/>
        <v>0</v>
      </c>
      <c r="BG108" s="281">
        <f t="shared" si="77"/>
        <v>0</v>
      </c>
      <c r="BH108" s="281">
        <f t="shared" si="78"/>
        <v>0</v>
      </c>
      <c r="BI108" s="281">
        <f t="shared" si="79"/>
        <v>0</v>
      </c>
      <c r="BJ108" s="281">
        <f t="shared" si="52"/>
        <v>11767.609188924187</v>
      </c>
      <c r="BK108" s="281">
        <f t="shared" si="80"/>
        <v>0</v>
      </c>
      <c r="BL108" s="281">
        <f t="shared" si="81"/>
        <v>11767.609188924187</v>
      </c>
      <c r="BM108" s="281">
        <f t="shared" si="82"/>
        <v>0</v>
      </c>
      <c r="BN108" s="281">
        <f t="shared" si="83"/>
        <v>0</v>
      </c>
      <c r="BO108" s="281">
        <f t="shared" si="84"/>
        <v>0</v>
      </c>
      <c r="BP108" s="281">
        <f t="shared" si="85"/>
        <v>0</v>
      </c>
      <c r="BQ108" s="281">
        <f t="shared" si="86"/>
        <v>0</v>
      </c>
      <c r="BR108" s="281">
        <f t="shared" si="93"/>
        <v>11767.609188924187</v>
      </c>
      <c r="BS108" s="281">
        <f t="shared" si="56"/>
        <v>4936.51</v>
      </c>
      <c r="BT108" s="90"/>
      <c r="BU108" s="111"/>
      <c r="BV108" s="111"/>
      <c r="BW108" s="126">
        <v>378207.53661259753</v>
      </c>
      <c r="BX108" s="126">
        <v>948815.59353051451</v>
      </c>
      <c r="BY108" s="7">
        <f t="shared" si="94"/>
        <v>0</v>
      </c>
    </row>
    <row r="109" spans="1:77">
      <c r="A109" s="118" t="s">
        <v>275</v>
      </c>
      <c r="B109" s="118" t="s">
        <v>276</v>
      </c>
      <c r="C109" s="269" t="s">
        <v>276</v>
      </c>
      <c r="D109" s="119" t="s">
        <v>972</v>
      </c>
      <c r="E109" s="119" t="s">
        <v>977</v>
      </c>
      <c r="F109" s="120"/>
      <c r="G109" s="121" t="s">
        <v>1177</v>
      </c>
      <c r="H109" s="121" t="s">
        <v>845</v>
      </c>
      <c r="I109" s="122">
        <v>6</v>
      </c>
      <c r="J109" s="217">
        <f t="shared" si="54"/>
        <v>1</v>
      </c>
      <c r="K109" s="123">
        <v>2321952.900008251</v>
      </c>
      <c r="L109" s="123">
        <v>4552137</v>
      </c>
      <c r="M109" s="281">
        <v>3687911.16</v>
      </c>
      <c r="N109" s="264">
        <v>1815608.9741380676</v>
      </c>
      <c r="O109" s="282">
        <v>1872302.1858619326</v>
      </c>
      <c r="P109" s="93">
        <f t="shared" si="57"/>
        <v>8.3263875778859298E-2</v>
      </c>
      <c r="Q109" s="231">
        <v>7446453.2675352497</v>
      </c>
      <c r="R109" s="231"/>
      <c r="S109" s="123">
        <v>7446453.2675352497</v>
      </c>
      <c r="T109" s="123">
        <v>3651195.8961910019</v>
      </c>
      <c r="U109" s="123">
        <f t="shared" si="87"/>
        <v>1979648.3972061803</v>
      </c>
      <c r="V109" s="123" t="b">
        <f t="shared" si="58"/>
        <v>0</v>
      </c>
      <c r="W109" s="123">
        <f t="shared" si="59"/>
        <v>1979648.3972061803</v>
      </c>
      <c r="X109" s="123">
        <v>1281435</v>
      </c>
      <c r="Y109" s="123">
        <v>0</v>
      </c>
      <c r="Z109" s="123">
        <v>2632331</v>
      </c>
      <c r="AA109" s="123">
        <v>0</v>
      </c>
      <c r="AB109" s="123">
        <v>0</v>
      </c>
      <c r="AC109" s="70">
        <f t="shared" si="88"/>
        <v>2041463.8141380674</v>
      </c>
      <c r="AD109" s="70">
        <v>0</v>
      </c>
      <c r="AE109" s="70">
        <f t="shared" si="89"/>
        <v>4021112.2113442477</v>
      </c>
      <c r="AF109" s="51">
        <f>IF(D109='2. UC Pool Allocations by Type'!B$5,'2. UC Pool Allocations by Type'!J$5,IF(D109='2. UC Pool Allocations by Type'!B$6,'2. UC Pool Allocations by Type'!J$6,IF(D109='2. UC Pool Allocations by Type'!B$7,'2. UC Pool Allocations by Type'!J$7,IF(D109='2. UC Pool Allocations by Type'!B$10,'2. UC Pool Allocations by Type'!J$10,IF(D109='2. UC Pool Allocations by Type'!B$14,'2. UC Pool Allocations by Type'!J$14,IF(D109='2. UC Pool Allocations by Type'!B$15,'2. UC Pool Allocations by Type'!J$15,IF(D109='2. UC Pool Allocations by Type'!B$16,'2. UC Pool Allocations by Type'!J$16,0)))))))</f>
        <v>7359030.3040027209</v>
      </c>
      <c r="AG109" s="71">
        <f t="shared" si="60"/>
        <v>0</v>
      </c>
      <c r="AH109" s="71">
        <f t="shared" si="61"/>
        <v>4021112.2113442477</v>
      </c>
      <c r="AI109" s="71">
        <f t="shared" si="62"/>
        <v>0</v>
      </c>
      <c r="AJ109" s="71">
        <f t="shared" si="63"/>
        <v>0</v>
      </c>
      <c r="AK109" s="71">
        <f t="shared" si="64"/>
        <v>0</v>
      </c>
      <c r="AL109" s="71">
        <f t="shared" si="65"/>
        <v>0</v>
      </c>
      <c r="AM109" s="71">
        <f t="shared" si="66"/>
        <v>0</v>
      </c>
      <c r="AN109" s="49">
        <f t="shared" si="67"/>
        <v>225393.50790008644</v>
      </c>
      <c r="AO109" s="51">
        <f>IF($E109=$D$352,U109*'1. UC Assumptions'!$H$14,0)</f>
        <v>200444.11068904909</v>
      </c>
      <c r="AP109" s="70">
        <f t="shared" si="53"/>
        <v>0</v>
      </c>
      <c r="AQ109" s="70">
        <f t="shared" si="68"/>
        <v>0</v>
      </c>
      <c r="AR109" s="70">
        <f t="shared" si="69"/>
        <v>0</v>
      </c>
      <c r="AS109" s="70">
        <f t="shared" si="90"/>
        <v>0</v>
      </c>
      <c r="AT109" s="70">
        <f t="shared" si="71"/>
        <v>0</v>
      </c>
      <c r="AU109" s="70">
        <f t="shared" si="72"/>
        <v>0</v>
      </c>
      <c r="AV109" s="70">
        <f t="shared" si="91"/>
        <v>0</v>
      </c>
      <c r="AW109" s="99">
        <f t="shared" si="55"/>
        <v>225393.50790008644</v>
      </c>
      <c r="AX109" s="281">
        <v>3687911.16</v>
      </c>
      <c r="AY109" s="281">
        <f>ROUND(AX109*'1. UC Assumptions'!$C$19,2)</f>
        <v>1547078.73</v>
      </c>
      <c r="AZ109" s="281">
        <f>IF((AE109-AD109-AX109)*'1. UC Assumptions'!$C$19&gt;0,(AE109-AD109-AX109)*'1. UC Assumptions'!$C$19,0)</f>
        <v>139777.84103891184</v>
      </c>
      <c r="BA109" s="281">
        <f t="shared" si="51"/>
        <v>1686856.5710389118</v>
      </c>
      <c r="BB109" s="281">
        <f>ROUND(BA109/'1. UC Assumptions'!$C$19,2)</f>
        <v>4021112.21</v>
      </c>
      <c r="BC109" s="281">
        <f t="shared" si="92"/>
        <v>225393.50790008644</v>
      </c>
      <c r="BD109" s="281">
        <f t="shared" si="74"/>
        <v>0</v>
      </c>
      <c r="BE109" s="281">
        <f t="shared" si="75"/>
        <v>0</v>
      </c>
      <c r="BF109" s="281">
        <f t="shared" si="76"/>
        <v>0</v>
      </c>
      <c r="BG109" s="281">
        <f t="shared" si="77"/>
        <v>0</v>
      </c>
      <c r="BH109" s="281">
        <f t="shared" si="78"/>
        <v>0</v>
      </c>
      <c r="BI109" s="281">
        <f t="shared" si="79"/>
        <v>0</v>
      </c>
      <c r="BJ109" s="281">
        <f t="shared" si="52"/>
        <v>225393.50790008644</v>
      </c>
      <c r="BK109" s="281">
        <f t="shared" si="80"/>
        <v>0</v>
      </c>
      <c r="BL109" s="281">
        <f t="shared" si="81"/>
        <v>225393.50790008644</v>
      </c>
      <c r="BM109" s="281">
        <f t="shared" si="82"/>
        <v>0</v>
      </c>
      <c r="BN109" s="281">
        <f t="shared" si="83"/>
        <v>0</v>
      </c>
      <c r="BO109" s="281">
        <f t="shared" si="84"/>
        <v>0</v>
      </c>
      <c r="BP109" s="281">
        <f t="shared" si="85"/>
        <v>0</v>
      </c>
      <c r="BQ109" s="281">
        <f t="shared" si="86"/>
        <v>0</v>
      </c>
      <c r="BR109" s="281">
        <f t="shared" si="93"/>
        <v>225393.50790008644</v>
      </c>
      <c r="BS109" s="281">
        <f t="shared" si="56"/>
        <v>94552.57</v>
      </c>
      <c r="BT109" s="90"/>
      <c r="BU109" s="111"/>
      <c r="BV109" s="111"/>
      <c r="BW109" s="126">
        <v>2516960.7600082504</v>
      </c>
      <c r="BX109" s="126">
        <v>7446453.2675352497</v>
      </c>
      <c r="BY109" s="7">
        <f t="shared" si="94"/>
        <v>0</v>
      </c>
    </row>
    <row r="110" spans="1:77">
      <c r="A110" s="118" t="s">
        <v>277</v>
      </c>
      <c r="B110" s="118" t="s">
        <v>278</v>
      </c>
      <c r="C110" s="269" t="s">
        <v>278</v>
      </c>
      <c r="D110" s="119" t="s">
        <v>949</v>
      </c>
      <c r="E110" s="119"/>
      <c r="F110" s="120"/>
      <c r="G110" s="121" t="s">
        <v>1178</v>
      </c>
      <c r="H110" s="121" t="s">
        <v>779</v>
      </c>
      <c r="I110" s="122">
        <v>10</v>
      </c>
      <c r="J110" s="217" t="str">
        <f t="shared" si="54"/>
        <v xml:space="preserve"> </v>
      </c>
      <c r="K110" s="123">
        <v>10728436.726839999</v>
      </c>
      <c r="L110" s="123">
        <v>8994699</v>
      </c>
      <c r="M110" s="281">
        <v>4371486.9400000004</v>
      </c>
      <c r="N110" s="264">
        <v>4371486.9400000004</v>
      </c>
      <c r="O110" s="282">
        <v>0</v>
      </c>
      <c r="P110" s="93">
        <f t="shared" si="57"/>
        <v>8.6928700136643444E-2</v>
      </c>
      <c r="Q110" s="231">
        <v>21437642.278192792</v>
      </c>
      <c r="R110" s="231"/>
      <c r="S110" s="123">
        <v>21437642.278192792</v>
      </c>
      <c r="T110" s="123">
        <v>0</v>
      </c>
      <c r="U110" s="123">
        <f t="shared" si="87"/>
        <v>17066155.338192791</v>
      </c>
      <c r="V110" s="123">
        <f t="shared" si="58"/>
        <v>0</v>
      </c>
      <c r="W110" s="123" t="b">
        <f t="shared" si="59"/>
        <v>0</v>
      </c>
      <c r="X110" s="123">
        <v>0</v>
      </c>
      <c r="Y110" s="123">
        <v>0</v>
      </c>
      <c r="Z110" s="123">
        <v>0</v>
      </c>
      <c r="AA110" s="123">
        <v>0</v>
      </c>
      <c r="AB110" s="123">
        <v>0</v>
      </c>
      <c r="AC110" s="70">
        <f t="shared" si="88"/>
        <v>0</v>
      </c>
      <c r="AD110" s="70">
        <v>0</v>
      </c>
      <c r="AE110" s="70">
        <f t="shared" si="89"/>
        <v>17066155.338192791</v>
      </c>
      <c r="AF110" s="51">
        <f>IF(D110='2. UC Pool Allocations by Type'!B$5,'2. UC Pool Allocations by Type'!J$5,IF(D110='2. UC Pool Allocations by Type'!B$6,'2. UC Pool Allocations by Type'!J$6,IF(D110='2. UC Pool Allocations by Type'!B$7,'2. UC Pool Allocations by Type'!J$7,IF(D110='2. UC Pool Allocations by Type'!B$10,'2. UC Pool Allocations by Type'!J$10,IF(D110='2. UC Pool Allocations by Type'!B$14,'2. UC Pool Allocations by Type'!J$14,IF(D110='2. UC Pool Allocations by Type'!B$15,'2. UC Pool Allocations by Type'!J$15,IF(D110='2. UC Pool Allocations by Type'!B$16,'2. UC Pool Allocations by Type'!J$16,0)))))))</f>
        <v>114315041.35925385</v>
      </c>
      <c r="AG110" s="71">
        <f t="shared" si="60"/>
        <v>17066155.338192791</v>
      </c>
      <c r="AH110" s="71">
        <f t="shared" si="61"/>
        <v>0</v>
      </c>
      <c r="AI110" s="71">
        <f t="shared" si="62"/>
        <v>0</v>
      </c>
      <c r="AJ110" s="71">
        <f t="shared" si="63"/>
        <v>0</v>
      </c>
      <c r="AK110" s="71">
        <f t="shared" si="64"/>
        <v>0</v>
      </c>
      <c r="AL110" s="71">
        <f t="shared" si="65"/>
        <v>0</v>
      </c>
      <c r="AM110" s="71">
        <f t="shared" si="66"/>
        <v>0</v>
      </c>
      <c r="AN110" s="49">
        <f t="shared" si="67"/>
        <v>806352.16714723641</v>
      </c>
      <c r="AO110" s="51">
        <f>IF($E110=$D$352,U110*'1. UC Assumptions'!$H$14,0)</f>
        <v>0</v>
      </c>
      <c r="AP110" s="70">
        <f t="shared" si="53"/>
        <v>0</v>
      </c>
      <c r="AQ110" s="70">
        <f t="shared" si="68"/>
        <v>0</v>
      </c>
      <c r="AR110" s="70">
        <f t="shared" si="69"/>
        <v>0</v>
      </c>
      <c r="AS110" s="70">
        <f t="shared" si="90"/>
        <v>0</v>
      </c>
      <c r="AT110" s="70">
        <f t="shared" si="71"/>
        <v>0</v>
      </c>
      <c r="AU110" s="70">
        <f t="shared" si="72"/>
        <v>806352.16714723641</v>
      </c>
      <c r="AV110" s="70">
        <f t="shared" si="91"/>
        <v>-36141.361983143746</v>
      </c>
      <c r="AW110" s="99">
        <f t="shared" si="55"/>
        <v>770210.80516409269</v>
      </c>
      <c r="AX110" s="281">
        <v>4371486.9400000004</v>
      </c>
      <c r="AY110" s="281">
        <f>ROUND(AX110*'1. UC Assumptions'!$C$19,2)</f>
        <v>1833838.77</v>
      </c>
      <c r="AZ110" s="281">
        <f>IF((AE110-AD110-AX110)*'1. UC Assumptions'!$C$19&gt;0,(AE110-AD110-AX110)*'1. UC Assumptions'!$C$19,0)</f>
        <v>5325413.3930418752</v>
      </c>
      <c r="BA110" s="281">
        <f t="shared" si="51"/>
        <v>7159252.1630418748</v>
      </c>
      <c r="BB110" s="281">
        <f>ROUND(BA110/'1. UC Assumptions'!$C$19,2)</f>
        <v>17066155.34</v>
      </c>
      <c r="BC110" s="281">
        <f t="shared" si="92"/>
        <v>770210.80516409269</v>
      </c>
      <c r="BD110" s="281">
        <f t="shared" si="74"/>
        <v>0</v>
      </c>
      <c r="BE110" s="281">
        <f t="shared" si="75"/>
        <v>0</v>
      </c>
      <c r="BF110" s="281">
        <f t="shared" si="76"/>
        <v>16295944.534835907</v>
      </c>
      <c r="BG110" s="281">
        <f t="shared" si="77"/>
        <v>0</v>
      </c>
      <c r="BH110" s="281">
        <f t="shared" si="78"/>
        <v>0</v>
      </c>
      <c r="BI110" s="281">
        <f t="shared" si="79"/>
        <v>0</v>
      </c>
      <c r="BJ110" s="281">
        <f t="shared" si="52"/>
        <v>770210.80516409269</v>
      </c>
      <c r="BK110" s="281">
        <f t="shared" si="80"/>
        <v>770210.80516409269</v>
      </c>
      <c r="BL110" s="281">
        <f t="shared" si="81"/>
        <v>0</v>
      </c>
      <c r="BM110" s="281">
        <f t="shared" si="82"/>
        <v>0</v>
      </c>
      <c r="BN110" s="281">
        <f t="shared" si="83"/>
        <v>0</v>
      </c>
      <c r="BO110" s="281">
        <f t="shared" si="84"/>
        <v>0</v>
      </c>
      <c r="BP110" s="281">
        <f t="shared" si="85"/>
        <v>0</v>
      </c>
      <c r="BQ110" s="281">
        <f t="shared" si="86"/>
        <v>0</v>
      </c>
      <c r="BR110" s="281">
        <f t="shared" si="93"/>
        <v>770210.80516409269</v>
      </c>
      <c r="BS110" s="281">
        <f t="shared" si="56"/>
        <v>323103.43</v>
      </c>
      <c r="BT110" s="90"/>
      <c r="BU110" s="111"/>
      <c r="BV110" s="111"/>
      <c r="BW110" s="126">
        <v>11356572.076839998</v>
      </c>
      <c r="BX110" s="126">
        <v>21437642.278192792</v>
      </c>
      <c r="BY110" s="7">
        <f t="shared" si="94"/>
        <v>0</v>
      </c>
    </row>
    <row r="111" spans="1:77">
      <c r="A111" s="118" t="s">
        <v>279</v>
      </c>
      <c r="B111" s="118" t="s">
        <v>280</v>
      </c>
      <c r="C111" s="269" t="s">
        <v>280</v>
      </c>
      <c r="D111" s="119" t="s">
        <v>972</v>
      </c>
      <c r="E111" s="119" t="s">
        <v>977</v>
      </c>
      <c r="F111" s="120"/>
      <c r="G111" s="121" t="s">
        <v>1179</v>
      </c>
      <c r="H111" s="121" t="s">
        <v>846</v>
      </c>
      <c r="I111" s="122">
        <v>19</v>
      </c>
      <c r="J111" s="217" t="str">
        <f t="shared" si="54"/>
        <v xml:space="preserve"> </v>
      </c>
      <c r="K111" s="123">
        <v>30766.370002009353</v>
      </c>
      <c r="L111" s="123">
        <v>212544</v>
      </c>
      <c r="M111" s="281">
        <v>234660.26</v>
      </c>
      <c r="N111" s="264">
        <v>157238.98512832727</v>
      </c>
      <c r="O111" s="282">
        <v>77421.274871672736</v>
      </c>
      <c r="P111" s="93">
        <f t="shared" si="57"/>
        <v>6.0065636300567604E-2</v>
      </c>
      <c r="Q111" s="231">
        <v>257924.96219470658</v>
      </c>
      <c r="R111" s="231"/>
      <c r="S111" s="123">
        <v>257924.96219470658</v>
      </c>
      <c r="T111" s="123">
        <v>0</v>
      </c>
      <c r="U111" s="123">
        <f t="shared" si="87"/>
        <v>100685.9770663793</v>
      </c>
      <c r="V111" s="123" t="b">
        <f t="shared" si="58"/>
        <v>0</v>
      </c>
      <c r="W111" s="123">
        <f t="shared" si="59"/>
        <v>100685.9770663793</v>
      </c>
      <c r="X111" s="123">
        <v>126997</v>
      </c>
      <c r="Y111" s="123">
        <v>0</v>
      </c>
      <c r="Z111" s="123">
        <v>0</v>
      </c>
      <c r="AA111" s="123">
        <v>0</v>
      </c>
      <c r="AB111" s="123">
        <v>0</v>
      </c>
      <c r="AC111" s="70">
        <f t="shared" si="88"/>
        <v>49575.725128327264</v>
      </c>
      <c r="AD111" s="70">
        <v>0</v>
      </c>
      <c r="AE111" s="70">
        <f t="shared" si="89"/>
        <v>150261.70219470657</v>
      </c>
      <c r="AF111" s="51">
        <f>IF(D111='2. UC Pool Allocations by Type'!B$5,'2. UC Pool Allocations by Type'!J$5,IF(D111='2. UC Pool Allocations by Type'!B$6,'2. UC Pool Allocations by Type'!J$6,IF(D111='2. UC Pool Allocations by Type'!B$7,'2. UC Pool Allocations by Type'!J$7,IF(D111='2. UC Pool Allocations by Type'!B$10,'2. UC Pool Allocations by Type'!J$10,IF(D111='2. UC Pool Allocations by Type'!B$14,'2. UC Pool Allocations by Type'!J$14,IF(D111='2. UC Pool Allocations by Type'!B$15,'2. UC Pool Allocations by Type'!J$15,IF(D111='2. UC Pool Allocations by Type'!B$16,'2. UC Pool Allocations by Type'!J$16,0)))))))</f>
        <v>7359030.3040027209</v>
      </c>
      <c r="AG111" s="71">
        <f t="shared" si="60"/>
        <v>0</v>
      </c>
      <c r="AH111" s="71">
        <f t="shared" si="61"/>
        <v>150261.70219470657</v>
      </c>
      <c r="AI111" s="71">
        <f t="shared" si="62"/>
        <v>0</v>
      </c>
      <c r="AJ111" s="71">
        <f t="shared" si="63"/>
        <v>0</v>
      </c>
      <c r="AK111" s="71">
        <f t="shared" si="64"/>
        <v>0</v>
      </c>
      <c r="AL111" s="71">
        <f t="shared" si="65"/>
        <v>0</v>
      </c>
      <c r="AM111" s="71">
        <f t="shared" si="66"/>
        <v>0</v>
      </c>
      <c r="AN111" s="49">
        <f t="shared" si="67"/>
        <v>8422.5483847865653</v>
      </c>
      <c r="AO111" s="51">
        <f>IF($E111=$D$352,U111*'1. UC Assumptions'!$H$14,0)</f>
        <v>10194.694755094153</v>
      </c>
      <c r="AP111" s="70">
        <f t="shared" si="53"/>
        <v>1772.1463703075879</v>
      </c>
      <c r="AQ111" s="70">
        <f t="shared" si="68"/>
        <v>1772.1463703075879</v>
      </c>
      <c r="AR111" s="70">
        <f t="shared" si="69"/>
        <v>0</v>
      </c>
      <c r="AS111" s="70">
        <f t="shared" si="90"/>
        <v>0</v>
      </c>
      <c r="AT111" s="70">
        <f t="shared" si="71"/>
        <v>0</v>
      </c>
      <c r="AU111" s="70">
        <f t="shared" si="72"/>
        <v>0</v>
      </c>
      <c r="AV111" s="70">
        <f t="shared" si="91"/>
        <v>0</v>
      </c>
      <c r="AW111" s="99">
        <f t="shared" si="55"/>
        <v>10194.694755094153</v>
      </c>
      <c r="AX111" s="281">
        <v>234660.26</v>
      </c>
      <c r="AY111" s="281">
        <f>ROUND(AX111*'1. UC Assumptions'!$C$19,2)</f>
        <v>98439.98</v>
      </c>
      <c r="AZ111" s="281">
        <f>IF((AE111-AD111-AX111)*'1. UC Assumptions'!$C$19&gt;0,(AE111-AD111-AX111)*'1. UC Assumptions'!$C$19,0)</f>
        <v>0</v>
      </c>
      <c r="BA111" s="281">
        <f t="shared" si="51"/>
        <v>98439.98</v>
      </c>
      <c r="BB111" s="281">
        <f>ROUND(BA111/'1. UC Assumptions'!$C$19,2)</f>
        <v>234660.26</v>
      </c>
      <c r="BC111" s="281">
        <f t="shared" si="92"/>
        <v>10194.694755094153</v>
      </c>
      <c r="BD111" s="281">
        <f t="shared" si="74"/>
        <v>0</v>
      </c>
      <c r="BE111" s="281">
        <f t="shared" si="75"/>
        <v>0</v>
      </c>
      <c r="BF111" s="281">
        <f t="shared" si="76"/>
        <v>0</v>
      </c>
      <c r="BG111" s="281">
        <f t="shared" si="77"/>
        <v>0</v>
      </c>
      <c r="BH111" s="281">
        <f t="shared" si="78"/>
        <v>0</v>
      </c>
      <c r="BI111" s="281">
        <f t="shared" si="79"/>
        <v>0</v>
      </c>
      <c r="BJ111" s="281">
        <f t="shared" si="52"/>
        <v>10194.694755094153</v>
      </c>
      <c r="BK111" s="281">
        <f t="shared" si="80"/>
        <v>0</v>
      </c>
      <c r="BL111" s="281">
        <f t="shared" si="81"/>
        <v>10194.694755094153</v>
      </c>
      <c r="BM111" s="281">
        <f t="shared" si="82"/>
        <v>0</v>
      </c>
      <c r="BN111" s="281">
        <f t="shared" si="83"/>
        <v>0</v>
      </c>
      <c r="BO111" s="281">
        <f t="shared" si="84"/>
        <v>0</v>
      </c>
      <c r="BP111" s="281">
        <f t="shared" si="85"/>
        <v>0</v>
      </c>
      <c r="BQ111" s="281">
        <f t="shared" si="86"/>
        <v>0</v>
      </c>
      <c r="BR111" s="281">
        <f t="shared" si="93"/>
        <v>10194.694755094153</v>
      </c>
      <c r="BS111" s="281">
        <f t="shared" si="56"/>
        <v>4276.67</v>
      </c>
      <c r="BT111" s="90"/>
      <c r="BU111" s="111"/>
      <c r="BV111" s="111"/>
      <c r="BW111" s="126">
        <v>32310.390002009342</v>
      </c>
      <c r="BX111" s="126">
        <v>257924.96219470658</v>
      </c>
      <c r="BY111" s="7">
        <f t="shared" si="94"/>
        <v>0</v>
      </c>
    </row>
    <row r="112" spans="1:77">
      <c r="A112" s="118" t="s">
        <v>281</v>
      </c>
      <c r="B112" s="118" t="s">
        <v>282</v>
      </c>
      <c r="C112" s="269" t="s">
        <v>282</v>
      </c>
      <c r="D112" s="119" t="s">
        <v>972</v>
      </c>
      <c r="E112" s="119" t="s">
        <v>977</v>
      </c>
      <c r="F112" s="120"/>
      <c r="G112" s="121" t="s">
        <v>1180</v>
      </c>
      <c r="H112" s="121" t="s">
        <v>847</v>
      </c>
      <c r="I112" s="122">
        <v>11</v>
      </c>
      <c r="J112" s="217">
        <f t="shared" si="54"/>
        <v>1</v>
      </c>
      <c r="K112" s="123">
        <v>344396.04165000003</v>
      </c>
      <c r="L112" s="123">
        <v>165652</v>
      </c>
      <c r="M112" s="281">
        <v>252178.07</v>
      </c>
      <c r="N112" s="264">
        <v>252178.07</v>
      </c>
      <c r="O112" s="282">
        <v>0</v>
      </c>
      <c r="P112" s="93">
        <f t="shared" si="57"/>
        <v>5.691304621272919E-2</v>
      </c>
      <c r="Q112" s="231">
        <v>539076.42941513855</v>
      </c>
      <c r="R112" s="231"/>
      <c r="S112" s="123">
        <v>539076.42941513855</v>
      </c>
      <c r="T112" s="123">
        <v>246378.74633670802</v>
      </c>
      <c r="U112" s="123">
        <f t="shared" si="87"/>
        <v>40519.613078430528</v>
      </c>
      <c r="V112" s="123" t="b">
        <f t="shared" si="58"/>
        <v>0</v>
      </c>
      <c r="W112" s="123">
        <f t="shared" si="59"/>
        <v>40519.613078430528</v>
      </c>
      <c r="X112" s="123">
        <v>0</v>
      </c>
      <c r="Y112" s="123">
        <v>0</v>
      </c>
      <c r="Z112" s="123">
        <v>0</v>
      </c>
      <c r="AA112" s="123">
        <v>0</v>
      </c>
      <c r="AB112" s="123">
        <v>0</v>
      </c>
      <c r="AC112" s="70">
        <f t="shared" si="88"/>
        <v>0</v>
      </c>
      <c r="AD112" s="70">
        <v>0</v>
      </c>
      <c r="AE112" s="70">
        <f t="shared" si="89"/>
        <v>40519.613078430528</v>
      </c>
      <c r="AF112" s="51">
        <f>IF(D112='2. UC Pool Allocations by Type'!B$5,'2. UC Pool Allocations by Type'!J$5,IF(D112='2. UC Pool Allocations by Type'!B$6,'2. UC Pool Allocations by Type'!J$6,IF(D112='2. UC Pool Allocations by Type'!B$7,'2. UC Pool Allocations by Type'!J$7,IF(D112='2. UC Pool Allocations by Type'!B$10,'2. UC Pool Allocations by Type'!J$10,IF(D112='2. UC Pool Allocations by Type'!B$14,'2. UC Pool Allocations by Type'!J$14,IF(D112='2. UC Pool Allocations by Type'!B$15,'2. UC Pool Allocations by Type'!J$15,IF(D112='2. UC Pool Allocations by Type'!B$16,'2. UC Pool Allocations by Type'!J$16,0)))))))</f>
        <v>7359030.3040027209</v>
      </c>
      <c r="AG112" s="71">
        <f t="shared" si="60"/>
        <v>0</v>
      </c>
      <c r="AH112" s="71">
        <f t="shared" si="61"/>
        <v>40519.613078430528</v>
      </c>
      <c r="AI112" s="71">
        <f t="shared" si="62"/>
        <v>0</v>
      </c>
      <c r="AJ112" s="71">
        <f t="shared" si="63"/>
        <v>0</v>
      </c>
      <c r="AK112" s="71">
        <f t="shared" si="64"/>
        <v>0</v>
      </c>
      <c r="AL112" s="71">
        <f t="shared" si="65"/>
        <v>0</v>
      </c>
      <c r="AM112" s="71">
        <f t="shared" si="66"/>
        <v>0</v>
      </c>
      <c r="AN112" s="49">
        <f t="shared" si="67"/>
        <v>2271.2267776900926</v>
      </c>
      <c r="AO112" s="51">
        <f>IF($E112=$D$352,U112*'1. UC Assumptions'!$H$14,0)</f>
        <v>4102.7072385341735</v>
      </c>
      <c r="AP112" s="70">
        <f t="shared" si="53"/>
        <v>1831.4804608440809</v>
      </c>
      <c r="AQ112" s="70">
        <f t="shared" si="68"/>
        <v>1831.4804608440809</v>
      </c>
      <c r="AR112" s="70">
        <f t="shared" si="69"/>
        <v>0</v>
      </c>
      <c r="AS112" s="70">
        <f t="shared" si="90"/>
        <v>0</v>
      </c>
      <c r="AT112" s="70">
        <f t="shared" si="71"/>
        <v>0</v>
      </c>
      <c r="AU112" s="70">
        <f t="shared" si="72"/>
        <v>0</v>
      </c>
      <c r="AV112" s="70">
        <f t="shared" si="91"/>
        <v>0</v>
      </c>
      <c r="AW112" s="99">
        <f t="shared" si="55"/>
        <v>4102.7072385341735</v>
      </c>
      <c r="AX112" s="281">
        <v>252178.07</v>
      </c>
      <c r="AY112" s="281">
        <f>ROUND(AX112*'1. UC Assumptions'!$C$19,2)</f>
        <v>105788.7</v>
      </c>
      <c r="AZ112" s="281">
        <f>IF((AE112-AD112-AX112)*'1. UC Assumptions'!$C$19&gt;0,(AE112-AD112-AX112)*'1. UC Assumptions'!$C$19,0)</f>
        <v>0</v>
      </c>
      <c r="BA112" s="281">
        <f t="shared" si="51"/>
        <v>105788.7</v>
      </c>
      <c r="BB112" s="281">
        <f>ROUND(BA112/'1. UC Assumptions'!$C$19,2)</f>
        <v>252178.07</v>
      </c>
      <c r="BC112" s="281">
        <f t="shared" si="92"/>
        <v>4102.7072385341735</v>
      </c>
      <c r="BD112" s="281">
        <f t="shared" si="74"/>
        <v>0</v>
      </c>
      <c r="BE112" s="281">
        <f t="shared" si="75"/>
        <v>0</v>
      </c>
      <c r="BF112" s="281">
        <f t="shared" si="76"/>
        <v>0</v>
      </c>
      <c r="BG112" s="281">
        <f t="shared" si="77"/>
        <v>0</v>
      </c>
      <c r="BH112" s="281">
        <f t="shared" si="78"/>
        <v>0</v>
      </c>
      <c r="BI112" s="281">
        <f t="shared" si="79"/>
        <v>0</v>
      </c>
      <c r="BJ112" s="281">
        <f t="shared" si="52"/>
        <v>4102.7072385341735</v>
      </c>
      <c r="BK112" s="281">
        <f t="shared" si="80"/>
        <v>0</v>
      </c>
      <c r="BL112" s="281">
        <f t="shared" si="81"/>
        <v>4102.7072385341735</v>
      </c>
      <c r="BM112" s="281">
        <f t="shared" si="82"/>
        <v>0</v>
      </c>
      <c r="BN112" s="281">
        <f t="shared" si="83"/>
        <v>0</v>
      </c>
      <c r="BO112" s="281">
        <f t="shared" si="84"/>
        <v>0</v>
      </c>
      <c r="BP112" s="281">
        <f t="shared" si="85"/>
        <v>0</v>
      </c>
      <c r="BQ112" s="281">
        <f t="shared" si="86"/>
        <v>0</v>
      </c>
      <c r="BR112" s="281">
        <f t="shared" si="93"/>
        <v>4102.7072385341735</v>
      </c>
      <c r="BS112" s="281">
        <f t="shared" si="56"/>
        <v>1721.08</v>
      </c>
      <c r="BT112" s="90"/>
      <c r="BU112" s="111"/>
      <c r="BV112" s="111"/>
      <c r="BW112" s="126">
        <v>346106.26165</v>
      </c>
      <c r="BX112" s="126">
        <v>539076.42941513855</v>
      </c>
      <c r="BY112" s="7">
        <f t="shared" si="94"/>
        <v>0</v>
      </c>
    </row>
    <row r="113" spans="1:77">
      <c r="A113" s="118" t="s">
        <v>284</v>
      </c>
      <c r="B113" s="118" t="s">
        <v>285</v>
      </c>
      <c r="C113" s="269" t="s">
        <v>285</v>
      </c>
      <c r="D113" s="119" t="s">
        <v>972</v>
      </c>
      <c r="E113" s="119" t="s">
        <v>977</v>
      </c>
      <c r="F113" s="120"/>
      <c r="G113" s="121" t="s">
        <v>283</v>
      </c>
      <c r="H113" s="121" t="s">
        <v>848</v>
      </c>
      <c r="I113" s="122">
        <v>19</v>
      </c>
      <c r="J113" s="217">
        <f t="shared" si="54"/>
        <v>1</v>
      </c>
      <c r="K113" s="123">
        <v>231844.19000000006</v>
      </c>
      <c r="L113" s="123">
        <v>348142</v>
      </c>
      <c r="M113" s="281">
        <v>310077.79000000004</v>
      </c>
      <c r="N113" s="264">
        <v>299861.46883184632</v>
      </c>
      <c r="O113" s="282">
        <v>10216.321168153721</v>
      </c>
      <c r="P113" s="93">
        <f t="shared" si="57"/>
        <v>5.4324216173353923E-2</v>
      </c>
      <c r="Q113" s="231">
        <v>611493.48516311997</v>
      </c>
      <c r="R113" s="231"/>
      <c r="S113" s="123">
        <v>611493.48516311997</v>
      </c>
      <c r="T113" s="123">
        <v>251442.0950769746</v>
      </c>
      <c r="U113" s="123">
        <f t="shared" si="87"/>
        <v>60189.921254299057</v>
      </c>
      <c r="V113" s="123" t="b">
        <f t="shared" si="58"/>
        <v>0</v>
      </c>
      <c r="W113" s="123">
        <f t="shared" si="59"/>
        <v>60189.921254299057</v>
      </c>
      <c r="X113" s="123">
        <v>12267</v>
      </c>
      <c r="Y113" s="123">
        <v>0</v>
      </c>
      <c r="Z113" s="123">
        <v>0</v>
      </c>
      <c r="AA113" s="123">
        <v>0</v>
      </c>
      <c r="AB113" s="123">
        <v>0</v>
      </c>
      <c r="AC113" s="70">
        <f t="shared" si="88"/>
        <v>2050.6788318462786</v>
      </c>
      <c r="AD113" s="70">
        <v>0</v>
      </c>
      <c r="AE113" s="70">
        <f t="shared" si="89"/>
        <v>62240.600086145336</v>
      </c>
      <c r="AF113" s="51">
        <f>IF(D113='2. UC Pool Allocations by Type'!B$5,'2. UC Pool Allocations by Type'!J$5,IF(D113='2. UC Pool Allocations by Type'!B$6,'2. UC Pool Allocations by Type'!J$6,IF(D113='2. UC Pool Allocations by Type'!B$7,'2. UC Pool Allocations by Type'!J$7,IF(D113='2. UC Pool Allocations by Type'!B$10,'2. UC Pool Allocations by Type'!J$10,IF(D113='2. UC Pool Allocations by Type'!B$14,'2. UC Pool Allocations by Type'!J$14,IF(D113='2. UC Pool Allocations by Type'!B$15,'2. UC Pool Allocations by Type'!J$15,IF(D113='2. UC Pool Allocations by Type'!B$16,'2. UC Pool Allocations by Type'!J$16,0)))))))</f>
        <v>7359030.3040027209</v>
      </c>
      <c r="AG113" s="71">
        <f t="shared" si="60"/>
        <v>0</v>
      </c>
      <c r="AH113" s="71">
        <f t="shared" si="61"/>
        <v>62240.600086145336</v>
      </c>
      <c r="AI113" s="71">
        <f t="shared" si="62"/>
        <v>0</v>
      </c>
      <c r="AJ113" s="71">
        <f t="shared" si="63"/>
        <v>0</v>
      </c>
      <c r="AK113" s="71">
        <f t="shared" si="64"/>
        <v>0</v>
      </c>
      <c r="AL113" s="71">
        <f t="shared" si="65"/>
        <v>0</v>
      </c>
      <c r="AM113" s="71">
        <f t="shared" si="66"/>
        <v>0</v>
      </c>
      <c r="AN113" s="49">
        <f t="shared" si="67"/>
        <v>3488.7430267788986</v>
      </c>
      <c r="AO113" s="51">
        <f>IF($E113=$D$352,U113*'1. UC Assumptions'!$H$14,0)</f>
        <v>6094.3727458312533</v>
      </c>
      <c r="AP113" s="70">
        <f t="shared" si="53"/>
        <v>2605.6297190523546</v>
      </c>
      <c r="AQ113" s="70">
        <f t="shared" si="68"/>
        <v>2605.6297190523546</v>
      </c>
      <c r="AR113" s="70">
        <f t="shared" si="69"/>
        <v>0</v>
      </c>
      <c r="AS113" s="70">
        <f t="shared" si="90"/>
        <v>0</v>
      </c>
      <c r="AT113" s="70">
        <f t="shared" si="71"/>
        <v>0</v>
      </c>
      <c r="AU113" s="70">
        <f t="shared" si="72"/>
        <v>0</v>
      </c>
      <c r="AV113" s="70">
        <f t="shared" si="91"/>
        <v>0</v>
      </c>
      <c r="AW113" s="99">
        <f t="shared" si="55"/>
        <v>6094.3727458312533</v>
      </c>
      <c r="AX113" s="281">
        <v>310077.79000000004</v>
      </c>
      <c r="AY113" s="281">
        <f>ROUND(AX113*'1. UC Assumptions'!$C$19,2)</f>
        <v>130077.63</v>
      </c>
      <c r="AZ113" s="281">
        <f>IF((AE113-AD113-AX113)*'1. UC Assumptions'!$C$19&gt;0,(AE113-AD113-AX113)*'1. UC Assumptions'!$C$19,0)</f>
        <v>0</v>
      </c>
      <c r="BA113" s="281">
        <f t="shared" si="51"/>
        <v>130077.63</v>
      </c>
      <c r="BB113" s="281">
        <f>ROUND(BA113/'1. UC Assumptions'!$C$19,2)</f>
        <v>310077.78000000003</v>
      </c>
      <c r="BC113" s="281">
        <f t="shared" si="92"/>
        <v>6094.3727458312533</v>
      </c>
      <c r="BD113" s="281">
        <f t="shared" si="74"/>
        <v>0</v>
      </c>
      <c r="BE113" s="281">
        <f t="shared" si="75"/>
        <v>0</v>
      </c>
      <c r="BF113" s="281">
        <f t="shared" si="76"/>
        <v>0</v>
      </c>
      <c r="BG113" s="281">
        <f t="shared" si="77"/>
        <v>0</v>
      </c>
      <c r="BH113" s="281">
        <f t="shared" si="78"/>
        <v>0</v>
      </c>
      <c r="BI113" s="281">
        <f t="shared" si="79"/>
        <v>0</v>
      </c>
      <c r="BJ113" s="281">
        <f t="shared" si="52"/>
        <v>6094.3727458312533</v>
      </c>
      <c r="BK113" s="281">
        <f t="shared" si="80"/>
        <v>0</v>
      </c>
      <c r="BL113" s="281">
        <f t="shared" si="81"/>
        <v>6094.3727458312533</v>
      </c>
      <c r="BM113" s="281">
        <f t="shared" si="82"/>
        <v>0</v>
      </c>
      <c r="BN113" s="281">
        <f t="shared" si="83"/>
        <v>0</v>
      </c>
      <c r="BO113" s="281">
        <f t="shared" si="84"/>
        <v>0</v>
      </c>
      <c r="BP113" s="281">
        <f t="shared" si="85"/>
        <v>0</v>
      </c>
      <c r="BQ113" s="281">
        <f t="shared" si="86"/>
        <v>0</v>
      </c>
      <c r="BR113" s="281">
        <f t="shared" si="93"/>
        <v>6094.3727458312533</v>
      </c>
      <c r="BS113" s="281">
        <f t="shared" si="56"/>
        <v>2556.58</v>
      </c>
      <c r="BT113" s="90"/>
      <c r="BU113" s="111"/>
      <c r="BV113" s="111"/>
      <c r="BW113" s="126">
        <v>232363.52000000002</v>
      </c>
      <c r="BX113" s="126">
        <v>611493.48516311997</v>
      </c>
      <c r="BY113" s="7">
        <f t="shared" si="94"/>
        <v>0</v>
      </c>
    </row>
    <row r="114" spans="1:77">
      <c r="A114" s="118" t="s">
        <v>286</v>
      </c>
      <c r="B114" s="118" t="s">
        <v>287</v>
      </c>
      <c r="C114" s="269" t="s">
        <v>287</v>
      </c>
      <c r="D114" s="119" t="s">
        <v>949</v>
      </c>
      <c r="E114" s="119"/>
      <c r="F114" s="120"/>
      <c r="G114" s="121" t="s">
        <v>1181</v>
      </c>
      <c r="H114" s="121" t="s">
        <v>783</v>
      </c>
      <c r="I114" s="122">
        <v>4</v>
      </c>
      <c r="J114" s="217">
        <f t="shared" si="54"/>
        <v>1</v>
      </c>
      <c r="K114" s="123">
        <v>26967717.812940005</v>
      </c>
      <c r="L114" s="123">
        <v>69502017.400000006</v>
      </c>
      <c r="M114" s="281">
        <v>45888941.740000002</v>
      </c>
      <c r="N114" s="264">
        <v>43886384.795326948</v>
      </c>
      <c r="O114" s="282">
        <v>2002556.9446730539</v>
      </c>
      <c r="P114" s="93">
        <f t="shared" si="57"/>
        <v>7.4676023227516541E-2</v>
      </c>
      <c r="Q114" s="231">
        <v>103673810.19705787</v>
      </c>
      <c r="R114" s="231"/>
      <c r="S114" s="123">
        <v>103673711.40045388</v>
      </c>
      <c r="T114" s="123">
        <v>13447864.332362158</v>
      </c>
      <c r="U114" s="123">
        <f t="shared" si="87"/>
        <v>46339462.272764772</v>
      </c>
      <c r="V114" s="123">
        <f t="shared" si="58"/>
        <v>0</v>
      </c>
      <c r="W114" s="123" t="b">
        <f t="shared" si="59"/>
        <v>0</v>
      </c>
      <c r="X114" s="123">
        <v>4117049</v>
      </c>
      <c r="Y114" s="123">
        <v>0</v>
      </c>
      <c r="Z114" s="123">
        <v>0</v>
      </c>
      <c r="AA114" s="123">
        <v>0</v>
      </c>
      <c r="AB114" s="123">
        <v>0</v>
      </c>
      <c r="AC114" s="70">
        <f t="shared" si="88"/>
        <v>2114492.0553269461</v>
      </c>
      <c r="AD114" s="70">
        <v>0</v>
      </c>
      <c r="AE114" s="70">
        <f t="shared" si="89"/>
        <v>48453954.328091718</v>
      </c>
      <c r="AF114" s="51">
        <f>IF(D114='2. UC Pool Allocations by Type'!B$5,'2. UC Pool Allocations by Type'!J$5,IF(D114='2. UC Pool Allocations by Type'!B$6,'2. UC Pool Allocations by Type'!J$6,IF(D114='2. UC Pool Allocations by Type'!B$7,'2. UC Pool Allocations by Type'!J$7,IF(D114='2. UC Pool Allocations by Type'!B$10,'2. UC Pool Allocations by Type'!J$10,IF(D114='2. UC Pool Allocations by Type'!B$14,'2. UC Pool Allocations by Type'!J$14,IF(D114='2. UC Pool Allocations by Type'!B$15,'2. UC Pool Allocations by Type'!J$15,IF(D114='2. UC Pool Allocations by Type'!B$16,'2. UC Pool Allocations by Type'!J$16,0)))))))</f>
        <v>114315041.35925385</v>
      </c>
      <c r="AG114" s="71">
        <f t="shared" si="60"/>
        <v>48453954.328091718</v>
      </c>
      <c r="AH114" s="71">
        <f t="shared" si="61"/>
        <v>0</v>
      </c>
      <c r="AI114" s="71">
        <f t="shared" si="62"/>
        <v>0</v>
      </c>
      <c r="AJ114" s="71">
        <f t="shared" si="63"/>
        <v>0</v>
      </c>
      <c r="AK114" s="71">
        <f t="shared" si="64"/>
        <v>0</v>
      </c>
      <c r="AL114" s="71">
        <f t="shared" si="65"/>
        <v>0</v>
      </c>
      <c r="AM114" s="71">
        <f t="shared" si="66"/>
        <v>0</v>
      </c>
      <c r="AN114" s="49">
        <f t="shared" si="67"/>
        <v>2289382.1311864005</v>
      </c>
      <c r="AO114" s="51">
        <f>IF($E114=$D$352,U114*'1. UC Assumptions'!$H$14,0)</f>
        <v>0</v>
      </c>
      <c r="AP114" s="70">
        <f t="shared" si="53"/>
        <v>0</v>
      </c>
      <c r="AQ114" s="70">
        <f t="shared" si="68"/>
        <v>0</v>
      </c>
      <c r="AR114" s="70">
        <f t="shared" si="69"/>
        <v>0</v>
      </c>
      <c r="AS114" s="70">
        <f t="shared" si="90"/>
        <v>0</v>
      </c>
      <c r="AT114" s="70">
        <f t="shared" si="71"/>
        <v>0</v>
      </c>
      <c r="AU114" s="70">
        <f t="shared" si="72"/>
        <v>2289382.1311864005</v>
      </c>
      <c r="AV114" s="70">
        <f t="shared" si="91"/>
        <v>-102611.97488149191</v>
      </c>
      <c r="AW114" s="99">
        <f t="shared" si="55"/>
        <v>2186770.1563049085</v>
      </c>
      <c r="AX114" s="281">
        <v>45888941.740000002</v>
      </c>
      <c r="AY114" s="281">
        <f>ROUND(AX114*'1. UC Assumptions'!$C$19,2)</f>
        <v>19250411.059999999</v>
      </c>
      <c r="AZ114" s="281">
        <f>IF((AE114-AD114-AX114)*'1. UC Assumptions'!$C$19&gt;0,(AE114-AD114-AX114)*'1. UC Assumptions'!$C$19,0)</f>
        <v>1076022.780704475</v>
      </c>
      <c r="BA114" s="281">
        <f t="shared" si="51"/>
        <v>20326433.840704475</v>
      </c>
      <c r="BB114" s="281">
        <f>ROUND(BA114/'1. UC Assumptions'!$C$19,2)</f>
        <v>48453954.329999998</v>
      </c>
      <c r="BC114" s="281">
        <f t="shared" si="92"/>
        <v>2186770.1563049085</v>
      </c>
      <c r="BD114" s="281">
        <f t="shared" si="74"/>
        <v>0</v>
      </c>
      <c r="BE114" s="281">
        <f t="shared" si="75"/>
        <v>0</v>
      </c>
      <c r="BF114" s="281">
        <f t="shared" si="76"/>
        <v>46267184.173695087</v>
      </c>
      <c r="BG114" s="281">
        <f t="shared" si="77"/>
        <v>0</v>
      </c>
      <c r="BH114" s="281">
        <f t="shared" si="78"/>
        <v>0</v>
      </c>
      <c r="BI114" s="281">
        <f t="shared" si="79"/>
        <v>0</v>
      </c>
      <c r="BJ114" s="281">
        <f t="shared" si="52"/>
        <v>2186770.1563049085</v>
      </c>
      <c r="BK114" s="281">
        <f t="shared" si="80"/>
        <v>2186770.1563049085</v>
      </c>
      <c r="BL114" s="281">
        <f t="shared" si="81"/>
        <v>0</v>
      </c>
      <c r="BM114" s="281">
        <f t="shared" si="82"/>
        <v>0</v>
      </c>
      <c r="BN114" s="281">
        <f t="shared" si="83"/>
        <v>0</v>
      </c>
      <c r="BO114" s="281">
        <f t="shared" si="84"/>
        <v>0</v>
      </c>
      <c r="BP114" s="281">
        <f t="shared" si="85"/>
        <v>0</v>
      </c>
      <c r="BQ114" s="281">
        <f t="shared" si="86"/>
        <v>0</v>
      </c>
      <c r="BR114" s="281">
        <f t="shared" si="93"/>
        <v>2186770.1563049085</v>
      </c>
      <c r="BS114" s="281">
        <f t="shared" si="56"/>
        <v>917350.08</v>
      </c>
      <c r="BT114" s="90"/>
      <c r="BU114" s="111"/>
      <c r="BV114" s="111"/>
      <c r="BW114" s="126">
        <v>28918032.132940006</v>
      </c>
      <c r="BX114" s="126">
        <v>103673810.19705787</v>
      </c>
      <c r="BY114" s="7">
        <f t="shared" si="94"/>
        <v>98.796603992581367</v>
      </c>
    </row>
    <row r="115" spans="1:77">
      <c r="A115" s="118" t="s">
        <v>289</v>
      </c>
      <c r="B115" s="118" t="s">
        <v>290</v>
      </c>
      <c r="C115" s="269" t="s">
        <v>2132</v>
      </c>
      <c r="D115" s="119" t="s">
        <v>949</v>
      </c>
      <c r="E115" s="119"/>
      <c r="F115" s="120"/>
      <c r="G115" s="121" t="s">
        <v>288</v>
      </c>
      <c r="H115" s="121" t="s">
        <v>775</v>
      </c>
      <c r="I115" s="122">
        <v>9</v>
      </c>
      <c r="J115" s="217" t="str">
        <f t="shared" si="54"/>
        <v xml:space="preserve"> </v>
      </c>
      <c r="K115" s="123">
        <v>16715078.04462</v>
      </c>
      <c r="L115" s="123">
        <v>21666146</v>
      </c>
      <c r="M115" s="281">
        <v>18597023.050000001</v>
      </c>
      <c r="N115" s="264">
        <v>18597023.050000001</v>
      </c>
      <c r="O115" s="282">
        <v>0</v>
      </c>
      <c r="P115" s="93">
        <f t="shared" si="57"/>
        <v>6.6460793207731683E-2</v>
      </c>
      <c r="Q115" s="231">
        <v>40932070.638909109</v>
      </c>
      <c r="R115" s="231"/>
      <c r="S115" s="123">
        <v>40932070.638909109</v>
      </c>
      <c r="T115" s="123">
        <v>0</v>
      </c>
      <c r="U115" s="123">
        <f t="shared" si="87"/>
        <v>22335047.588909108</v>
      </c>
      <c r="V115" s="123">
        <f t="shared" si="58"/>
        <v>0</v>
      </c>
      <c r="W115" s="123" t="b">
        <f t="shared" si="59"/>
        <v>0</v>
      </c>
      <c r="X115" s="123">
        <v>0</v>
      </c>
      <c r="Y115" s="123">
        <v>0</v>
      </c>
      <c r="Z115" s="123">
        <v>0</v>
      </c>
      <c r="AA115" s="123">
        <v>0</v>
      </c>
      <c r="AB115" s="123">
        <v>0</v>
      </c>
      <c r="AC115" s="70">
        <f t="shared" si="88"/>
        <v>0</v>
      </c>
      <c r="AD115" s="70">
        <v>0</v>
      </c>
      <c r="AE115" s="70">
        <f t="shared" si="89"/>
        <v>22335047.588909108</v>
      </c>
      <c r="AF115" s="51">
        <f>IF(D115='2. UC Pool Allocations by Type'!B$5,'2. UC Pool Allocations by Type'!J$5,IF(D115='2. UC Pool Allocations by Type'!B$6,'2. UC Pool Allocations by Type'!J$6,IF(D115='2. UC Pool Allocations by Type'!B$7,'2. UC Pool Allocations by Type'!J$7,IF(D115='2. UC Pool Allocations by Type'!B$10,'2. UC Pool Allocations by Type'!J$10,IF(D115='2. UC Pool Allocations by Type'!B$14,'2. UC Pool Allocations by Type'!J$14,IF(D115='2. UC Pool Allocations by Type'!B$15,'2. UC Pool Allocations by Type'!J$15,IF(D115='2. UC Pool Allocations by Type'!B$16,'2. UC Pool Allocations by Type'!J$16,0)))))))</f>
        <v>114315041.35925385</v>
      </c>
      <c r="AG115" s="71">
        <f t="shared" si="60"/>
        <v>22335047.588909108</v>
      </c>
      <c r="AH115" s="71">
        <f t="shared" si="61"/>
        <v>0</v>
      </c>
      <c r="AI115" s="71">
        <f t="shared" si="62"/>
        <v>0</v>
      </c>
      <c r="AJ115" s="71">
        <f t="shared" si="63"/>
        <v>0</v>
      </c>
      <c r="AK115" s="71">
        <f t="shared" si="64"/>
        <v>0</v>
      </c>
      <c r="AL115" s="71">
        <f t="shared" si="65"/>
        <v>0</v>
      </c>
      <c r="AM115" s="71">
        <f t="shared" si="66"/>
        <v>0</v>
      </c>
      <c r="AN115" s="49">
        <f t="shared" si="67"/>
        <v>1055300.0174766174</v>
      </c>
      <c r="AO115" s="51">
        <f>IF($E115=$D$352,U115*'1. UC Assumptions'!$H$14,0)</f>
        <v>0</v>
      </c>
      <c r="AP115" s="70">
        <f t="shared" si="53"/>
        <v>0</v>
      </c>
      <c r="AQ115" s="70">
        <f t="shared" si="68"/>
        <v>0</v>
      </c>
      <c r="AR115" s="70">
        <f t="shared" si="69"/>
        <v>0</v>
      </c>
      <c r="AS115" s="70">
        <f t="shared" si="90"/>
        <v>0</v>
      </c>
      <c r="AT115" s="70">
        <f t="shared" si="71"/>
        <v>0</v>
      </c>
      <c r="AU115" s="70">
        <f t="shared" si="72"/>
        <v>1055300.0174766174</v>
      </c>
      <c r="AV115" s="70">
        <f t="shared" si="91"/>
        <v>-47299.40773567259</v>
      </c>
      <c r="AW115" s="99">
        <f t="shared" si="55"/>
        <v>1008000.6097409448</v>
      </c>
      <c r="AX115" s="281">
        <v>18597023.050000001</v>
      </c>
      <c r="AY115" s="281">
        <f>ROUND(AX115*'1. UC Assumptions'!$C$19,2)</f>
        <v>7801451.1699999999</v>
      </c>
      <c r="AZ115" s="281">
        <f>IF((AE115-AD115-AX115)*'1. UC Assumptions'!$C$19&gt;0,(AE115-AD115-AX115)*'1. UC Assumptions'!$C$19,0)</f>
        <v>1568101.2940723705</v>
      </c>
      <c r="BA115" s="281">
        <f t="shared" si="51"/>
        <v>9369552.4640723709</v>
      </c>
      <c r="BB115" s="281">
        <f>ROUND(BA115/'1. UC Assumptions'!$C$19,2)</f>
        <v>22335047.59</v>
      </c>
      <c r="BC115" s="281">
        <f t="shared" si="92"/>
        <v>1008000.6097409448</v>
      </c>
      <c r="BD115" s="281">
        <f t="shared" si="74"/>
        <v>0</v>
      </c>
      <c r="BE115" s="281">
        <f t="shared" si="75"/>
        <v>0</v>
      </c>
      <c r="BF115" s="281">
        <f t="shared" si="76"/>
        <v>21327046.980259053</v>
      </c>
      <c r="BG115" s="281">
        <f t="shared" si="77"/>
        <v>0</v>
      </c>
      <c r="BH115" s="281">
        <f t="shared" si="78"/>
        <v>0</v>
      </c>
      <c r="BI115" s="281">
        <f t="shared" si="79"/>
        <v>0</v>
      </c>
      <c r="BJ115" s="281">
        <f t="shared" si="52"/>
        <v>1008000.6097409448</v>
      </c>
      <c r="BK115" s="281">
        <f t="shared" si="80"/>
        <v>1008000.6097409448</v>
      </c>
      <c r="BL115" s="281">
        <f t="shared" si="81"/>
        <v>0</v>
      </c>
      <c r="BM115" s="281">
        <f t="shared" si="82"/>
        <v>0</v>
      </c>
      <c r="BN115" s="281">
        <f t="shared" si="83"/>
        <v>0</v>
      </c>
      <c r="BO115" s="281">
        <f t="shared" si="84"/>
        <v>0</v>
      </c>
      <c r="BP115" s="281">
        <f t="shared" si="85"/>
        <v>0</v>
      </c>
      <c r="BQ115" s="281">
        <f t="shared" si="86"/>
        <v>0</v>
      </c>
      <c r="BR115" s="281">
        <f t="shared" si="93"/>
        <v>1008000.6097409448</v>
      </c>
      <c r="BS115" s="281">
        <f t="shared" si="56"/>
        <v>422856.25</v>
      </c>
      <c r="BT115" s="90"/>
      <c r="BU115" s="111"/>
      <c r="BV115" s="111"/>
      <c r="BW115" s="126">
        <v>17191656.29462</v>
      </c>
      <c r="BX115" s="126">
        <v>40932070.638909109</v>
      </c>
      <c r="BY115" s="7">
        <f t="shared" si="94"/>
        <v>0</v>
      </c>
    </row>
    <row r="116" spans="1:77">
      <c r="A116" s="118" t="s">
        <v>291</v>
      </c>
      <c r="B116" s="118" t="s">
        <v>292</v>
      </c>
      <c r="C116" s="269" t="s">
        <v>292</v>
      </c>
      <c r="D116" s="119" t="s">
        <v>972</v>
      </c>
      <c r="E116" s="119" t="s">
        <v>977</v>
      </c>
      <c r="F116" s="120"/>
      <c r="G116" s="121" t="s">
        <v>1182</v>
      </c>
      <c r="H116" s="121" t="s">
        <v>846</v>
      </c>
      <c r="I116" s="122">
        <v>19</v>
      </c>
      <c r="J116" s="217">
        <f t="shared" si="54"/>
        <v>1</v>
      </c>
      <c r="K116" s="123">
        <v>1962196.8126372918</v>
      </c>
      <c r="L116" s="123">
        <v>2511688</v>
      </c>
      <c r="M116" s="281">
        <v>2427699.31</v>
      </c>
      <c r="N116" s="264">
        <v>1531968.5570443163</v>
      </c>
      <c r="O116" s="282">
        <v>895730.75295568374</v>
      </c>
      <c r="P116" s="93">
        <f t="shared" si="57"/>
        <v>6.9102833664462793E-2</v>
      </c>
      <c r="Q116" s="231">
        <v>4783042.9306789329</v>
      </c>
      <c r="R116" s="231"/>
      <c r="S116" s="123">
        <v>4783042.9306789329</v>
      </c>
      <c r="T116" s="123">
        <v>2250228.46151534</v>
      </c>
      <c r="U116" s="123">
        <f t="shared" si="87"/>
        <v>1000845.9121192766</v>
      </c>
      <c r="V116" s="123" t="b">
        <f t="shared" si="58"/>
        <v>0</v>
      </c>
      <c r="W116" s="123">
        <f t="shared" si="59"/>
        <v>1000845.9121192766</v>
      </c>
      <c r="X116" s="123">
        <v>381534</v>
      </c>
      <c r="Y116" s="123">
        <v>0</v>
      </c>
      <c r="Z116" s="123">
        <v>1099384</v>
      </c>
      <c r="AA116" s="123">
        <v>0</v>
      </c>
      <c r="AB116" s="123">
        <v>0</v>
      </c>
      <c r="AC116" s="70">
        <f t="shared" si="88"/>
        <v>585187.24704431626</v>
      </c>
      <c r="AD116" s="70">
        <v>0</v>
      </c>
      <c r="AE116" s="70">
        <f t="shared" si="89"/>
        <v>1586033.1591635928</v>
      </c>
      <c r="AF116" s="51">
        <f>IF(D116='2. UC Pool Allocations by Type'!B$5,'2. UC Pool Allocations by Type'!J$5,IF(D116='2. UC Pool Allocations by Type'!B$6,'2. UC Pool Allocations by Type'!J$6,IF(D116='2. UC Pool Allocations by Type'!B$7,'2. UC Pool Allocations by Type'!J$7,IF(D116='2. UC Pool Allocations by Type'!B$10,'2. UC Pool Allocations by Type'!J$10,IF(D116='2. UC Pool Allocations by Type'!B$14,'2. UC Pool Allocations by Type'!J$14,IF(D116='2. UC Pool Allocations by Type'!B$15,'2. UC Pool Allocations by Type'!J$15,IF(D116='2. UC Pool Allocations by Type'!B$16,'2. UC Pool Allocations by Type'!J$16,0)))))))</f>
        <v>7359030.3040027209</v>
      </c>
      <c r="AG116" s="71">
        <f t="shared" si="60"/>
        <v>0</v>
      </c>
      <c r="AH116" s="71">
        <f t="shared" si="61"/>
        <v>1586033.1591635928</v>
      </c>
      <c r="AI116" s="71">
        <f t="shared" si="62"/>
        <v>0</v>
      </c>
      <c r="AJ116" s="71">
        <f t="shared" si="63"/>
        <v>0</v>
      </c>
      <c r="AK116" s="71">
        <f t="shared" si="64"/>
        <v>0</v>
      </c>
      <c r="AL116" s="71">
        <f t="shared" si="65"/>
        <v>0</v>
      </c>
      <c r="AM116" s="71">
        <f t="shared" si="66"/>
        <v>0</v>
      </c>
      <c r="AN116" s="49">
        <f t="shared" si="67"/>
        <v>88901.16927879343</v>
      </c>
      <c r="AO116" s="51">
        <f>IF($E116=$D$352,U116*'1. UC Assumptions'!$H$14,0)</f>
        <v>101338.03006364098</v>
      </c>
      <c r="AP116" s="70">
        <f t="shared" si="53"/>
        <v>12436.860784847551</v>
      </c>
      <c r="AQ116" s="70">
        <f t="shared" si="68"/>
        <v>12436.860784847551</v>
      </c>
      <c r="AR116" s="70">
        <f t="shared" si="69"/>
        <v>0</v>
      </c>
      <c r="AS116" s="70">
        <f t="shared" si="90"/>
        <v>0</v>
      </c>
      <c r="AT116" s="70">
        <f t="shared" si="71"/>
        <v>0</v>
      </c>
      <c r="AU116" s="70">
        <f t="shared" si="72"/>
        <v>0</v>
      </c>
      <c r="AV116" s="70">
        <f t="shared" si="91"/>
        <v>0</v>
      </c>
      <c r="AW116" s="99">
        <f t="shared" si="55"/>
        <v>101338.03006364098</v>
      </c>
      <c r="AX116" s="281">
        <v>2427699.31</v>
      </c>
      <c r="AY116" s="281">
        <f>ROUND(AX116*'1. UC Assumptions'!$C$19,2)</f>
        <v>1018419.86</v>
      </c>
      <c r="AZ116" s="281">
        <f>IF((AE116-AD116-AX116)*'1. UC Assumptions'!$C$19&gt;0,(AE116-AD116-AX116)*'1. UC Assumptions'!$C$19,0)</f>
        <v>0</v>
      </c>
      <c r="BA116" s="281">
        <f t="shared" si="51"/>
        <v>1018419.86</v>
      </c>
      <c r="BB116" s="281">
        <f>ROUND(BA116/'1. UC Assumptions'!$C$19,2)</f>
        <v>2427699.31</v>
      </c>
      <c r="BC116" s="281">
        <f t="shared" si="92"/>
        <v>101338.03006364098</v>
      </c>
      <c r="BD116" s="281">
        <f t="shared" si="74"/>
        <v>0</v>
      </c>
      <c r="BE116" s="281">
        <f t="shared" si="75"/>
        <v>0</v>
      </c>
      <c r="BF116" s="281">
        <f t="shared" si="76"/>
        <v>0</v>
      </c>
      <c r="BG116" s="281">
        <f t="shared" si="77"/>
        <v>0</v>
      </c>
      <c r="BH116" s="281">
        <f t="shared" si="78"/>
        <v>0</v>
      </c>
      <c r="BI116" s="281">
        <f t="shared" si="79"/>
        <v>0</v>
      </c>
      <c r="BJ116" s="281">
        <f t="shared" si="52"/>
        <v>101338.03006364098</v>
      </c>
      <c r="BK116" s="281">
        <f t="shared" si="80"/>
        <v>0</v>
      </c>
      <c r="BL116" s="281">
        <f t="shared" si="81"/>
        <v>101338.03006364098</v>
      </c>
      <c r="BM116" s="281">
        <f t="shared" si="82"/>
        <v>0</v>
      </c>
      <c r="BN116" s="281">
        <f t="shared" si="83"/>
        <v>0</v>
      </c>
      <c r="BO116" s="281">
        <f t="shared" si="84"/>
        <v>0</v>
      </c>
      <c r="BP116" s="281">
        <f t="shared" si="85"/>
        <v>0</v>
      </c>
      <c r="BQ116" s="281">
        <f t="shared" si="86"/>
        <v>0</v>
      </c>
      <c r="BR116" s="281">
        <f t="shared" si="93"/>
        <v>101338.03006364098</v>
      </c>
      <c r="BS116" s="281">
        <f t="shared" si="56"/>
        <v>42511.3</v>
      </c>
      <c r="BT116" s="90"/>
      <c r="BU116" s="111"/>
      <c r="BV116" s="111"/>
      <c r="BW116" s="126">
        <v>2028970.0626372918</v>
      </c>
      <c r="BX116" s="126">
        <v>4783042.9306789329</v>
      </c>
      <c r="BY116" s="7">
        <f t="shared" si="94"/>
        <v>0</v>
      </c>
    </row>
    <row r="117" spans="1:77">
      <c r="A117" s="118" t="s">
        <v>293</v>
      </c>
      <c r="B117" s="118" t="s">
        <v>294</v>
      </c>
      <c r="C117" s="269" t="s">
        <v>2147</v>
      </c>
      <c r="D117" s="119" t="s">
        <v>949</v>
      </c>
      <c r="E117" s="119" t="s">
        <v>977</v>
      </c>
      <c r="F117" s="120"/>
      <c r="G117" s="121" t="s">
        <v>1183</v>
      </c>
      <c r="H117" s="121" t="s">
        <v>849</v>
      </c>
      <c r="I117" s="122">
        <v>6</v>
      </c>
      <c r="J117" s="217">
        <f t="shared" si="54"/>
        <v>1</v>
      </c>
      <c r="K117" s="123">
        <v>2186408.7188333892</v>
      </c>
      <c r="L117" s="123">
        <v>3502342</v>
      </c>
      <c r="M117" s="281">
        <v>3668228.83</v>
      </c>
      <c r="N117" s="264">
        <v>2825954.2739960607</v>
      </c>
      <c r="O117" s="282">
        <v>842274.55600393936</v>
      </c>
      <c r="P117" s="93">
        <f t="shared" si="57"/>
        <v>0.10220294550597697</v>
      </c>
      <c r="Q117" s="231">
        <v>6270157.7985474048</v>
      </c>
      <c r="R117" s="231"/>
      <c r="S117" s="123">
        <v>6270157.7985474048</v>
      </c>
      <c r="T117" s="123">
        <v>604154.65718155599</v>
      </c>
      <c r="U117" s="123">
        <f t="shared" si="87"/>
        <v>2840048.8673697878</v>
      </c>
      <c r="V117" s="123">
        <f t="shared" si="58"/>
        <v>2840048.8673697878</v>
      </c>
      <c r="W117" s="123" t="b">
        <f t="shared" si="59"/>
        <v>0</v>
      </c>
      <c r="X117" s="123">
        <v>606868</v>
      </c>
      <c r="Y117" s="123">
        <v>0</v>
      </c>
      <c r="Z117" s="123">
        <v>1081882</v>
      </c>
      <c r="AA117" s="123">
        <v>0</v>
      </c>
      <c r="AB117" s="123">
        <v>0</v>
      </c>
      <c r="AC117" s="70">
        <f t="shared" si="88"/>
        <v>846475.44399606064</v>
      </c>
      <c r="AD117" s="70">
        <v>0</v>
      </c>
      <c r="AE117" s="70">
        <f t="shared" si="89"/>
        <v>3686524.3113658484</v>
      </c>
      <c r="AF117" s="51">
        <f>IF(D117='2. UC Pool Allocations by Type'!B$5,'2. UC Pool Allocations by Type'!J$5,IF(D117='2. UC Pool Allocations by Type'!B$6,'2. UC Pool Allocations by Type'!J$6,IF(D117='2. UC Pool Allocations by Type'!B$7,'2. UC Pool Allocations by Type'!J$7,IF(D117='2. UC Pool Allocations by Type'!B$10,'2. UC Pool Allocations by Type'!J$10,IF(D117='2. UC Pool Allocations by Type'!B$14,'2. UC Pool Allocations by Type'!J$14,IF(D117='2. UC Pool Allocations by Type'!B$15,'2. UC Pool Allocations by Type'!J$15,IF(D117='2. UC Pool Allocations by Type'!B$16,'2. UC Pool Allocations by Type'!J$16,0)))))))</f>
        <v>114315041.35925385</v>
      </c>
      <c r="AG117" s="71">
        <f t="shared" si="60"/>
        <v>3686524.3113658484</v>
      </c>
      <c r="AH117" s="71">
        <f t="shared" si="61"/>
        <v>0</v>
      </c>
      <c r="AI117" s="71">
        <f t="shared" si="62"/>
        <v>0</v>
      </c>
      <c r="AJ117" s="71">
        <f t="shared" si="63"/>
        <v>0</v>
      </c>
      <c r="AK117" s="71">
        <f t="shared" si="64"/>
        <v>0</v>
      </c>
      <c r="AL117" s="71">
        <f t="shared" si="65"/>
        <v>0</v>
      </c>
      <c r="AM117" s="71">
        <f t="shared" si="66"/>
        <v>0</v>
      </c>
      <c r="AN117" s="49">
        <f t="shared" si="67"/>
        <v>174183.16010860892</v>
      </c>
      <c r="AO117" s="51">
        <f>IF($E117=$D$352,U117*'1. UC Assumptions'!$H$14,0)</f>
        <v>287561.70557194593</v>
      </c>
      <c r="AP117" s="70">
        <f t="shared" si="53"/>
        <v>113378.54546333701</v>
      </c>
      <c r="AQ117" s="70">
        <f t="shared" si="68"/>
        <v>0</v>
      </c>
      <c r="AR117" s="70">
        <f t="shared" si="69"/>
        <v>0</v>
      </c>
      <c r="AS117" s="70">
        <f t="shared" si="90"/>
        <v>0</v>
      </c>
      <c r="AT117" s="70">
        <f t="shared" si="71"/>
        <v>113378.54546333701</v>
      </c>
      <c r="AU117" s="70">
        <f t="shared" si="72"/>
        <v>0</v>
      </c>
      <c r="AV117" s="70">
        <f t="shared" si="91"/>
        <v>0</v>
      </c>
      <c r="AW117" s="99">
        <f t="shared" si="55"/>
        <v>287561.70557194593</v>
      </c>
      <c r="AX117" s="281">
        <v>3668228.83</v>
      </c>
      <c r="AY117" s="281">
        <f>ROUND(AX117*'1. UC Assumptions'!$C$19,2)</f>
        <v>1538821.99</v>
      </c>
      <c r="AZ117" s="281">
        <f>IF((AE117-AD117-AX117)*'1. UC Assumptions'!$C$19&gt;0,(AE117-AD117-AX117)*'1. UC Assumptions'!$C$19,0)</f>
        <v>7674.9544329733753</v>
      </c>
      <c r="BA117" s="281">
        <f t="shared" si="51"/>
        <v>1546496.9444329734</v>
      </c>
      <c r="BB117" s="281">
        <f>ROUND(BA117/'1. UC Assumptions'!$C$19,2)</f>
        <v>3686524.3</v>
      </c>
      <c r="BC117" s="281">
        <f t="shared" si="92"/>
        <v>287561.70557194593</v>
      </c>
      <c r="BD117" s="281">
        <f t="shared" si="74"/>
        <v>0</v>
      </c>
      <c r="BE117" s="281">
        <f t="shared" si="75"/>
        <v>0</v>
      </c>
      <c r="BF117" s="281">
        <f t="shared" si="76"/>
        <v>3398962.5944280541</v>
      </c>
      <c r="BG117" s="281">
        <f t="shared" si="77"/>
        <v>0</v>
      </c>
      <c r="BH117" s="281">
        <f t="shared" si="78"/>
        <v>0</v>
      </c>
      <c r="BI117" s="281">
        <f t="shared" si="79"/>
        <v>0</v>
      </c>
      <c r="BJ117" s="281">
        <f t="shared" si="52"/>
        <v>287561.70557194593</v>
      </c>
      <c r="BK117" s="281">
        <f t="shared" si="80"/>
        <v>287561.70557194593</v>
      </c>
      <c r="BL117" s="281">
        <f t="shared" si="81"/>
        <v>0</v>
      </c>
      <c r="BM117" s="281">
        <f t="shared" si="82"/>
        <v>0</v>
      </c>
      <c r="BN117" s="281">
        <f t="shared" si="83"/>
        <v>0</v>
      </c>
      <c r="BO117" s="281">
        <f t="shared" si="84"/>
        <v>0</v>
      </c>
      <c r="BP117" s="281">
        <f t="shared" si="85"/>
        <v>0</v>
      </c>
      <c r="BQ117" s="281">
        <f t="shared" si="86"/>
        <v>0</v>
      </c>
      <c r="BR117" s="281">
        <f t="shared" si="93"/>
        <v>287561.70557194593</v>
      </c>
      <c r="BS117" s="281">
        <f t="shared" si="56"/>
        <v>120632.13</v>
      </c>
      <c r="BT117" s="90"/>
      <c r="BU117" s="111"/>
      <c r="BV117" s="111"/>
      <c r="BW117" s="126">
        <v>2450070.0888333893</v>
      </c>
      <c r="BX117" s="126">
        <v>6270157.7985474048</v>
      </c>
      <c r="BY117" s="7">
        <f t="shared" si="94"/>
        <v>0</v>
      </c>
    </row>
    <row r="118" spans="1:77">
      <c r="A118" s="118" t="s">
        <v>295</v>
      </c>
      <c r="B118" s="118" t="s">
        <v>296</v>
      </c>
      <c r="C118" s="269" t="s">
        <v>296</v>
      </c>
      <c r="D118" s="119" t="s">
        <v>972</v>
      </c>
      <c r="E118" s="119" t="s">
        <v>977</v>
      </c>
      <c r="F118" s="120"/>
      <c r="G118" s="121" t="s">
        <v>1184</v>
      </c>
      <c r="H118" s="121" t="s">
        <v>850</v>
      </c>
      <c r="I118" s="122">
        <v>13</v>
      </c>
      <c r="J118" s="217">
        <f t="shared" si="54"/>
        <v>1</v>
      </c>
      <c r="K118" s="123">
        <v>228720.20507741522</v>
      </c>
      <c r="L118" s="123">
        <v>598701</v>
      </c>
      <c r="M118" s="281">
        <v>431684.93</v>
      </c>
      <c r="N118" s="264">
        <v>275051.25064133503</v>
      </c>
      <c r="O118" s="282">
        <v>156633.67935866496</v>
      </c>
      <c r="P118" s="93">
        <f t="shared" si="57"/>
        <v>5.4300323173073206E-2</v>
      </c>
      <c r="Q118" s="231">
        <v>872350.44391337258</v>
      </c>
      <c r="R118" s="231"/>
      <c r="S118" s="123">
        <v>872350.44391337258</v>
      </c>
      <c r="T118" s="123">
        <v>425112.47911920835</v>
      </c>
      <c r="U118" s="123">
        <f t="shared" si="87"/>
        <v>172186.7141528292</v>
      </c>
      <c r="V118" s="123" t="b">
        <f t="shared" si="58"/>
        <v>0</v>
      </c>
      <c r="W118" s="123">
        <f t="shared" si="59"/>
        <v>172186.7141528292</v>
      </c>
      <c r="X118" s="123">
        <v>254689</v>
      </c>
      <c r="Y118" s="123">
        <v>0</v>
      </c>
      <c r="Z118" s="123">
        <v>0</v>
      </c>
      <c r="AA118" s="123">
        <v>0</v>
      </c>
      <c r="AB118" s="123">
        <v>0</v>
      </c>
      <c r="AC118" s="70">
        <f t="shared" si="88"/>
        <v>98055.320641335042</v>
      </c>
      <c r="AD118" s="70">
        <v>0</v>
      </c>
      <c r="AE118" s="70">
        <f t="shared" si="89"/>
        <v>270242.03479416424</v>
      </c>
      <c r="AF118" s="51">
        <f>IF(D118='2. UC Pool Allocations by Type'!B$5,'2. UC Pool Allocations by Type'!J$5,IF(D118='2. UC Pool Allocations by Type'!B$6,'2. UC Pool Allocations by Type'!J$6,IF(D118='2. UC Pool Allocations by Type'!B$7,'2. UC Pool Allocations by Type'!J$7,IF(D118='2. UC Pool Allocations by Type'!B$10,'2. UC Pool Allocations by Type'!J$10,IF(D118='2. UC Pool Allocations by Type'!B$14,'2. UC Pool Allocations by Type'!J$14,IF(D118='2. UC Pool Allocations by Type'!B$15,'2. UC Pool Allocations by Type'!J$15,IF(D118='2. UC Pool Allocations by Type'!B$16,'2. UC Pool Allocations by Type'!J$16,0)))))))</f>
        <v>7359030.3040027209</v>
      </c>
      <c r="AG118" s="71">
        <f t="shared" si="60"/>
        <v>0</v>
      </c>
      <c r="AH118" s="71">
        <f t="shared" si="61"/>
        <v>270242.03479416424</v>
      </c>
      <c r="AI118" s="71">
        <f t="shared" si="62"/>
        <v>0</v>
      </c>
      <c r="AJ118" s="71">
        <f t="shared" si="63"/>
        <v>0</v>
      </c>
      <c r="AK118" s="71">
        <f t="shared" si="64"/>
        <v>0</v>
      </c>
      <c r="AL118" s="71">
        <f t="shared" si="65"/>
        <v>0</v>
      </c>
      <c r="AM118" s="71">
        <f t="shared" si="66"/>
        <v>0</v>
      </c>
      <c r="AN118" s="49">
        <f t="shared" si="67"/>
        <v>15147.7494292435</v>
      </c>
      <c r="AO118" s="51">
        <f>IF($E118=$D$352,U118*'1. UC Assumptions'!$H$14,0)</f>
        <v>17434.314517437382</v>
      </c>
      <c r="AP118" s="70">
        <f t="shared" si="53"/>
        <v>2286.5650881938818</v>
      </c>
      <c r="AQ118" s="70">
        <f t="shared" si="68"/>
        <v>2286.5650881938818</v>
      </c>
      <c r="AR118" s="70">
        <f t="shared" si="69"/>
        <v>0</v>
      </c>
      <c r="AS118" s="70">
        <f t="shared" si="90"/>
        <v>0</v>
      </c>
      <c r="AT118" s="70">
        <f t="shared" si="71"/>
        <v>0</v>
      </c>
      <c r="AU118" s="70">
        <f t="shared" si="72"/>
        <v>0</v>
      </c>
      <c r="AV118" s="70">
        <f t="shared" si="91"/>
        <v>0</v>
      </c>
      <c r="AW118" s="99">
        <f t="shared" si="55"/>
        <v>17434.314517437382</v>
      </c>
      <c r="AX118" s="281">
        <v>431684.93</v>
      </c>
      <c r="AY118" s="281">
        <f>ROUND(AX118*'1. UC Assumptions'!$C$19,2)</f>
        <v>181091.83</v>
      </c>
      <c r="AZ118" s="281">
        <f>IF((AE118-AD118-AX118)*'1. UC Assumptions'!$C$19&gt;0,(AE118-AD118-AX118)*'1. UC Assumptions'!$C$19,0)</f>
        <v>0</v>
      </c>
      <c r="BA118" s="281">
        <f t="shared" si="51"/>
        <v>181091.83</v>
      </c>
      <c r="BB118" s="281">
        <f>ROUND(BA118/'1. UC Assumptions'!$C$19,2)</f>
        <v>431684.93</v>
      </c>
      <c r="BC118" s="281">
        <f t="shared" si="92"/>
        <v>17434.314517437382</v>
      </c>
      <c r="BD118" s="281">
        <f t="shared" si="74"/>
        <v>0</v>
      </c>
      <c r="BE118" s="281">
        <f t="shared" si="75"/>
        <v>0</v>
      </c>
      <c r="BF118" s="281">
        <f t="shared" si="76"/>
        <v>0</v>
      </c>
      <c r="BG118" s="281">
        <f t="shared" si="77"/>
        <v>0</v>
      </c>
      <c r="BH118" s="281">
        <f t="shared" si="78"/>
        <v>0</v>
      </c>
      <c r="BI118" s="281">
        <f t="shared" si="79"/>
        <v>0</v>
      </c>
      <c r="BJ118" s="281">
        <f t="shared" si="52"/>
        <v>17434.314517437382</v>
      </c>
      <c r="BK118" s="281">
        <f t="shared" si="80"/>
        <v>0</v>
      </c>
      <c r="BL118" s="281">
        <f t="shared" si="81"/>
        <v>17434.314517437382</v>
      </c>
      <c r="BM118" s="281">
        <f t="shared" si="82"/>
        <v>0</v>
      </c>
      <c r="BN118" s="281">
        <f t="shared" si="83"/>
        <v>0</v>
      </c>
      <c r="BO118" s="281">
        <f t="shared" si="84"/>
        <v>0</v>
      </c>
      <c r="BP118" s="281">
        <f t="shared" si="85"/>
        <v>0</v>
      </c>
      <c r="BQ118" s="281">
        <f t="shared" si="86"/>
        <v>0</v>
      </c>
      <c r="BR118" s="281">
        <f t="shared" si="93"/>
        <v>17434.314517437382</v>
      </c>
      <c r="BS118" s="281">
        <f t="shared" si="56"/>
        <v>7313.69</v>
      </c>
      <c r="BT118" s="90"/>
      <c r="BU118" s="111"/>
      <c r="BV118" s="111"/>
      <c r="BW118" s="126">
        <v>229442.32507741521</v>
      </c>
      <c r="BX118" s="126">
        <v>872350.44391337258</v>
      </c>
      <c r="BY118" s="7">
        <f t="shared" si="94"/>
        <v>0</v>
      </c>
    </row>
    <row r="119" spans="1:77">
      <c r="A119" s="118" t="s">
        <v>297</v>
      </c>
      <c r="B119" s="118" t="s">
        <v>298</v>
      </c>
      <c r="C119" s="269" t="s">
        <v>2133</v>
      </c>
      <c r="D119" s="119" t="s">
        <v>972</v>
      </c>
      <c r="E119" s="119" t="s">
        <v>977</v>
      </c>
      <c r="F119" s="120"/>
      <c r="G119" s="121" t="s">
        <v>1070</v>
      </c>
      <c r="H119" s="121" t="s">
        <v>851</v>
      </c>
      <c r="I119" s="122">
        <v>6</v>
      </c>
      <c r="J119" s="217">
        <f t="shared" si="54"/>
        <v>1</v>
      </c>
      <c r="K119" s="123">
        <v>5053054.3658757908</v>
      </c>
      <c r="L119" s="123">
        <v>5628846</v>
      </c>
      <c r="M119" s="281">
        <v>5923389.6299999999</v>
      </c>
      <c r="N119" s="264">
        <v>5155326.3650484104</v>
      </c>
      <c r="O119" s="282">
        <v>768063.26495158952</v>
      </c>
      <c r="P119" s="93">
        <f t="shared" si="57"/>
        <v>7.7626994844715469E-2</v>
      </c>
      <c r="Q119" s="231">
        <v>11511104.190509396</v>
      </c>
      <c r="R119" s="231"/>
      <c r="S119" s="123">
        <v>11511104.190509396</v>
      </c>
      <c r="T119" s="123">
        <v>4381962.3641777383</v>
      </c>
      <c r="U119" s="123">
        <f t="shared" si="87"/>
        <v>1973815.461283247</v>
      </c>
      <c r="V119" s="123" t="b">
        <f t="shared" si="58"/>
        <v>0</v>
      </c>
      <c r="W119" s="123">
        <f t="shared" si="59"/>
        <v>1973815.461283247</v>
      </c>
      <c r="X119" s="123">
        <v>1062131</v>
      </c>
      <c r="Y119" s="123">
        <v>0</v>
      </c>
      <c r="Z119" s="123">
        <v>0</v>
      </c>
      <c r="AA119" s="123">
        <v>0</v>
      </c>
      <c r="AB119" s="123">
        <v>0</v>
      </c>
      <c r="AC119" s="70">
        <f t="shared" si="88"/>
        <v>294067.73504841048</v>
      </c>
      <c r="AD119" s="70">
        <v>0</v>
      </c>
      <c r="AE119" s="70">
        <f t="shared" si="89"/>
        <v>2267883.1963316575</v>
      </c>
      <c r="AF119" s="51">
        <f>IF(D119='2. UC Pool Allocations by Type'!B$5,'2. UC Pool Allocations by Type'!J$5,IF(D119='2. UC Pool Allocations by Type'!B$6,'2. UC Pool Allocations by Type'!J$6,IF(D119='2. UC Pool Allocations by Type'!B$7,'2. UC Pool Allocations by Type'!J$7,IF(D119='2. UC Pool Allocations by Type'!B$10,'2. UC Pool Allocations by Type'!J$10,IF(D119='2. UC Pool Allocations by Type'!B$14,'2. UC Pool Allocations by Type'!J$14,IF(D119='2. UC Pool Allocations by Type'!B$15,'2. UC Pool Allocations by Type'!J$15,IF(D119='2. UC Pool Allocations by Type'!B$16,'2. UC Pool Allocations by Type'!J$16,0)))))))</f>
        <v>7359030.3040027209</v>
      </c>
      <c r="AG119" s="71">
        <f t="shared" si="60"/>
        <v>0</v>
      </c>
      <c r="AH119" s="71">
        <f t="shared" si="61"/>
        <v>2267883.1963316575</v>
      </c>
      <c r="AI119" s="71">
        <f t="shared" si="62"/>
        <v>0</v>
      </c>
      <c r="AJ119" s="71">
        <f t="shared" si="63"/>
        <v>0</v>
      </c>
      <c r="AK119" s="71">
        <f t="shared" si="64"/>
        <v>0</v>
      </c>
      <c r="AL119" s="71">
        <f t="shared" si="65"/>
        <v>0</v>
      </c>
      <c r="AM119" s="71">
        <f t="shared" si="66"/>
        <v>0</v>
      </c>
      <c r="AN119" s="49">
        <f t="shared" si="67"/>
        <v>127120.58810166136</v>
      </c>
      <c r="AO119" s="51">
        <f>IF($E119=$D$352,U119*'1. UC Assumptions'!$H$14,0)</f>
        <v>199853.51204767995</v>
      </c>
      <c r="AP119" s="70">
        <f t="shared" si="53"/>
        <v>72732.923946018593</v>
      </c>
      <c r="AQ119" s="70">
        <f t="shared" si="68"/>
        <v>72732.923946018593</v>
      </c>
      <c r="AR119" s="70">
        <f t="shared" si="69"/>
        <v>0</v>
      </c>
      <c r="AS119" s="70">
        <f t="shared" si="90"/>
        <v>0</v>
      </c>
      <c r="AT119" s="70">
        <f t="shared" si="71"/>
        <v>0</v>
      </c>
      <c r="AU119" s="70">
        <f t="shared" si="72"/>
        <v>0</v>
      </c>
      <c r="AV119" s="70">
        <f t="shared" si="91"/>
        <v>0</v>
      </c>
      <c r="AW119" s="99">
        <f t="shared" si="55"/>
        <v>199853.51204767995</v>
      </c>
      <c r="AX119" s="281">
        <v>5923389.6299999999</v>
      </c>
      <c r="AY119" s="281">
        <f>ROUND(AX119*'1. UC Assumptions'!$C$19,2)</f>
        <v>2484861.9500000002</v>
      </c>
      <c r="AZ119" s="281">
        <f>IF((AE119-AD119-AX119)*'1. UC Assumptions'!$C$19&gt;0,(AE119-AD119-AX119)*'1. UC Assumptions'!$C$19,0)</f>
        <v>0</v>
      </c>
      <c r="BA119" s="281">
        <f t="shared" ref="BA119:BA176" si="95">AZ119+AY119</f>
        <v>2484861.9500000002</v>
      </c>
      <c r="BB119" s="281">
        <f>ROUND(BA119/'1. UC Assumptions'!$C$19,2)</f>
        <v>5923389.6299999999</v>
      </c>
      <c r="BC119" s="281">
        <f t="shared" si="92"/>
        <v>199853.51204767995</v>
      </c>
      <c r="BD119" s="281">
        <f t="shared" si="74"/>
        <v>0</v>
      </c>
      <c r="BE119" s="281">
        <f t="shared" si="75"/>
        <v>0</v>
      </c>
      <c r="BF119" s="281">
        <f t="shared" si="76"/>
        <v>0</v>
      </c>
      <c r="BG119" s="281">
        <f t="shared" si="77"/>
        <v>0</v>
      </c>
      <c r="BH119" s="281">
        <f t="shared" si="78"/>
        <v>0</v>
      </c>
      <c r="BI119" s="281">
        <f t="shared" si="79"/>
        <v>0</v>
      </c>
      <c r="BJ119" s="281">
        <f t="shared" ref="BJ119:BJ176" si="96">BC119+BH119+BI119</f>
        <v>199853.51204767995</v>
      </c>
      <c r="BK119" s="281">
        <f t="shared" si="80"/>
        <v>0</v>
      </c>
      <c r="BL119" s="281">
        <f t="shared" si="81"/>
        <v>199853.51204767995</v>
      </c>
      <c r="BM119" s="281">
        <f t="shared" si="82"/>
        <v>0</v>
      </c>
      <c r="BN119" s="281">
        <f t="shared" si="83"/>
        <v>0</v>
      </c>
      <c r="BO119" s="281">
        <f t="shared" si="84"/>
        <v>0</v>
      </c>
      <c r="BP119" s="281">
        <f t="shared" si="85"/>
        <v>0</v>
      </c>
      <c r="BQ119" s="281">
        <f t="shared" si="86"/>
        <v>0</v>
      </c>
      <c r="BR119" s="281">
        <f t="shared" si="93"/>
        <v>199853.51204767995</v>
      </c>
      <c r="BS119" s="281">
        <f t="shared" si="56"/>
        <v>83838.539999999994</v>
      </c>
      <c r="BT119" s="90"/>
      <c r="BU119" s="111"/>
      <c r="BV119" s="111"/>
      <c r="BW119" s="126">
        <v>5298922.9558757907</v>
      </c>
      <c r="BX119" s="126">
        <v>11511104.190509396</v>
      </c>
      <c r="BY119" s="7">
        <f t="shared" si="94"/>
        <v>0</v>
      </c>
    </row>
    <row r="120" spans="1:77">
      <c r="A120" s="118" t="s">
        <v>300</v>
      </c>
      <c r="B120" s="118" t="s">
        <v>301</v>
      </c>
      <c r="C120" s="269" t="s">
        <v>301</v>
      </c>
      <c r="D120" s="119" t="s">
        <v>972</v>
      </c>
      <c r="E120" s="119" t="s">
        <v>977</v>
      </c>
      <c r="F120" s="120"/>
      <c r="G120" s="121" t="s">
        <v>299</v>
      </c>
      <c r="H120" s="121" t="s">
        <v>852</v>
      </c>
      <c r="I120" s="122">
        <v>4</v>
      </c>
      <c r="J120" s="217">
        <f t="shared" si="54"/>
        <v>1</v>
      </c>
      <c r="K120" s="123">
        <v>1038759.3613464434</v>
      </c>
      <c r="L120" s="123">
        <v>1209609</v>
      </c>
      <c r="M120" s="281">
        <v>974387.7</v>
      </c>
      <c r="N120" s="264">
        <v>956188.16777368297</v>
      </c>
      <c r="O120" s="282">
        <v>18199.53222631698</v>
      </c>
      <c r="P120" s="93">
        <f t="shared" si="57"/>
        <v>8.1096990076258146E-2</v>
      </c>
      <c r="Q120" s="231">
        <v>2430704.2680343282</v>
      </c>
      <c r="R120" s="231"/>
      <c r="S120" s="123">
        <v>2430704.2680343282</v>
      </c>
      <c r="T120" s="123">
        <v>1249834.0680956538</v>
      </c>
      <c r="U120" s="123">
        <f t="shared" si="87"/>
        <v>224682.03216499148</v>
      </c>
      <c r="V120" s="123" t="b">
        <f t="shared" si="58"/>
        <v>0</v>
      </c>
      <c r="W120" s="123">
        <f t="shared" si="59"/>
        <v>224682.03216499148</v>
      </c>
      <c r="X120" s="123">
        <v>22476</v>
      </c>
      <c r="Y120" s="123">
        <v>0</v>
      </c>
      <c r="Z120" s="123">
        <v>0</v>
      </c>
      <c r="AA120" s="123">
        <v>0</v>
      </c>
      <c r="AB120" s="123">
        <v>0</v>
      </c>
      <c r="AC120" s="70">
        <f t="shared" si="88"/>
        <v>4276.4677736830199</v>
      </c>
      <c r="AD120" s="70">
        <v>0</v>
      </c>
      <c r="AE120" s="70">
        <f t="shared" si="89"/>
        <v>228958.4999386745</v>
      </c>
      <c r="AF120" s="51">
        <f>IF(D120='2. UC Pool Allocations by Type'!B$5,'2. UC Pool Allocations by Type'!J$5,IF(D120='2. UC Pool Allocations by Type'!B$6,'2. UC Pool Allocations by Type'!J$6,IF(D120='2. UC Pool Allocations by Type'!B$7,'2. UC Pool Allocations by Type'!J$7,IF(D120='2. UC Pool Allocations by Type'!B$10,'2. UC Pool Allocations by Type'!J$10,IF(D120='2. UC Pool Allocations by Type'!B$14,'2. UC Pool Allocations by Type'!J$14,IF(D120='2. UC Pool Allocations by Type'!B$15,'2. UC Pool Allocations by Type'!J$15,IF(D120='2. UC Pool Allocations by Type'!B$16,'2. UC Pool Allocations by Type'!J$16,0)))))))</f>
        <v>7359030.3040027209</v>
      </c>
      <c r="AG120" s="71">
        <f t="shared" si="60"/>
        <v>0</v>
      </c>
      <c r="AH120" s="71">
        <f t="shared" si="61"/>
        <v>228958.4999386745</v>
      </c>
      <c r="AI120" s="71">
        <f t="shared" si="62"/>
        <v>0</v>
      </c>
      <c r="AJ120" s="71">
        <f t="shared" si="63"/>
        <v>0</v>
      </c>
      <c r="AK120" s="71">
        <f t="shared" si="64"/>
        <v>0</v>
      </c>
      <c r="AL120" s="71">
        <f t="shared" si="65"/>
        <v>0</v>
      </c>
      <c r="AM120" s="71">
        <f t="shared" si="66"/>
        <v>0</v>
      </c>
      <c r="AN120" s="49">
        <f t="shared" si="67"/>
        <v>12833.702904169366</v>
      </c>
      <c r="AO120" s="51">
        <f>IF($E120=$D$352,U120*'1. UC Assumptions'!$H$14,0)</f>
        <v>22749.590376088145</v>
      </c>
      <c r="AP120" s="70">
        <f t="shared" si="53"/>
        <v>9915.8874719187788</v>
      </c>
      <c r="AQ120" s="70">
        <f t="shared" si="68"/>
        <v>9915.8874719187788</v>
      </c>
      <c r="AR120" s="70">
        <f t="shared" si="69"/>
        <v>0</v>
      </c>
      <c r="AS120" s="70">
        <f t="shared" si="90"/>
        <v>0</v>
      </c>
      <c r="AT120" s="70">
        <f t="shared" si="71"/>
        <v>0</v>
      </c>
      <c r="AU120" s="70">
        <f t="shared" si="72"/>
        <v>0</v>
      </c>
      <c r="AV120" s="70">
        <f t="shared" si="91"/>
        <v>0</v>
      </c>
      <c r="AW120" s="99">
        <f t="shared" si="55"/>
        <v>22749.590376088145</v>
      </c>
      <c r="AX120" s="281">
        <v>974387.7</v>
      </c>
      <c r="AY120" s="281">
        <f>ROUND(AX120*'1. UC Assumptions'!$C$19,2)</f>
        <v>408755.64</v>
      </c>
      <c r="AZ120" s="281">
        <f>IF((AE120-AD120-AX120)*'1. UC Assumptions'!$C$19&gt;0,(AE120-AD120-AX120)*'1. UC Assumptions'!$C$19,0)</f>
        <v>0</v>
      </c>
      <c r="BA120" s="281">
        <f t="shared" si="95"/>
        <v>408755.64</v>
      </c>
      <c r="BB120" s="281">
        <f>ROUND(BA120/'1. UC Assumptions'!$C$19,2)</f>
        <v>974387.7</v>
      </c>
      <c r="BC120" s="281">
        <f t="shared" si="92"/>
        <v>22749.590376088145</v>
      </c>
      <c r="BD120" s="281">
        <f t="shared" si="74"/>
        <v>0</v>
      </c>
      <c r="BE120" s="281">
        <f t="shared" si="75"/>
        <v>0</v>
      </c>
      <c r="BF120" s="281">
        <f t="shared" si="76"/>
        <v>0</v>
      </c>
      <c r="BG120" s="281">
        <f t="shared" si="77"/>
        <v>0</v>
      </c>
      <c r="BH120" s="281">
        <f t="shared" si="78"/>
        <v>0</v>
      </c>
      <c r="BI120" s="281">
        <f t="shared" si="79"/>
        <v>0</v>
      </c>
      <c r="BJ120" s="281">
        <f t="shared" si="96"/>
        <v>22749.590376088145</v>
      </c>
      <c r="BK120" s="281">
        <f t="shared" si="80"/>
        <v>0</v>
      </c>
      <c r="BL120" s="281">
        <f t="shared" si="81"/>
        <v>22749.590376088145</v>
      </c>
      <c r="BM120" s="281">
        <f t="shared" si="82"/>
        <v>0</v>
      </c>
      <c r="BN120" s="281">
        <f t="shared" si="83"/>
        <v>0</v>
      </c>
      <c r="BO120" s="281">
        <f t="shared" si="84"/>
        <v>0</v>
      </c>
      <c r="BP120" s="281">
        <f t="shared" si="85"/>
        <v>0</v>
      </c>
      <c r="BQ120" s="281">
        <f t="shared" si="86"/>
        <v>0</v>
      </c>
      <c r="BR120" s="281">
        <f t="shared" si="93"/>
        <v>22749.590376088145</v>
      </c>
      <c r="BS120" s="281">
        <f t="shared" si="56"/>
        <v>9543.4500000000007</v>
      </c>
      <c r="BT120" s="90"/>
      <c r="BU120" s="111"/>
      <c r="BV120" s="111"/>
      <c r="BW120" s="126">
        <v>1097917.2113464435</v>
      </c>
      <c r="BX120" s="126">
        <v>2430704.2680343282</v>
      </c>
      <c r="BY120" s="7">
        <f t="shared" si="94"/>
        <v>0</v>
      </c>
    </row>
    <row r="121" spans="1:77">
      <c r="A121" s="118" t="s">
        <v>1185</v>
      </c>
      <c r="B121" s="118" t="s">
        <v>302</v>
      </c>
      <c r="C121" s="269" t="s">
        <v>302</v>
      </c>
      <c r="D121" s="119" t="s">
        <v>972</v>
      </c>
      <c r="E121" s="119" t="s">
        <v>977</v>
      </c>
      <c r="F121" s="120"/>
      <c r="G121" s="121" t="s">
        <v>1186</v>
      </c>
      <c r="H121" s="121" t="s">
        <v>853</v>
      </c>
      <c r="I121" s="122">
        <v>12</v>
      </c>
      <c r="J121" s="217">
        <f t="shared" si="54"/>
        <v>1</v>
      </c>
      <c r="K121" s="123">
        <v>68363.629999999976</v>
      </c>
      <c r="L121" s="123">
        <v>423507</v>
      </c>
      <c r="M121" s="281">
        <v>263398</v>
      </c>
      <c r="N121" s="264">
        <v>250860.53202774611</v>
      </c>
      <c r="O121" s="282">
        <v>12537.467972253886</v>
      </c>
      <c r="P121" s="93">
        <f t="shared" si="57"/>
        <v>5.4816694765084772E-2</v>
      </c>
      <c r="Q121" s="231">
        <v>518833.35218861996</v>
      </c>
      <c r="R121" s="231"/>
      <c r="S121" s="123">
        <v>518833.35218861996</v>
      </c>
      <c r="T121" s="123">
        <v>213958.24224091222</v>
      </c>
      <c r="U121" s="123">
        <f t="shared" si="87"/>
        <v>54014.577919961623</v>
      </c>
      <c r="V121" s="123" t="b">
        <f t="shared" si="58"/>
        <v>0</v>
      </c>
      <c r="W121" s="123">
        <f t="shared" si="59"/>
        <v>54014.577919961623</v>
      </c>
      <c r="X121" s="123">
        <v>15237</v>
      </c>
      <c r="Y121" s="123">
        <v>0</v>
      </c>
      <c r="Z121" s="123">
        <v>0</v>
      </c>
      <c r="AA121" s="123">
        <v>0</v>
      </c>
      <c r="AB121" s="123">
        <v>0</v>
      </c>
      <c r="AC121" s="70">
        <f t="shared" si="88"/>
        <v>2699.5320277461142</v>
      </c>
      <c r="AD121" s="70">
        <v>0</v>
      </c>
      <c r="AE121" s="70">
        <f t="shared" si="89"/>
        <v>56714.109947707737</v>
      </c>
      <c r="AF121" s="51">
        <f>IF(D121='2. UC Pool Allocations by Type'!B$5,'2. UC Pool Allocations by Type'!J$5,IF(D121='2. UC Pool Allocations by Type'!B$6,'2. UC Pool Allocations by Type'!J$6,IF(D121='2. UC Pool Allocations by Type'!B$7,'2. UC Pool Allocations by Type'!J$7,IF(D121='2. UC Pool Allocations by Type'!B$10,'2. UC Pool Allocations by Type'!J$10,IF(D121='2. UC Pool Allocations by Type'!B$14,'2. UC Pool Allocations by Type'!J$14,IF(D121='2. UC Pool Allocations by Type'!B$15,'2. UC Pool Allocations by Type'!J$15,IF(D121='2. UC Pool Allocations by Type'!B$16,'2. UC Pool Allocations by Type'!J$16,0)))))))</f>
        <v>7359030.3040027209</v>
      </c>
      <c r="AG121" s="71">
        <f t="shared" si="60"/>
        <v>0</v>
      </c>
      <c r="AH121" s="71">
        <f t="shared" si="61"/>
        <v>56714.109947707737</v>
      </c>
      <c r="AI121" s="71">
        <f t="shared" si="62"/>
        <v>0</v>
      </c>
      <c r="AJ121" s="71">
        <f t="shared" si="63"/>
        <v>0</v>
      </c>
      <c r="AK121" s="71">
        <f t="shared" si="64"/>
        <v>0</v>
      </c>
      <c r="AL121" s="71">
        <f t="shared" si="65"/>
        <v>0</v>
      </c>
      <c r="AM121" s="71">
        <f t="shared" si="66"/>
        <v>0</v>
      </c>
      <c r="AN121" s="49">
        <f t="shared" si="67"/>
        <v>3178.9692793158124</v>
      </c>
      <c r="AO121" s="51">
        <f>IF($E121=$D$352,U121*'1. UC Assumptions'!$H$14,0)</f>
        <v>5469.1045393165505</v>
      </c>
      <c r="AP121" s="70">
        <f t="shared" si="53"/>
        <v>2290.1352600007381</v>
      </c>
      <c r="AQ121" s="70">
        <f t="shared" si="68"/>
        <v>2290.1352600007381</v>
      </c>
      <c r="AR121" s="70">
        <f t="shared" si="69"/>
        <v>0</v>
      </c>
      <c r="AS121" s="70">
        <f t="shared" si="90"/>
        <v>0</v>
      </c>
      <c r="AT121" s="70">
        <f t="shared" si="71"/>
        <v>0</v>
      </c>
      <c r="AU121" s="70">
        <f t="shared" si="72"/>
        <v>0</v>
      </c>
      <c r="AV121" s="70">
        <f t="shared" si="91"/>
        <v>0</v>
      </c>
      <c r="AW121" s="99">
        <f t="shared" si="55"/>
        <v>5469.1045393165505</v>
      </c>
      <c r="AX121" s="281">
        <v>263398</v>
      </c>
      <c r="AY121" s="281">
        <f>ROUND(AX121*'1. UC Assumptions'!$C$19,2)</f>
        <v>110495.46</v>
      </c>
      <c r="AZ121" s="281">
        <f>IF((AE121-AD121-AX121)*'1. UC Assumptions'!$C$19&gt;0,(AE121-AD121-AX121)*'1. UC Assumptions'!$C$19,0)</f>
        <v>0</v>
      </c>
      <c r="BA121" s="281">
        <f t="shared" si="95"/>
        <v>110495.46</v>
      </c>
      <c r="BB121" s="281">
        <f>ROUND(BA121/'1. UC Assumptions'!$C$19,2)</f>
        <v>263398</v>
      </c>
      <c r="BC121" s="281">
        <f t="shared" si="92"/>
        <v>5469.1045393165505</v>
      </c>
      <c r="BD121" s="281">
        <f t="shared" si="74"/>
        <v>0</v>
      </c>
      <c r="BE121" s="281">
        <f t="shared" si="75"/>
        <v>0</v>
      </c>
      <c r="BF121" s="281">
        <f t="shared" si="76"/>
        <v>0</v>
      </c>
      <c r="BG121" s="281">
        <f t="shared" si="77"/>
        <v>0</v>
      </c>
      <c r="BH121" s="281">
        <f t="shared" si="78"/>
        <v>0</v>
      </c>
      <c r="BI121" s="281">
        <f t="shared" si="79"/>
        <v>0</v>
      </c>
      <c r="BJ121" s="281">
        <f t="shared" si="96"/>
        <v>5469.1045393165505</v>
      </c>
      <c r="BK121" s="281">
        <f t="shared" si="80"/>
        <v>0</v>
      </c>
      <c r="BL121" s="281">
        <f t="shared" si="81"/>
        <v>5469.1045393165505</v>
      </c>
      <c r="BM121" s="281">
        <f t="shared" si="82"/>
        <v>0</v>
      </c>
      <c r="BN121" s="281">
        <f t="shared" si="83"/>
        <v>0</v>
      </c>
      <c r="BO121" s="281">
        <f t="shared" si="84"/>
        <v>0</v>
      </c>
      <c r="BP121" s="281">
        <f t="shared" si="85"/>
        <v>0</v>
      </c>
      <c r="BQ121" s="281">
        <f t="shared" si="86"/>
        <v>0</v>
      </c>
      <c r="BR121" s="281">
        <f t="shared" si="93"/>
        <v>5469.1045393165505</v>
      </c>
      <c r="BS121" s="281">
        <f t="shared" si="56"/>
        <v>2294.2800000000002</v>
      </c>
      <c r="BT121" s="90"/>
      <c r="BU121" s="111"/>
      <c r="BV121" s="111"/>
      <c r="BW121" s="126">
        <v>69034.01999999999</v>
      </c>
      <c r="BX121" s="126">
        <v>518833.35218861996</v>
      </c>
      <c r="BY121" s="7">
        <f t="shared" si="94"/>
        <v>0</v>
      </c>
    </row>
    <row r="122" spans="1:77">
      <c r="A122" s="118" t="s">
        <v>304</v>
      </c>
      <c r="B122" s="118" t="s">
        <v>305</v>
      </c>
      <c r="C122" s="269" t="s">
        <v>305</v>
      </c>
      <c r="D122" s="119" t="s">
        <v>949</v>
      </c>
      <c r="E122" s="119"/>
      <c r="F122" s="120"/>
      <c r="G122" s="121" t="s">
        <v>303</v>
      </c>
      <c r="H122" s="121" t="s">
        <v>854</v>
      </c>
      <c r="I122" s="122">
        <v>7</v>
      </c>
      <c r="J122" s="217">
        <f t="shared" si="54"/>
        <v>1</v>
      </c>
      <c r="K122" s="123">
        <v>4094296.0244999998</v>
      </c>
      <c r="L122" s="123">
        <v>8279774.3499999996</v>
      </c>
      <c r="M122" s="281">
        <v>5853443.5800000001</v>
      </c>
      <c r="N122" s="264">
        <v>5578962.4739847695</v>
      </c>
      <c r="O122" s="282">
        <v>274481.10601523053</v>
      </c>
      <c r="P122" s="93">
        <f t="shared" si="57"/>
        <v>0.10232799284389449</v>
      </c>
      <c r="Q122" s="231">
        <v>13640284.159231681</v>
      </c>
      <c r="R122" s="231"/>
      <c r="S122" s="123">
        <v>13640284.159231681</v>
      </c>
      <c r="T122" s="123">
        <v>1846013.1371690424</v>
      </c>
      <c r="U122" s="123">
        <f t="shared" si="87"/>
        <v>6215308.5480778692</v>
      </c>
      <c r="V122" s="123">
        <f t="shared" si="58"/>
        <v>0</v>
      </c>
      <c r="W122" s="123" t="b">
        <f t="shared" si="59"/>
        <v>0</v>
      </c>
      <c r="X122" s="123">
        <v>580270</v>
      </c>
      <c r="Y122" s="123">
        <v>0</v>
      </c>
      <c r="Z122" s="123">
        <v>0</v>
      </c>
      <c r="AA122" s="123">
        <v>0</v>
      </c>
      <c r="AB122" s="123">
        <v>0</v>
      </c>
      <c r="AC122" s="70">
        <f t="shared" si="88"/>
        <v>305788.89398476947</v>
      </c>
      <c r="AD122" s="70">
        <v>0</v>
      </c>
      <c r="AE122" s="70">
        <f t="shared" si="89"/>
        <v>6521097.4420626387</v>
      </c>
      <c r="AF122" s="51">
        <f>IF(D122='2. UC Pool Allocations by Type'!B$5,'2. UC Pool Allocations by Type'!J$5,IF(D122='2. UC Pool Allocations by Type'!B$6,'2. UC Pool Allocations by Type'!J$6,IF(D122='2. UC Pool Allocations by Type'!B$7,'2. UC Pool Allocations by Type'!J$7,IF(D122='2. UC Pool Allocations by Type'!B$10,'2. UC Pool Allocations by Type'!J$10,IF(D122='2. UC Pool Allocations by Type'!B$14,'2. UC Pool Allocations by Type'!J$14,IF(D122='2. UC Pool Allocations by Type'!B$15,'2. UC Pool Allocations by Type'!J$15,IF(D122='2. UC Pool Allocations by Type'!B$16,'2. UC Pool Allocations by Type'!J$16,0)))))))</f>
        <v>114315041.35925385</v>
      </c>
      <c r="AG122" s="71">
        <f t="shared" si="60"/>
        <v>6521097.4420626387</v>
      </c>
      <c r="AH122" s="71">
        <f t="shared" si="61"/>
        <v>0</v>
      </c>
      <c r="AI122" s="71">
        <f t="shared" si="62"/>
        <v>0</v>
      </c>
      <c r="AJ122" s="71">
        <f t="shared" si="63"/>
        <v>0</v>
      </c>
      <c r="AK122" s="71">
        <f t="shared" si="64"/>
        <v>0</v>
      </c>
      <c r="AL122" s="71">
        <f t="shared" si="65"/>
        <v>0</v>
      </c>
      <c r="AM122" s="71">
        <f t="shared" si="66"/>
        <v>0</v>
      </c>
      <c r="AN122" s="49">
        <f t="shared" si="67"/>
        <v>308112.80867799325</v>
      </c>
      <c r="AO122" s="51">
        <f>IF($E122=$D$352,U122*'1. UC Assumptions'!$H$14,0)</f>
        <v>0</v>
      </c>
      <c r="AP122" s="70">
        <f t="shared" ref="AP122:AP181" si="97">IF(AO122=0,0,IF(AN122&gt;AO122,0,AO122-AN122))</f>
        <v>0</v>
      </c>
      <c r="AQ122" s="70">
        <f t="shared" si="68"/>
        <v>0</v>
      </c>
      <c r="AR122" s="70">
        <f t="shared" si="69"/>
        <v>0</v>
      </c>
      <c r="AS122" s="70">
        <f t="shared" si="90"/>
        <v>0</v>
      </c>
      <c r="AT122" s="70">
        <f t="shared" si="71"/>
        <v>0</v>
      </c>
      <c r="AU122" s="70">
        <f t="shared" si="72"/>
        <v>308112.80867799325</v>
      </c>
      <c r="AV122" s="70">
        <f t="shared" si="91"/>
        <v>-13809.867454651676</v>
      </c>
      <c r="AW122" s="99">
        <f t="shared" si="55"/>
        <v>294302.94122334156</v>
      </c>
      <c r="AX122" s="281">
        <v>5853443.5800000001</v>
      </c>
      <c r="AY122" s="281">
        <f>ROUND(AX122*'1. UC Assumptions'!$C$19,2)</f>
        <v>2455519.58</v>
      </c>
      <c r="AZ122" s="281">
        <f>IF((AE122-AD122-AX122)*'1. UC Assumptions'!$C$19&gt;0,(AE122-AD122-AX122)*'1. UC Assumptions'!$C$19,0)</f>
        <v>280080.79513527692</v>
      </c>
      <c r="BA122" s="281">
        <f t="shared" si="95"/>
        <v>2735600.3751352769</v>
      </c>
      <c r="BB122" s="281">
        <f>ROUND(BA122/'1. UC Assumptions'!$C$19,2)</f>
        <v>6521097.4400000004</v>
      </c>
      <c r="BC122" s="281">
        <f t="shared" si="92"/>
        <v>294302.94122334156</v>
      </c>
      <c r="BD122" s="281">
        <f t="shared" si="74"/>
        <v>0</v>
      </c>
      <c r="BE122" s="281">
        <f t="shared" si="75"/>
        <v>0</v>
      </c>
      <c r="BF122" s="281">
        <f t="shared" si="76"/>
        <v>6226794.4987766584</v>
      </c>
      <c r="BG122" s="281">
        <f t="shared" si="77"/>
        <v>0</v>
      </c>
      <c r="BH122" s="281">
        <f t="shared" si="78"/>
        <v>0</v>
      </c>
      <c r="BI122" s="281">
        <f t="shared" si="79"/>
        <v>0</v>
      </c>
      <c r="BJ122" s="281">
        <f t="shared" si="96"/>
        <v>294302.94122334156</v>
      </c>
      <c r="BK122" s="281">
        <f t="shared" si="80"/>
        <v>294302.94122334156</v>
      </c>
      <c r="BL122" s="281">
        <f t="shared" si="81"/>
        <v>0</v>
      </c>
      <c r="BM122" s="281">
        <f t="shared" si="82"/>
        <v>0</v>
      </c>
      <c r="BN122" s="281">
        <f t="shared" si="83"/>
        <v>0</v>
      </c>
      <c r="BO122" s="281">
        <f t="shared" si="84"/>
        <v>0</v>
      </c>
      <c r="BP122" s="281">
        <f t="shared" si="85"/>
        <v>0</v>
      </c>
      <c r="BQ122" s="281">
        <f t="shared" si="86"/>
        <v>0</v>
      </c>
      <c r="BR122" s="281">
        <f t="shared" si="93"/>
        <v>294302.94122334156</v>
      </c>
      <c r="BS122" s="281">
        <f t="shared" si="56"/>
        <v>123460.08</v>
      </c>
      <c r="BT122" s="90"/>
      <c r="BU122" s="111"/>
      <c r="BV122" s="111"/>
      <c r="BW122" s="126">
        <v>4669276.5245000003</v>
      </c>
      <c r="BX122" s="126">
        <v>13640284.159231681</v>
      </c>
      <c r="BY122" s="7">
        <f t="shared" si="94"/>
        <v>0</v>
      </c>
    </row>
    <row r="123" spans="1:77">
      <c r="A123" s="118" t="s">
        <v>306</v>
      </c>
      <c r="B123" s="118" t="s">
        <v>307</v>
      </c>
      <c r="C123" s="269" t="s">
        <v>2134</v>
      </c>
      <c r="D123" s="119" t="s">
        <v>949</v>
      </c>
      <c r="E123" s="119"/>
      <c r="F123" s="120"/>
      <c r="G123" s="121" t="s">
        <v>1187</v>
      </c>
      <c r="H123" s="121" t="s">
        <v>775</v>
      </c>
      <c r="I123" s="122">
        <v>9</v>
      </c>
      <c r="J123" s="217" t="str">
        <f t="shared" ref="J123:J182" si="98">IF(T123&gt;0,1," ")</f>
        <v xml:space="preserve"> </v>
      </c>
      <c r="K123" s="123">
        <v>11089508.919459997</v>
      </c>
      <c r="L123" s="123">
        <v>19431025</v>
      </c>
      <c r="M123" s="281">
        <v>14838140.329999998</v>
      </c>
      <c r="N123" s="264">
        <v>14838140.329999998</v>
      </c>
      <c r="O123" s="282">
        <v>0</v>
      </c>
      <c r="P123" s="93">
        <f t="shared" si="57"/>
        <v>6.8979709989302807E-2</v>
      </c>
      <c r="Q123" s="231">
        <v>32625831.497943029</v>
      </c>
      <c r="R123" s="231"/>
      <c r="S123" s="123">
        <v>32625831.497943029</v>
      </c>
      <c r="T123" s="123">
        <v>0</v>
      </c>
      <c r="U123" s="123">
        <f t="shared" si="87"/>
        <v>17787691.167943031</v>
      </c>
      <c r="V123" s="123">
        <f t="shared" si="58"/>
        <v>0</v>
      </c>
      <c r="W123" s="123" t="b">
        <f t="shared" si="59"/>
        <v>0</v>
      </c>
      <c r="X123" s="123">
        <v>0</v>
      </c>
      <c r="Y123" s="123">
        <v>0</v>
      </c>
      <c r="Z123" s="123">
        <v>0</v>
      </c>
      <c r="AA123" s="123">
        <v>0</v>
      </c>
      <c r="AB123" s="123">
        <v>0</v>
      </c>
      <c r="AC123" s="70">
        <f t="shared" si="88"/>
        <v>0</v>
      </c>
      <c r="AD123" s="70">
        <v>0</v>
      </c>
      <c r="AE123" s="70">
        <f t="shared" si="89"/>
        <v>17787691.167943031</v>
      </c>
      <c r="AF123" s="51">
        <f>IF(D123='2. UC Pool Allocations by Type'!B$5,'2. UC Pool Allocations by Type'!J$5,IF(D123='2. UC Pool Allocations by Type'!B$6,'2. UC Pool Allocations by Type'!J$6,IF(D123='2. UC Pool Allocations by Type'!B$7,'2. UC Pool Allocations by Type'!J$7,IF(D123='2. UC Pool Allocations by Type'!B$10,'2. UC Pool Allocations by Type'!J$10,IF(D123='2. UC Pool Allocations by Type'!B$14,'2. UC Pool Allocations by Type'!J$14,IF(D123='2. UC Pool Allocations by Type'!B$15,'2. UC Pool Allocations by Type'!J$15,IF(D123='2. UC Pool Allocations by Type'!B$16,'2. UC Pool Allocations by Type'!J$16,0)))))))</f>
        <v>114315041.35925385</v>
      </c>
      <c r="AG123" s="71">
        <f t="shared" si="60"/>
        <v>17787691.167943031</v>
      </c>
      <c r="AH123" s="71">
        <f t="shared" si="61"/>
        <v>0</v>
      </c>
      <c r="AI123" s="71">
        <f t="shared" si="62"/>
        <v>0</v>
      </c>
      <c r="AJ123" s="71">
        <f t="shared" si="63"/>
        <v>0</v>
      </c>
      <c r="AK123" s="71">
        <f t="shared" si="64"/>
        <v>0</v>
      </c>
      <c r="AL123" s="71">
        <f t="shared" si="65"/>
        <v>0</v>
      </c>
      <c r="AM123" s="71">
        <f t="shared" si="66"/>
        <v>0</v>
      </c>
      <c r="AN123" s="49">
        <f t="shared" si="67"/>
        <v>840443.73425558407</v>
      </c>
      <c r="AO123" s="51">
        <f>IF($E123=$D$352,U123*'1. UC Assumptions'!$H$14,0)</f>
        <v>0</v>
      </c>
      <c r="AP123" s="70">
        <f t="shared" si="97"/>
        <v>0</v>
      </c>
      <c r="AQ123" s="70">
        <f t="shared" si="68"/>
        <v>0</v>
      </c>
      <c r="AR123" s="70">
        <f t="shared" si="69"/>
        <v>0</v>
      </c>
      <c r="AS123" s="70">
        <f t="shared" si="90"/>
        <v>0</v>
      </c>
      <c r="AT123" s="70">
        <f t="shared" si="71"/>
        <v>0</v>
      </c>
      <c r="AU123" s="70">
        <f t="shared" si="72"/>
        <v>840443.73425558407</v>
      </c>
      <c r="AV123" s="70">
        <f t="shared" si="91"/>
        <v>-37669.373834087841</v>
      </c>
      <c r="AW123" s="99">
        <f t="shared" ref="AW123:AW183" si="99">AN123+AP123+AS123+AV123</f>
        <v>802774.36042149621</v>
      </c>
      <c r="AX123" s="281">
        <v>14838140.329999998</v>
      </c>
      <c r="AY123" s="281">
        <f>ROUND(AX123*'1. UC Assumptions'!$C$19,2)</f>
        <v>6224599.8700000001</v>
      </c>
      <c r="AZ123" s="281">
        <f>IF((AE123-AD123-AX123)*'1. UC Assumptions'!$C$19&gt;0,(AE123-AD123-AX123)*'1. UC Assumptions'!$C$19,0)</f>
        <v>1237336.5765171021</v>
      </c>
      <c r="BA123" s="281">
        <f t="shared" si="95"/>
        <v>7461936.4465171024</v>
      </c>
      <c r="BB123" s="281">
        <f>ROUND(BA123/'1. UC Assumptions'!$C$19,2)</f>
        <v>17787691.170000002</v>
      </c>
      <c r="BC123" s="281">
        <f t="shared" si="92"/>
        <v>802774.36042149621</v>
      </c>
      <c r="BD123" s="281">
        <f t="shared" si="74"/>
        <v>0</v>
      </c>
      <c r="BE123" s="281">
        <f t="shared" si="75"/>
        <v>0</v>
      </c>
      <c r="BF123" s="281">
        <f t="shared" si="76"/>
        <v>16984916.809578504</v>
      </c>
      <c r="BG123" s="281">
        <f t="shared" si="77"/>
        <v>0</v>
      </c>
      <c r="BH123" s="281">
        <f t="shared" si="78"/>
        <v>0</v>
      </c>
      <c r="BI123" s="281">
        <f t="shared" si="79"/>
        <v>0</v>
      </c>
      <c r="BJ123" s="281">
        <f t="shared" si="96"/>
        <v>802774.36042149621</v>
      </c>
      <c r="BK123" s="281">
        <f t="shared" si="80"/>
        <v>802774.36042149621</v>
      </c>
      <c r="BL123" s="281">
        <f t="shared" si="81"/>
        <v>0</v>
      </c>
      <c r="BM123" s="281">
        <f t="shared" si="82"/>
        <v>0</v>
      </c>
      <c r="BN123" s="281">
        <f t="shared" si="83"/>
        <v>0</v>
      </c>
      <c r="BO123" s="281">
        <f t="shared" si="84"/>
        <v>0</v>
      </c>
      <c r="BP123" s="281">
        <f t="shared" si="85"/>
        <v>0</v>
      </c>
      <c r="BQ123" s="281">
        <f t="shared" si="86"/>
        <v>0</v>
      </c>
      <c r="BR123" s="281">
        <f t="shared" si="93"/>
        <v>802774.36042149621</v>
      </c>
      <c r="BS123" s="281">
        <f t="shared" si="56"/>
        <v>336763.84</v>
      </c>
      <c r="BT123" s="90"/>
      <c r="BU123" s="111"/>
      <c r="BV123" s="111"/>
      <c r="BW123" s="126">
        <v>11541464.059459997</v>
      </c>
      <c r="BX123" s="126">
        <v>32625831.497943029</v>
      </c>
      <c r="BY123" s="7">
        <f t="shared" si="94"/>
        <v>0</v>
      </c>
    </row>
    <row r="124" spans="1:77">
      <c r="A124" s="118" t="s">
        <v>308</v>
      </c>
      <c r="B124" s="118" t="s">
        <v>309</v>
      </c>
      <c r="C124" s="269" t="s">
        <v>309</v>
      </c>
      <c r="D124" s="119" t="s">
        <v>972</v>
      </c>
      <c r="E124" s="119" t="s">
        <v>977</v>
      </c>
      <c r="F124" s="120"/>
      <c r="G124" s="121" t="s">
        <v>1188</v>
      </c>
      <c r="H124" s="121" t="s">
        <v>855</v>
      </c>
      <c r="I124" s="122">
        <v>16</v>
      </c>
      <c r="J124" s="217" t="str">
        <f t="shared" si="98"/>
        <v xml:space="preserve"> </v>
      </c>
      <c r="K124" s="123">
        <v>367343.0698377213</v>
      </c>
      <c r="L124" s="123">
        <v>986902</v>
      </c>
      <c r="M124" s="281">
        <v>1515323.67</v>
      </c>
      <c r="N124" s="264">
        <v>876292.47743663925</v>
      </c>
      <c r="O124" s="282">
        <v>639031.19256336067</v>
      </c>
      <c r="P124" s="93">
        <f t="shared" si="57"/>
        <v>6.1795446617055383E-2</v>
      </c>
      <c r="Q124" s="231">
        <v>1437931.2487572886</v>
      </c>
      <c r="R124" s="231"/>
      <c r="S124" s="123">
        <v>1437931.2487572886</v>
      </c>
      <c r="T124" s="123">
        <v>0</v>
      </c>
      <c r="U124" s="123">
        <f t="shared" si="87"/>
        <v>561638.77132064931</v>
      </c>
      <c r="V124" s="123" t="b">
        <f t="shared" si="58"/>
        <v>0</v>
      </c>
      <c r="W124" s="123">
        <f t="shared" si="59"/>
        <v>561638.77132064931</v>
      </c>
      <c r="X124" s="123">
        <v>1048603</v>
      </c>
      <c r="Y124" s="123">
        <v>0</v>
      </c>
      <c r="Z124" s="123">
        <v>0</v>
      </c>
      <c r="AA124" s="123">
        <v>0</v>
      </c>
      <c r="AB124" s="123">
        <v>0</v>
      </c>
      <c r="AC124" s="70">
        <f t="shared" si="88"/>
        <v>409571.80743663933</v>
      </c>
      <c r="AD124" s="70">
        <v>0</v>
      </c>
      <c r="AE124" s="70">
        <f t="shared" si="89"/>
        <v>971210.57875728863</v>
      </c>
      <c r="AF124" s="51">
        <f>IF(D124='2. UC Pool Allocations by Type'!B$5,'2. UC Pool Allocations by Type'!J$5,IF(D124='2. UC Pool Allocations by Type'!B$6,'2. UC Pool Allocations by Type'!J$6,IF(D124='2. UC Pool Allocations by Type'!B$7,'2. UC Pool Allocations by Type'!J$7,IF(D124='2. UC Pool Allocations by Type'!B$10,'2. UC Pool Allocations by Type'!J$10,IF(D124='2. UC Pool Allocations by Type'!B$14,'2. UC Pool Allocations by Type'!J$14,IF(D124='2. UC Pool Allocations by Type'!B$15,'2. UC Pool Allocations by Type'!J$15,IF(D124='2. UC Pool Allocations by Type'!B$16,'2. UC Pool Allocations by Type'!J$16,0)))))))</f>
        <v>7359030.3040027209</v>
      </c>
      <c r="AG124" s="71">
        <f t="shared" si="60"/>
        <v>0</v>
      </c>
      <c r="AH124" s="71">
        <f t="shared" si="61"/>
        <v>971210.57875728863</v>
      </c>
      <c r="AI124" s="71">
        <f t="shared" si="62"/>
        <v>0</v>
      </c>
      <c r="AJ124" s="71">
        <f t="shared" si="63"/>
        <v>0</v>
      </c>
      <c r="AK124" s="71">
        <f t="shared" si="64"/>
        <v>0</v>
      </c>
      <c r="AL124" s="71">
        <f t="shared" si="65"/>
        <v>0</v>
      </c>
      <c r="AM124" s="71">
        <f t="shared" si="66"/>
        <v>0</v>
      </c>
      <c r="AN124" s="49">
        <f t="shared" si="67"/>
        <v>54438.80890421589</v>
      </c>
      <c r="AO124" s="51">
        <f>IF($E124=$D$352,U124*'1. UC Assumptions'!$H$14,0)</f>
        <v>56867.261986893551</v>
      </c>
      <c r="AP124" s="70">
        <f t="shared" si="97"/>
        <v>2428.4530826776609</v>
      </c>
      <c r="AQ124" s="70">
        <f t="shared" si="68"/>
        <v>2428.4530826776609</v>
      </c>
      <c r="AR124" s="70">
        <f t="shared" si="69"/>
        <v>0</v>
      </c>
      <c r="AS124" s="70">
        <f t="shared" si="90"/>
        <v>0</v>
      </c>
      <c r="AT124" s="70">
        <f t="shared" si="71"/>
        <v>0</v>
      </c>
      <c r="AU124" s="70">
        <f t="shared" si="72"/>
        <v>0</v>
      </c>
      <c r="AV124" s="70">
        <f t="shared" si="91"/>
        <v>0</v>
      </c>
      <c r="AW124" s="99">
        <f t="shared" si="99"/>
        <v>56867.261986893551</v>
      </c>
      <c r="AX124" s="281">
        <v>1515323.67</v>
      </c>
      <c r="AY124" s="281">
        <f>ROUND(AX124*'1. UC Assumptions'!$C$19,2)</f>
        <v>635678.28</v>
      </c>
      <c r="AZ124" s="281">
        <f>IF((AE124-AD124-AX124)*'1. UC Assumptions'!$C$19&gt;0,(AE124-AD124-AX124)*'1. UC Assumptions'!$C$19,0)</f>
        <v>0</v>
      </c>
      <c r="BA124" s="281">
        <f t="shared" si="95"/>
        <v>635678.28</v>
      </c>
      <c r="BB124" s="281">
        <f>ROUND(BA124/'1. UC Assumptions'!$C$19,2)</f>
        <v>1515323.67</v>
      </c>
      <c r="BC124" s="281">
        <f t="shared" si="92"/>
        <v>56867.261986893551</v>
      </c>
      <c r="BD124" s="281">
        <f t="shared" si="74"/>
        <v>0</v>
      </c>
      <c r="BE124" s="281">
        <f t="shared" si="75"/>
        <v>0</v>
      </c>
      <c r="BF124" s="281">
        <f t="shared" si="76"/>
        <v>0</v>
      </c>
      <c r="BG124" s="281">
        <f t="shared" si="77"/>
        <v>0</v>
      </c>
      <c r="BH124" s="281">
        <f t="shared" si="78"/>
        <v>0</v>
      </c>
      <c r="BI124" s="281">
        <f t="shared" si="79"/>
        <v>0</v>
      </c>
      <c r="BJ124" s="281">
        <f t="shared" si="96"/>
        <v>56867.261986893551</v>
      </c>
      <c r="BK124" s="281">
        <f t="shared" si="80"/>
        <v>0</v>
      </c>
      <c r="BL124" s="281">
        <f t="shared" si="81"/>
        <v>56867.261986893551</v>
      </c>
      <c r="BM124" s="281">
        <f t="shared" si="82"/>
        <v>0</v>
      </c>
      <c r="BN124" s="281">
        <f t="shared" si="83"/>
        <v>0</v>
      </c>
      <c r="BO124" s="281">
        <f t="shared" si="84"/>
        <v>0</v>
      </c>
      <c r="BP124" s="281">
        <f t="shared" si="85"/>
        <v>0</v>
      </c>
      <c r="BQ124" s="281">
        <f t="shared" si="86"/>
        <v>0</v>
      </c>
      <c r="BR124" s="281">
        <f t="shared" si="93"/>
        <v>56867.261986893551</v>
      </c>
      <c r="BS124" s="281">
        <f t="shared" ref="BS124:BS184" si="100">ROUNDDOWN(BR124*0.4195,2)</f>
        <v>23855.81</v>
      </c>
      <c r="BT124" s="90"/>
      <c r="BU124" s="111"/>
      <c r="BV124" s="111"/>
      <c r="BW124" s="126">
        <v>378160.82983772131</v>
      </c>
      <c r="BX124" s="126">
        <v>1437931.2487572886</v>
      </c>
      <c r="BY124" s="7">
        <f t="shared" si="94"/>
        <v>0</v>
      </c>
    </row>
    <row r="125" spans="1:77">
      <c r="A125" s="118" t="s">
        <v>311</v>
      </c>
      <c r="B125" s="118" t="s">
        <v>312</v>
      </c>
      <c r="C125" s="269" t="s">
        <v>312</v>
      </c>
      <c r="D125" s="119" t="s">
        <v>972</v>
      </c>
      <c r="E125" s="119" t="s">
        <v>977</v>
      </c>
      <c r="F125" s="120"/>
      <c r="G125" s="121" t="s">
        <v>310</v>
      </c>
      <c r="H125" s="121" t="s">
        <v>815</v>
      </c>
      <c r="I125" s="122">
        <v>14</v>
      </c>
      <c r="J125" s="217" t="str">
        <f t="shared" si="98"/>
        <v xml:space="preserve"> </v>
      </c>
      <c r="K125" s="123">
        <v>62486.469999999972</v>
      </c>
      <c r="L125" s="123">
        <v>775637</v>
      </c>
      <c r="M125" s="281">
        <v>757904.22</v>
      </c>
      <c r="N125" s="264">
        <v>750619.28319739306</v>
      </c>
      <c r="O125" s="282">
        <v>7284.9368026069133</v>
      </c>
      <c r="P125" s="93">
        <f t="shared" si="57"/>
        <v>5.3824008396937018E-2</v>
      </c>
      <c r="Q125" s="231">
        <v>883234.6346869499</v>
      </c>
      <c r="R125" s="231"/>
      <c r="S125" s="123">
        <v>883234.6346869499</v>
      </c>
      <c r="T125" s="123">
        <v>0</v>
      </c>
      <c r="U125" s="123">
        <f t="shared" si="87"/>
        <v>132615.35148955684</v>
      </c>
      <c r="V125" s="123" t="b">
        <f t="shared" si="58"/>
        <v>0</v>
      </c>
      <c r="W125" s="123">
        <f t="shared" si="59"/>
        <v>132615.35148955684</v>
      </c>
      <c r="X125" s="123">
        <v>8572</v>
      </c>
      <c r="Y125" s="123">
        <v>0</v>
      </c>
      <c r="Z125" s="123">
        <v>0</v>
      </c>
      <c r="AA125" s="123">
        <v>0</v>
      </c>
      <c r="AB125" s="123">
        <v>0</v>
      </c>
      <c r="AC125" s="70">
        <f t="shared" si="88"/>
        <v>1287.0631973930867</v>
      </c>
      <c r="AD125" s="70">
        <v>0</v>
      </c>
      <c r="AE125" s="70">
        <f t="shared" si="89"/>
        <v>133902.41468694992</v>
      </c>
      <c r="AF125" s="51">
        <f>IF(D125='2. UC Pool Allocations by Type'!B$5,'2. UC Pool Allocations by Type'!J$5,IF(D125='2. UC Pool Allocations by Type'!B$6,'2. UC Pool Allocations by Type'!J$6,IF(D125='2. UC Pool Allocations by Type'!B$7,'2. UC Pool Allocations by Type'!J$7,IF(D125='2. UC Pool Allocations by Type'!B$10,'2. UC Pool Allocations by Type'!J$10,IF(D125='2. UC Pool Allocations by Type'!B$14,'2. UC Pool Allocations by Type'!J$14,IF(D125='2. UC Pool Allocations by Type'!B$15,'2. UC Pool Allocations by Type'!J$15,IF(D125='2. UC Pool Allocations by Type'!B$16,'2. UC Pool Allocations by Type'!J$16,0)))))))</f>
        <v>7359030.3040027209</v>
      </c>
      <c r="AG125" s="71">
        <f t="shared" si="60"/>
        <v>0</v>
      </c>
      <c r="AH125" s="71">
        <f t="shared" si="61"/>
        <v>133902.41468694992</v>
      </c>
      <c r="AI125" s="71">
        <f t="shared" si="62"/>
        <v>0</v>
      </c>
      <c r="AJ125" s="71">
        <f t="shared" si="63"/>
        <v>0</v>
      </c>
      <c r="AK125" s="71">
        <f t="shared" si="64"/>
        <v>0</v>
      </c>
      <c r="AL125" s="71">
        <f t="shared" si="65"/>
        <v>0</v>
      </c>
      <c r="AM125" s="71">
        <f t="shared" si="66"/>
        <v>0</v>
      </c>
      <c r="AN125" s="49">
        <f t="shared" si="67"/>
        <v>7505.5689511570126</v>
      </c>
      <c r="AO125" s="51">
        <f>IF($E125=$D$352,U125*'1. UC Assumptions'!$H$14,0)</f>
        <v>13427.619889751248</v>
      </c>
      <c r="AP125" s="70">
        <f t="shared" si="97"/>
        <v>5922.050938594235</v>
      </c>
      <c r="AQ125" s="70">
        <f t="shared" si="68"/>
        <v>5922.050938594235</v>
      </c>
      <c r="AR125" s="70">
        <f t="shared" si="69"/>
        <v>0</v>
      </c>
      <c r="AS125" s="70">
        <f t="shared" si="90"/>
        <v>0</v>
      </c>
      <c r="AT125" s="70">
        <f t="shared" si="71"/>
        <v>0</v>
      </c>
      <c r="AU125" s="70">
        <f t="shared" si="72"/>
        <v>0</v>
      </c>
      <c r="AV125" s="70">
        <f t="shared" si="91"/>
        <v>0</v>
      </c>
      <c r="AW125" s="99">
        <f t="shared" si="99"/>
        <v>13427.619889751248</v>
      </c>
      <c r="AX125" s="281">
        <v>757904.22</v>
      </c>
      <c r="AY125" s="281">
        <f>ROUND(AX125*'1. UC Assumptions'!$C$19,2)</f>
        <v>317940.82</v>
      </c>
      <c r="AZ125" s="281">
        <f>IF((AE125-AD125-AX125)*'1. UC Assumptions'!$C$19&gt;0,(AE125-AD125-AX125)*'1. UC Assumptions'!$C$19,0)</f>
        <v>0</v>
      </c>
      <c r="BA125" s="281">
        <f t="shared" si="95"/>
        <v>317940.82</v>
      </c>
      <c r="BB125" s="281">
        <f>ROUND(BA125/'1. UC Assumptions'!$C$19,2)</f>
        <v>757904.22</v>
      </c>
      <c r="BC125" s="281">
        <f t="shared" si="92"/>
        <v>13427.619889751248</v>
      </c>
      <c r="BD125" s="281">
        <f t="shared" si="74"/>
        <v>0</v>
      </c>
      <c r="BE125" s="281">
        <f t="shared" si="75"/>
        <v>0</v>
      </c>
      <c r="BF125" s="281">
        <f t="shared" si="76"/>
        <v>0</v>
      </c>
      <c r="BG125" s="281">
        <f t="shared" si="77"/>
        <v>0</v>
      </c>
      <c r="BH125" s="281">
        <f t="shared" si="78"/>
        <v>0</v>
      </c>
      <c r="BI125" s="281">
        <f t="shared" si="79"/>
        <v>0</v>
      </c>
      <c r="BJ125" s="281">
        <f t="shared" si="96"/>
        <v>13427.619889751248</v>
      </c>
      <c r="BK125" s="281">
        <f t="shared" si="80"/>
        <v>0</v>
      </c>
      <c r="BL125" s="281">
        <f t="shared" si="81"/>
        <v>13427.619889751248</v>
      </c>
      <c r="BM125" s="281">
        <f t="shared" si="82"/>
        <v>0</v>
      </c>
      <c r="BN125" s="281">
        <f t="shared" si="83"/>
        <v>0</v>
      </c>
      <c r="BO125" s="281">
        <f t="shared" si="84"/>
        <v>0</v>
      </c>
      <c r="BP125" s="281">
        <f t="shared" si="85"/>
        <v>0</v>
      </c>
      <c r="BQ125" s="281">
        <f t="shared" si="86"/>
        <v>0</v>
      </c>
      <c r="BR125" s="281">
        <f t="shared" si="93"/>
        <v>13427.619889751248</v>
      </c>
      <c r="BS125" s="281">
        <f t="shared" si="100"/>
        <v>5632.88</v>
      </c>
      <c r="BT125" s="90"/>
      <c r="BU125" s="111"/>
      <c r="BV125" s="111"/>
      <c r="BW125" s="126">
        <v>62838.949999999983</v>
      </c>
      <c r="BX125" s="126">
        <v>883234.6346869499</v>
      </c>
      <c r="BY125" s="7">
        <f t="shared" si="94"/>
        <v>0</v>
      </c>
    </row>
    <row r="126" spans="1:77">
      <c r="A126" s="118" t="s">
        <v>315</v>
      </c>
      <c r="B126" s="118" t="s">
        <v>316</v>
      </c>
      <c r="C126" s="269" t="s">
        <v>316</v>
      </c>
      <c r="D126" s="119" t="s">
        <v>972</v>
      </c>
      <c r="E126" s="119" t="s">
        <v>977</v>
      </c>
      <c r="F126" s="120"/>
      <c r="G126" s="121" t="s">
        <v>1189</v>
      </c>
      <c r="H126" s="121" t="s">
        <v>856</v>
      </c>
      <c r="I126" s="122">
        <v>13</v>
      </c>
      <c r="J126" s="217" t="str">
        <f t="shared" si="98"/>
        <v xml:space="preserve"> </v>
      </c>
      <c r="K126" s="123">
        <v>110031.69</v>
      </c>
      <c r="L126" s="123">
        <v>438014</v>
      </c>
      <c r="M126" s="281">
        <v>495590.61</v>
      </c>
      <c r="N126" s="264">
        <v>486135.68606219132</v>
      </c>
      <c r="O126" s="282">
        <v>9454.923937808664</v>
      </c>
      <c r="P126" s="93">
        <f t="shared" si="57"/>
        <v>5.9759651243183942E-2</v>
      </c>
      <c r="Q126" s="231">
        <v>580796.70929973002</v>
      </c>
      <c r="R126" s="231"/>
      <c r="S126" s="123">
        <v>580796.70929973002</v>
      </c>
      <c r="T126" s="123">
        <v>0</v>
      </c>
      <c r="U126" s="123">
        <f t="shared" si="87"/>
        <v>94661.023237538699</v>
      </c>
      <c r="V126" s="123" t="b">
        <f t="shared" si="58"/>
        <v>0</v>
      </c>
      <c r="W126" s="123">
        <f t="shared" si="59"/>
        <v>94661.023237538699</v>
      </c>
      <c r="X126" s="123">
        <v>11296</v>
      </c>
      <c r="Y126" s="123">
        <v>0</v>
      </c>
      <c r="Z126" s="123">
        <v>0</v>
      </c>
      <c r="AA126" s="123">
        <v>0</v>
      </c>
      <c r="AB126" s="123">
        <v>0</v>
      </c>
      <c r="AC126" s="70">
        <f t="shared" si="88"/>
        <v>1841.076062191336</v>
      </c>
      <c r="AD126" s="70">
        <v>0</v>
      </c>
      <c r="AE126" s="70">
        <f t="shared" si="89"/>
        <v>96502.099299730035</v>
      </c>
      <c r="AF126" s="51">
        <f>IF(D126='2. UC Pool Allocations by Type'!B$5,'2. UC Pool Allocations by Type'!J$5,IF(D126='2. UC Pool Allocations by Type'!B$6,'2. UC Pool Allocations by Type'!J$6,IF(D126='2. UC Pool Allocations by Type'!B$7,'2. UC Pool Allocations by Type'!J$7,IF(D126='2. UC Pool Allocations by Type'!B$10,'2. UC Pool Allocations by Type'!J$10,IF(D126='2. UC Pool Allocations by Type'!B$14,'2. UC Pool Allocations by Type'!J$14,IF(D126='2. UC Pool Allocations by Type'!B$15,'2. UC Pool Allocations by Type'!J$15,IF(D126='2. UC Pool Allocations by Type'!B$16,'2. UC Pool Allocations by Type'!J$16,0)))))))</f>
        <v>7359030.3040027209</v>
      </c>
      <c r="AG126" s="71">
        <f t="shared" si="60"/>
        <v>0</v>
      </c>
      <c r="AH126" s="71">
        <f t="shared" si="61"/>
        <v>96502.099299730035</v>
      </c>
      <c r="AI126" s="71">
        <f t="shared" si="62"/>
        <v>0</v>
      </c>
      <c r="AJ126" s="71">
        <f t="shared" si="63"/>
        <v>0</v>
      </c>
      <c r="AK126" s="71">
        <f t="shared" si="64"/>
        <v>0</v>
      </c>
      <c r="AL126" s="71">
        <f t="shared" si="65"/>
        <v>0</v>
      </c>
      <c r="AM126" s="71">
        <f t="shared" si="66"/>
        <v>0</v>
      </c>
      <c r="AN126" s="49">
        <f t="shared" si="67"/>
        <v>5409.1866970350829</v>
      </c>
      <c r="AO126" s="51">
        <f>IF($E126=$D$352,U126*'1. UC Assumptions'!$H$14,0)</f>
        <v>9584.653843855127</v>
      </c>
      <c r="AP126" s="70">
        <f t="shared" si="97"/>
        <v>4175.467146820044</v>
      </c>
      <c r="AQ126" s="70">
        <f t="shared" si="68"/>
        <v>4175.467146820044</v>
      </c>
      <c r="AR126" s="70">
        <f t="shared" si="69"/>
        <v>0</v>
      </c>
      <c r="AS126" s="70">
        <f t="shared" si="90"/>
        <v>0</v>
      </c>
      <c r="AT126" s="70">
        <f t="shared" si="71"/>
        <v>0</v>
      </c>
      <c r="AU126" s="70">
        <f t="shared" si="72"/>
        <v>0</v>
      </c>
      <c r="AV126" s="70">
        <f t="shared" si="91"/>
        <v>0</v>
      </c>
      <c r="AW126" s="99">
        <f t="shared" si="99"/>
        <v>9584.653843855127</v>
      </c>
      <c r="AX126" s="281">
        <v>495590.61</v>
      </c>
      <c r="AY126" s="281">
        <f>ROUND(AX126*'1. UC Assumptions'!$C$19,2)</f>
        <v>207900.26</v>
      </c>
      <c r="AZ126" s="281">
        <f>IF((AE126-AD126-AX126)*'1. UC Assumptions'!$C$19&gt;0,(AE126-AD126-AX126)*'1. UC Assumptions'!$C$19,0)</f>
        <v>0</v>
      </c>
      <c r="BA126" s="281">
        <f t="shared" si="95"/>
        <v>207900.26</v>
      </c>
      <c r="BB126" s="281">
        <f>ROUND(BA126/'1. UC Assumptions'!$C$19,2)</f>
        <v>495590.61</v>
      </c>
      <c r="BC126" s="281">
        <f t="shared" si="92"/>
        <v>9584.653843855127</v>
      </c>
      <c r="BD126" s="281">
        <f t="shared" si="74"/>
        <v>0</v>
      </c>
      <c r="BE126" s="281">
        <f t="shared" si="75"/>
        <v>0</v>
      </c>
      <c r="BF126" s="281">
        <f t="shared" si="76"/>
        <v>0</v>
      </c>
      <c r="BG126" s="281">
        <f t="shared" si="77"/>
        <v>0</v>
      </c>
      <c r="BH126" s="281">
        <f t="shared" si="78"/>
        <v>0</v>
      </c>
      <c r="BI126" s="281">
        <f t="shared" si="79"/>
        <v>0</v>
      </c>
      <c r="BJ126" s="281">
        <f t="shared" si="96"/>
        <v>9584.653843855127</v>
      </c>
      <c r="BK126" s="281">
        <f t="shared" si="80"/>
        <v>0</v>
      </c>
      <c r="BL126" s="281">
        <f t="shared" si="81"/>
        <v>9584.653843855127</v>
      </c>
      <c r="BM126" s="281">
        <f t="shared" si="82"/>
        <v>0</v>
      </c>
      <c r="BN126" s="281">
        <f t="shared" si="83"/>
        <v>0</v>
      </c>
      <c r="BO126" s="281">
        <f t="shared" si="84"/>
        <v>0</v>
      </c>
      <c r="BP126" s="281">
        <f t="shared" si="85"/>
        <v>0</v>
      </c>
      <c r="BQ126" s="281">
        <f t="shared" si="86"/>
        <v>0</v>
      </c>
      <c r="BR126" s="281">
        <f t="shared" si="93"/>
        <v>9584.653843855127</v>
      </c>
      <c r="BS126" s="281">
        <f t="shared" si="100"/>
        <v>4020.76</v>
      </c>
      <c r="BT126" s="90"/>
      <c r="BU126" s="111"/>
      <c r="BV126" s="111"/>
      <c r="BW126" s="126">
        <v>113350.33000000002</v>
      </c>
      <c r="BX126" s="126">
        <v>580796.70929973002</v>
      </c>
      <c r="BY126" s="7">
        <f t="shared" si="94"/>
        <v>0</v>
      </c>
    </row>
    <row r="127" spans="1:77">
      <c r="A127" s="118" t="s">
        <v>318</v>
      </c>
      <c r="B127" s="118" t="s">
        <v>319</v>
      </c>
      <c r="C127" s="269" t="s">
        <v>319</v>
      </c>
      <c r="D127" s="119" t="s">
        <v>949</v>
      </c>
      <c r="E127" s="119"/>
      <c r="F127" s="120"/>
      <c r="G127" s="121" t="s">
        <v>317</v>
      </c>
      <c r="H127" s="121" t="s">
        <v>771</v>
      </c>
      <c r="I127" s="122">
        <v>3</v>
      </c>
      <c r="J127" s="217">
        <f t="shared" si="98"/>
        <v>1</v>
      </c>
      <c r="K127" s="123">
        <v>6807442.7440200029</v>
      </c>
      <c r="L127" s="123">
        <v>29962731.069999997</v>
      </c>
      <c r="M127" s="281">
        <v>13488590.899999999</v>
      </c>
      <c r="N127" s="264">
        <v>13488590.899999999</v>
      </c>
      <c r="O127" s="282">
        <v>0</v>
      </c>
      <c r="P127" s="93">
        <f t="shared" si="57"/>
        <v>9.4643911083265531E-2</v>
      </c>
      <c r="Q127" s="231">
        <v>40213349.024254709</v>
      </c>
      <c r="R127" s="231"/>
      <c r="S127" s="123">
        <v>40250246.874990329</v>
      </c>
      <c r="T127" s="123">
        <v>11755548.595636515</v>
      </c>
      <c r="U127" s="123">
        <f t="shared" si="87"/>
        <v>15006107.379353814</v>
      </c>
      <c r="V127" s="123">
        <f t="shared" si="58"/>
        <v>0</v>
      </c>
      <c r="W127" s="123" t="b">
        <f t="shared" si="59"/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70">
        <f t="shared" si="88"/>
        <v>0</v>
      </c>
      <c r="AD127" s="70">
        <v>0</v>
      </c>
      <c r="AE127" s="70">
        <f t="shared" si="89"/>
        <v>15006107.379353814</v>
      </c>
      <c r="AF127" s="51">
        <f>IF(D127='2. UC Pool Allocations by Type'!B$5,'2. UC Pool Allocations by Type'!J$5,IF(D127='2. UC Pool Allocations by Type'!B$6,'2. UC Pool Allocations by Type'!J$6,IF(D127='2. UC Pool Allocations by Type'!B$7,'2. UC Pool Allocations by Type'!J$7,IF(D127='2. UC Pool Allocations by Type'!B$10,'2. UC Pool Allocations by Type'!J$10,IF(D127='2. UC Pool Allocations by Type'!B$14,'2. UC Pool Allocations by Type'!J$14,IF(D127='2. UC Pool Allocations by Type'!B$15,'2. UC Pool Allocations by Type'!J$15,IF(D127='2. UC Pool Allocations by Type'!B$16,'2. UC Pool Allocations by Type'!J$16,0)))))))</f>
        <v>114315041.35925385</v>
      </c>
      <c r="AG127" s="71">
        <f t="shared" si="60"/>
        <v>15006107.379353814</v>
      </c>
      <c r="AH127" s="71">
        <f t="shared" si="61"/>
        <v>0</v>
      </c>
      <c r="AI127" s="71">
        <f t="shared" si="62"/>
        <v>0</v>
      </c>
      <c r="AJ127" s="71">
        <f t="shared" si="63"/>
        <v>0</v>
      </c>
      <c r="AK127" s="71">
        <f t="shared" si="64"/>
        <v>0</v>
      </c>
      <c r="AL127" s="71">
        <f t="shared" si="65"/>
        <v>0</v>
      </c>
      <c r="AM127" s="71">
        <f t="shared" si="66"/>
        <v>0</v>
      </c>
      <c r="AN127" s="49">
        <f t="shared" si="67"/>
        <v>709017.75859889889</v>
      </c>
      <c r="AO127" s="51">
        <f>IF($E127=$D$352,U127*'1. UC Assumptions'!$H$14,0)</f>
        <v>0</v>
      </c>
      <c r="AP127" s="70">
        <f t="shared" si="97"/>
        <v>0</v>
      </c>
      <c r="AQ127" s="70">
        <f t="shared" si="68"/>
        <v>0</v>
      </c>
      <c r="AR127" s="70">
        <f t="shared" si="69"/>
        <v>0</v>
      </c>
      <c r="AS127" s="70">
        <f t="shared" si="90"/>
        <v>0</v>
      </c>
      <c r="AT127" s="70">
        <f t="shared" si="71"/>
        <v>0</v>
      </c>
      <c r="AU127" s="70">
        <f t="shared" si="72"/>
        <v>709017.75859889889</v>
      </c>
      <c r="AV127" s="70">
        <f t="shared" si="91"/>
        <v>-31778.75438303503</v>
      </c>
      <c r="AW127" s="99">
        <f t="shared" si="99"/>
        <v>677239.00421586388</v>
      </c>
      <c r="AX127" s="281">
        <v>13488590.899999999</v>
      </c>
      <c r="AY127" s="281">
        <f>ROUND(AX127*'1. UC Assumptions'!$C$19,2)</f>
        <v>5658463.8799999999</v>
      </c>
      <c r="AZ127" s="281">
        <f>IF((AE127-AD127-AX127)*'1. UC Assumptions'!$C$19&gt;0,(AE127-AD127-AX127)*'1. UC Assumptions'!$C$19,0)</f>
        <v>636598.16308892553</v>
      </c>
      <c r="BA127" s="281">
        <f t="shared" si="95"/>
        <v>6295062.0430889251</v>
      </c>
      <c r="BB127" s="281">
        <f>ROUND(BA127/'1. UC Assumptions'!$C$19,2)</f>
        <v>15006107.369999999</v>
      </c>
      <c r="BC127" s="281">
        <f t="shared" si="92"/>
        <v>677239.00421586388</v>
      </c>
      <c r="BD127" s="281">
        <f t="shared" si="74"/>
        <v>0</v>
      </c>
      <c r="BE127" s="281">
        <f t="shared" si="75"/>
        <v>0</v>
      </c>
      <c r="BF127" s="281">
        <f t="shared" si="76"/>
        <v>14328868.365784135</v>
      </c>
      <c r="BG127" s="281">
        <f t="shared" si="77"/>
        <v>0</v>
      </c>
      <c r="BH127" s="281">
        <f t="shared" si="78"/>
        <v>0</v>
      </c>
      <c r="BI127" s="281">
        <f t="shared" si="79"/>
        <v>0</v>
      </c>
      <c r="BJ127" s="281">
        <f t="shared" si="96"/>
        <v>677239.00421586388</v>
      </c>
      <c r="BK127" s="281">
        <f t="shared" si="80"/>
        <v>677239.00421586388</v>
      </c>
      <c r="BL127" s="281">
        <f t="shared" si="81"/>
        <v>0</v>
      </c>
      <c r="BM127" s="281">
        <f t="shared" si="82"/>
        <v>0</v>
      </c>
      <c r="BN127" s="281">
        <f t="shared" si="83"/>
        <v>0</v>
      </c>
      <c r="BO127" s="281">
        <f t="shared" si="84"/>
        <v>0</v>
      </c>
      <c r="BP127" s="281">
        <f t="shared" si="85"/>
        <v>0</v>
      </c>
      <c r="BQ127" s="281">
        <f t="shared" si="86"/>
        <v>0</v>
      </c>
      <c r="BR127" s="281">
        <f t="shared" si="93"/>
        <v>677239.00421586388</v>
      </c>
      <c r="BS127" s="281">
        <f t="shared" si="100"/>
        <v>284101.76000000001</v>
      </c>
      <c r="BT127" s="90"/>
      <c r="BU127" s="111"/>
      <c r="BV127" s="111"/>
      <c r="BW127" s="126">
        <v>8212771.4540200038</v>
      </c>
      <c r="BX127" s="126">
        <v>40213349.024254709</v>
      </c>
      <c r="BY127" s="7">
        <f t="shared" si="94"/>
        <v>-36897.850735619664</v>
      </c>
    </row>
    <row r="128" spans="1:77">
      <c r="A128" s="118" t="s">
        <v>1190</v>
      </c>
      <c r="B128" s="118" t="s">
        <v>320</v>
      </c>
      <c r="C128" s="269" t="s">
        <v>320</v>
      </c>
      <c r="D128" s="119" t="s">
        <v>972</v>
      </c>
      <c r="E128" s="119" t="s">
        <v>977</v>
      </c>
      <c r="F128" s="120"/>
      <c r="G128" s="121" t="s">
        <v>1071</v>
      </c>
      <c r="H128" s="121" t="s">
        <v>857</v>
      </c>
      <c r="I128" s="122">
        <v>4</v>
      </c>
      <c r="J128" s="217">
        <f t="shared" si="98"/>
        <v>1</v>
      </c>
      <c r="K128" s="123">
        <v>896631.92854963965</v>
      </c>
      <c r="L128" s="123">
        <v>1340953</v>
      </c>
      <c r="M128" s="281">
        <v>1523884.8900000001</v>
      </c>
      <c r="N128" s="264">
        <v>1497591.692297928</v>
      </c>
      <c r="O128" s="282">
        <v>26293.197702072095</v>
      </c>
      <c r="P128" s="93">
        <f t="shared" si="57"/>
        <v>5.9521782769267118E-2</v>
      </c>
      <c r="Q128" s="231">
        <v>2370769.9725945578</v>
      </c>
      <c r="R128" s="231"/>
      <c r="S128" s="123">
        <v>2370769.9725945578</v>
      </c>
      <c r="T128" s="123">
        <v>584928.23313170008</v>
      </c>
      <c r="U128" s="123">
        <f t="shared" si="87"/>
        <v>288250.04716492957</v>
      </c>
      <c r="V128" s="123" t="b">
        <f t="shared" si="58"/>
        <v>0</v>
      </c>
      <c r="W128" s="123">
        <f t="shared" si="59"/>
        <v>288250.04716492957</v>
      </c>
      <c r="X128" s="123">
        <v>31354</v>
      </c>
      <c r="Y128" s="123">
        <v>0</v>
      </c>
      <c r="Z128" s="123">
        <v>0</v>
      </c>
      <c r="AA128" s="123">
        <v>0</v>
      </c>
      <c r="AB128" s="123">
        <v>0</v>
      </c>
      <c r="AC128" s="70">
        <f t="shared" si="88"/>
        <v>5060.8022979279049</v>
      </c>
      <c r="AD128" s="70">
        <v>0</v>
      </c>
      <c r="AE128" s="70">
        <f t="shared" si="89"/>
        <v>293310.84946285747</v>
      </c>
      <c r="AF128" s="51">
        <f>IF(D128='2. UC Pool Allocations by Type'!B$5,'2. UC Pool Allocations by Type'!J$5,IF(D128='2. UC Pool Allocations by Type'!B$6,'2. UC Pool Allocations by Type'!J$6,IF(D128='2. UC Pool Allocations by Type'!B$7,'2. UC Pool Allocations by Type'!J$7,IF(D128='2. UC Pool Allocations by Type'!B$10,'2. UC Pool Allocations by Type'!J$10,IF(D128='2. UC Pool Allocations by Type'!B$14,'2. UC Pool Allocations by Type'!J$14,IF(D128='2. UC Pool Allocations by Type'!B$15,'2. UC Pool Allocations by Type'!J$15,IF(D128='2. UC Pool Allocations by Type'!B$16,'2. UC Pool Allocations by Type'!J$16,0)))))))</f>
        <v>7359030.3040027209</v>
      </c>
      <c r="AG128" s="71">
        <f t="shared" si="60"/>
        <v>0</v>
      </c>
      <c r="AH128" s="71">
        <f t="shared" si="61"/>
        <v>293310.84946285747</v>
      </c>
      <c r="AI128" s="71">
        <f t="shared" si="62"/>
        <v>0</v>
      </c>
      <c r="AJ128" s="71">
        <f t="shared" si="63"/>
        <v>0</v>
      </c>
      <c r="AK128" s="71">
        <f t="shared" si="64"/>
        <v>0</v>
      </c>
      <c r="AL128" s="71">
        <f t="shared" si="65"/>
        <v>0</v>
      </c>
      <c r="AM128" s="71">
        <f t="shared" si="66"/>
        <v>0</v>
      </c>
      <c r="AN128" s="49">
        <f t="shared" si="67"/>
        <v>16440.814827071714</v>
      </c>
      <c r="AO128" s="51">
        <f>IF($E128=$D$352,U128*'1. UC Assumptions'!$H$14,0)</f>
        <v>29186.003151666326</v>
      </c>
      <c r="AP128" s="70">
        <f t="shared" si="97"/>
        <v>12745.188324594612</v>
      </c>
      <c r="AQ128" s="70">
        <f t="shared" si="68"/>
        <v>12745.188324594612</v>
      </c>
      <c r="AR128" s="70">
        <f t="shared" si="69"/>
        <v>0</v>
      </c>
      <c r="AS128" s="70">
        <f t="shared" si="90"/>
        <v>0</v>
      </c>
      <c r="AT128" s="70">
        <f t="shared" si="71"/>
        <v>0</v>
      </c>
      <c r="AU128" s="70">
        <f t="shared" si="72"/>
        <v>0</v>
      </c>
      <c r="AV128" s="70">
        <f t="shared" si="91"/>
        <v>0</v>
      </c>
      <c r="AW128" s="99">
        <f t="shared" si="99"/>
        <v>29186.003151666326</v>
      </c>
      <c r="AX128" s="281">
        <v>1523884.8900000001</v>
      </c>
      <c r="AY128" s="281">
        <f>ROUND(AX128*'1. UC Assumptions'!$C$19,2)</f>
        <v>639269.71</v>
      </c>
      <c r="AZ128" s="281">
        <f>IF((AE128-AD128-AX128)*'1. UC Assumptions'!$C$19&gt;0,(AE128-AD128-AX128)*'1. UC Assumptions'!$C$19,0)</f>
        <v>0</v>
      </c>
      <c r="BA128" s="281">
        <f t="shared" si="95"/>
        <v>639269.71</v>
      </c>
      <c r="BB128" s="281">
        <f>ROUND(BA128/'1. UC Assumptions'!$C$19,2)</f>
        <v>1523884.89</v>
      </c>
      <c r="BC128" s="281">
        <f t="shared" si="92"/>
        <v>29186.003151666326</v>
      </c>
      <c r="BD128" s="281">
        <f t="shared" si="74"/>
        <v>0</v>
      </c>
      <c r="BE128" s="281">
        <f t="shared" si="75"/>
        <v>0</v>
      </c>
      <c r="BF128" s="281">
        <f t="shared" si="76"/>
        <v>0</v>
      </c>
      <c r="BG128" s="281">
        <f t="shared" si="77"/>
        <v>0</v>
      </c>
      <c r="BH128" s="281">
        <f t="shared" si="78"/>
        <v>0</v>
      </c>
      <c r="BI128" s="281">
        <f t="shared" si="79"/>
        <v>0</v>
      </c>
      <c r="BJ128" s="281">
        <f t="shared" si="96"/>
        <v>29186.003151666326</v>
      </c>
      <c r="BK128" s="281">
        <f t="shared" si="80"/>
        <v>0</v>
      </c>
      <c r="BL128" s="281">
        <f t="shared" si="81"/>
        <v>29186.003151666326</v>
      </c>
      <c r="BM128" s="281">
        <f t="shared" si="82"/>
        <v>0</v>
      </c>
      <c r="BN128" s="281">
        <f t="shared" si="83"/>
        <v>0</v>
      </c>
      <c r="BO128" s="281">
        <f t="shared" si="84"/>
        <v>0</v>
      </c>
      <c r="BP128" s="281">
        <f t="shared" si="85"/>
        <v>0</v>
      </c>
      <c r="BQ128" s="281">
        <f t="shared" si="86"/>
        <v>0</v>
      </c>
      <c r="BR128" s="281">
        <f t="shared" si="93"/>
        <v>29186.003151666326</v>
      </c>
      <c r="BS128" s="281">
        <f t="shared" si="100"/>
        <v>12243.52</v>
      </c>
      <c r="BT128" s="90"/>
      <c r="BU128" s="111"/>
      <c r="BV128" s="111"/>
      <c r="BW128" s="126">
        <v>909676.13854963961</v>
      </c>
      <c r="BX128" s="126">
        <v>2370769.9725945578</v>
      </c>
      <c r="BY128" s="7">
        <f t="shared" si="94"/>
        <v>0</v>
      </c>
    </row>
    <row r="129" spans="1:77">
      <c r="A129" s="118" t="s">
        <v>322</v>
      </c>
      <c r="B129" s="118" t="s">
        <v>323</v>
      </c>
      <c r="C129" s="269" t="s">
        <v>323</v>
      </c>
      <c r="D129" s="119" t="s">
        <v>949</v>
      </c>
      <c r="E129" s="119"/>
      <c r="F129" s="120"/>
      <c r="G129" s="121" t="s">
        <v>321</v>
      </c>
      <c r="H129" s="121" t="s">
        <v>771</v>
      </c>
      <c r="I129" s="122">
        <v>3</v>
      </c>
      <c r="J129" s="217" t="str">
        <f t="shared" si="98"/>
        <v xml:space="preserve"> </v>
      </c>
      <c r="K129" s="123">
        <v>10846613.202070002</v>
      </c>
      <c r="L129" s="123">
        <v>1937680</v>
      </c>
      <c r="M129" s="281">
        <v>5602069.6799999997</v>
      </c>
      <c r="N129" s="264">
        <v>6665922.8954345202</v>
      </c>
      <c r="O129" s="282">
        <v>-1063853.2154345205</v>
      </c>
      <c r="P129" s="93">
        <f t="shared" si="57"/>
        <v>6.3419805451032429E-2</v>
      </c>
      <c r="Q129" s="231">
        <v>13595070.589774238</v>
      </c>
      <c r="R129" s="231"/>
      <c r="S129" s="123">
        <v>13595070.589774238</v>
      </c>
      <c r="T129" s="123">
        <v>0</v>
      </c>
      <c r="U129" s="123">
        <f t="shared" si="87"/>
        <v>6929147.6943397177</v>
      </c>
      <c r="V129" s="123">
        <f t="shared" si="58"/>
        <v>0</v>
      </c>
      <c r="W129" s="123" t="b">
        <f t="shared" si="59"/>
        <v>0</v>
      </c>
      <c r="X129" s="123">
        <v>0</v>
      </c>
      <c r="Y129" s="123">
        <v>0</v>
      </c>
      <c r="Z129" s="123">
        <v>0</v>
      </c>
      <c r="AA129" s="123">
        <v>0</v>
      </c>
      <c r="AB129" s="123">
        <v>-2169716</v>
      </c>
      <c r="AC129" s="70">
        <f t="shared" si="88"/>
        <v>-1105862.7845654795</v>
      </c>
      <c r="AD129" s="70">
        <v>0</v>
      </c>
      <c r="AE129" s="70">
        <f t="shared" si="89"/>
        <v>5823284.9097742382</v>
      </c>
      <c r="AF129" s="51">
        <f>IF(D129='2. UC Pool Allocations by Type'!B$5,'2. UC Pool Allocations by Type'!J$5,IF(D129='2. UC Pool Allocations by Type'!B$6,'2. UC Pool Allocations by Type'!J$6,IF(D129='2. UC Pool Allocations by Type'!B$7,'2. UC Pool Allocations by Type'!J$7,IF(D129='2. UC Pool Allocations by Type'!B$10,'2. UC Pool Allocations by Type'!J$10,IF(D129='2. UC Pool Allocations by Type'!B$14,'2. UC Pool Allocations by Type'!J$14,IF(D129='2. UC Pool Allocations by Type'!B$15,'2. UC Pool Allocations by Type'!J$15,IF(D129='2. UC Pool Allocations by Type'!B$16,'2. UC Pool Allocations by Type'!J$16,0)))))))</f>
        <v>114315041.35925385</v>
      </c>
      <c r="AG129" s="71">
        <f t="shared" si="60"/>
        <v>5823284.9097742382</v>
      </c>
      <c r="AH129" s="71">
        <f t="shared" si="61"/>
        <v>0</v>
      </c>
      <c r="AI129" s="71">
        <f t="shared" si="62"/>
        <v>0</v>
      </c>
      <c r="AJ129" s="71">
        <f t="shared" si="63"/>
        <v>0</v>
      </c>
      <c r="AK129" s="71">
        <f t="shared" si="64"/>
        <v>0</v>
      </c>
      <c r="AL129" s="71">
        <f t="shared" si="65"/>
        <v>0</v>
      </c>
      <c r="AM129" s="71">
        <f t="shared" si="66"/>
        <v>0</v>
      </c>
      <c r="AN129" s="49">
        <f t="shared" si="67"/>
        <v>275142.13446796715</v>
      </c>
      <c r="AO129" s="51">
        <f>IF($E129=$D$352,U129*'1. UC Assumptions'!$H$14,0)</f>
        <v>0</v>
      </c>
      <c r="AP129" s="70">
        <f t="shared" si="97"/>
        <v>0</v>
      </c>
      <c r="AQ129" s="70">
        <f t="shared" si="68"/>
        <v>0</v>
      </c>
      <c r="AR129" s="70">
        <f t="shared" si="69"/>
        <v>0</v>
      </c>
      <c r="AS129" s="70">
        <f t="shared" si="90"/>
        <v>0</v>
      </c>
      <c r="AT129" s="70">
        <f t="shared" si="71"/>
        <v>0</v>
      </c>
      <c r="AU129" s="70">
        <f t="shared" si="72"/>
        <v>275142.13446796715</v>
      </c>
      <c r="AV129" s="70">
        <f t="shared" si="91"/>
        <v>-12332.094937875798</v>
      </c>
      <c r="AW129" s="99">
        <f t="shared" si="99"/>
        <v>262810.03953009134</v>
      </c>
      <c r="AX129" s="281">
        <v>5602069.6799999997</v>
      </c>
      <c r="AY129" s="281">
        <f>ROUND(AX129*'1. UC Assumptions'!$C$19,2)</f>
        <v>2350068.23</v>
      </c>
      <c r="AZ129" s="281">
        <f>IF((AE129-AD129-AX129)*'1. UC Assumptions'!$C$19&gt;0,(AE129-AD129-AX129)*'1. UC Assumptions'!$C$19,0)</f>
        <v>92799.788890293072</v>
      </c>
      <c r="BA129" s="281">
        <f t="shared" si="95"/>
        <v>2442868.0188902928</v>
      </c>
      <c r="BB129" s="281">
        <f>ROUND(BA129/'1. UC Assumptions'!$C$19,2)</f>
        <v>5823284.9100000001</v>
      </c>
      <c r="BC129" s="281">
        <f t="shared" si="92"/>
        <v>262810.03953009134</v>
      </c>
      <c r="BD129" s="281">
        <f t="shared" si="74"/>
        <v>0</v>
      </c>
      <c r="BE129" s="281">
        <f t="shared" si="75"/>
        <v>0</v>
      </c>
      <c r="BF129" s="281">
        <f t="shared" si="76"/>
        <v>5560474.8704699092</v>
      </c>
      <c r="BG129" s="281">
        <f t="shared" si="77"/>
        <v>0</v>
      </c>
      <c r="BH129" s="281">
        <f t="shared" si="78"/>
        <v>0</v>
      </c>
      <c r="BI129" s="281">
        <f t="shared" si="79"/>
        <v>0</v>
      </c>
      <c r="BJ129" s="281">
        <f t="shared" si="96"/>
        <v>262810.03953009134</v>
      </c>
      <c r="BK129" s="281">
        <f t="shared" si="80"/>
        <v>262810.03953009134</v>
      </c>
      <c r="BL129" s="281">
        <f t="shared" si="81"/>
        <v>0</v>
      </c>
      <c r="BM129" s="281">
        <f t="shared" si="82"/>
        <v>0</v>
      </c>
      <c r="BN129" s="281">
        <f t="shared" si="83"/>
        <v>0</v>
      </c>
      <c r="BO129" s="281">
        <f t="shared" si="84"/>
        <v>0</v>
      </c>
      <c r="BP129" s="281">
        <f t="shared" si="85"/>
        <v>0</v>
      </c>
      <c r="BQ129" s="281">
        <f t="shared" si="86"/>
        <v>0</v>
      </c>
      <c r="BR129" s="281">
        <f t="shared" si="93"/>
        <v>262810.03953009134</v>
      </c>
      <c r="BS129" s="281">
        <f t="shared" si="100"/>
        <v>110248.81</v>
      </c>
      <c r="BT129" s="90"/>
      <c r="BU129" s="111"/>
      <c r="BV129" s="111"/>
      <c r="BW129" s="126">
        <v>10968448.542070001</v>
      </c>
      <c r="BX129" s="126">
        <v>13595070.589774238</v>
      </c>
      <c r="BY129" s="7">
        <f t="shared" si="94"/>
        <v>0</v>
      </c>
    </row>
    <row r="130" spans="1:77">
      <c r="A130" s="118" t="s">
        <v>325</v>
      </c>
      <c r="B130" s="118" t="s">
        <v>326</v>
      </c>
      <c r="C130" s="269" t="s">
        <v>326</v>
      </c>
      <c r="D130" s="119" t="s">
        <v>949</v>
      </c>
      <c r="E130" s="119" t="s">
        <v>977</v>
      </c>
      <c r="F130" s="120"/>
      <c r="G130" s="121" t="s">
        <v>1192</v>
      </c>
      <c r="H130" s="121" t="s">
        <v>859</v>
      </c>
      <c r="I130" s="122">
        <v>1</v>
      </c>
      <c r="J130" s="217" t="str">
        <f t="shared" si="98"/>
        <v xml:space="preserve"> </v>
      </c>
      <c r="K130" s="123">
        <v>791173.87524153409</v>
      </c>
      <c r="L130" s="123">
        <v>934989.84</v>
      </c>
      <c r="M130" s="281">
        <v>1593695.59</v>
      </c>
      <c r="N130" s="264">
        <v>1498184.9307315855</v>
      </c>
      <c r="O130" s="282">
        <v>95510.659268414602</v>
      </c>
      <c r="P130" s="93">
        <f t="shared" si="57"/>
        <v>7.5791916913930724E-2</v>
      </c>
      <c r="Q130" s="231">
        <v>1856992.9721269624</v>
      </c>
      <c r="R130" s="231"/>
      <c r="S130" s="123">
        <v>1856992.9721269624</v>
      </c>
      <c r="T130" s="123">
        <v>0</v>
      </c>
      <c r="U130" s="123">
        <f t="shared" si="87"/>
        <v>358808.0413953769</v>
      </c>
      <c r="V130" s="123">
        <f t="shared" si="58"/>
        <v>358808.0413953769</v>
      </c>
      <c r="W130" s="123" t="b">
        <f t="shared" si="59"/>
        <v>0</v>
      </c>
      <c r="X130" s="123">
        <v>118385</v>
      </c>
      <c r="Y130" s="123">
        <v>0</v>
      </c>
      <c r="Z130" s="123">
        <v>0</v>
      </c>
      <c r="AA130" s="123">
        <v>0</v>
      </c>
      <c r="AB130" s="123">
        <v>0</v>
      </c>
      <c r="AC130" s="70">
        <f t="shared" si="88"/>
        <v>22874.340731585398</v>
      </c>
      <c r="AD130" s="70">
        <v>0</v>
      </c>
      <c r="AE130" s="70">
        <f t="shared" si="89"/>
        <v>381682.3821269623</v>
      </c>
      <c r="AF130" s="51">
        <f>IF(D130='2. UC Pool Allocations by Type'!B$5,'2. UC Pool Allocations by Type'!J$5,IF(D130='2. UC Pool Allocations by Type'!B$6,'2. UC Pool Allocations by Type'!J$6,IF(D130='2. UC Pool Allocations by Type'!B$7,'2. UC Pool Allocations by Type'!J$7,IF(D130='2. UC Pool Allocations by Type'!B$10,'2. UC Pool Allocations by Type'!J$10,IF(D130='2. UC Pool Allocations by Type'!B$14,'2. UC Pool Allocations by Type'!J$14,IF(D130='2. UC Pool Allocations by Type'!B$15,'2. UC Pool Allocations by Type'!J$15,IF(D130='2. UC Pool Allocations by Type'!B$16,'2. UC Pool Allocations by Type'!J$16,0)))))))</f>
        <v>114315041.35925385</v>
      </c>
      <c r="AG130" s="71">
        <f t="shared" si="60"/>
        <v>381682.3821269623</v>
      </c>
      <c r="AH130" s="71">
        <f t="shared" si="61"/>
        <v>0</v>
      </c>
      <c r="AI130" s="71">
        <f t="shared" si="62"/>
        <v>0</v>
      </c>
      <c r="AJ130" s="71">
        <f t="shared" si="63"/>
        <v>0</v>
      </c>
      <c r="AK130" s="71">
        <f t="shared" si="64"/>
        <v>0</v>
      </c>
      <c r="AL130" s="71">
        <f t="shared" si="65"/>
        <v>0</v>
      </c>
      <c r="AM130" s="71">
        <f t="shared" si="66"/>
        <v>0</v>
      </c>
      <c r="AN130" s="49">
        <f t="shared" si="67"/>
        <v>18033.963121220881</v>
      </c>
      <c r="AO130" s="51">
        <f>IF($E130=$D$352,U130*'1. UC Assumptions'!$H$14,0)</f>
        <v>36330.167956630976</v>
      </c>
      <c r="AP130" s="70">
        <f t="shared" si="97"/>
        <v>18296.204835410095</v>
      </c>
      <c r="AQ130" s="70">
        <f t="shared" si="68"/>
        <v>0</v>
      </c>
      <c r="AR130" s="70">
        <f t="shared" si="69"/>
        <v>0</v>
      </c>
      <c r="AS130" s="70">
        <f t="shared" si="90"/>
        <v>0</v>
      </c>
      <c r="AT130" s="70">
        <f t="shared" si="71"/>
        <v>18296.204835410095</v>
      </c>
      <c r="AU130" s="70">
        <f t="shared" si="72"/>
        <v>0</v>
      </c>
      <c r="AV130" s="70">
        <f t="shared" si="91"/>
        <v>0</v>
      </c>
      <c r="AW130" s="99">
        <f t="shared" si="99"/>
        <v>36330.167956630976</v>
      </c>
      <c r="AX130" s="281">
        <v>1593695.59</v>
      </c>
      <c r="AY130" s="281">
        <f>ROUND(AX130*'1. UC Assumptions'!$C$19,2)</f>
        <v>668555.30000000005</v>
      </c>
      <c r="AZ130" s="281">
        <f>IF((AE130-AD130-AX130)*'1. UC Assumptions'!$C$19&gt;0,(AE130-AD130-AX130)*'1. UC Assumptions'!$C$19,0)</f>
        <v>0</v>
      </c>
      <c r="BA130" s="281">
        <f t="shared" si="95"/>
        <v>668555.30000000005</v>
      </c>
      <c r="BB130" s="281">
        <f>ROUND(BA130/'1. UC Assumptions'!$C$19,2)</f>
        <v>1593695.59</v>
      </c>
      <c r="BC130" s="281">
        <f t="shared" si="92"/>
        <v>36330.167956630976</v>
      </c>
      <c r="BD130" s="281">
        <f t="shared" si="74"/>
        <v>0</v>
      </c>
      <c r="BE130" s="281">
        <f t="shared" si="75"/>
        <v>0</v>
      </c>
      <c r="BF130" s="281">
        <f t="shared" si="76"/>
        <v>1557365.4220433692</v>
      </c>
      <c r="BG130" s="281">
        <f t="shared" si="77"/>
        <v>0</v>
      </c>
      <c r="BH130" s="281">
        <f t="shared" si="78"/>
        <v>0</v>
      </c>
      <c r="BI130" s="281">
        <f t="shared" si="79"/>
        <v>0</v>
      </c>
      <c r="BJ130" s="281">
        <f t="shared" si="96"/>
        <v>36330.167956630976</v>
      </c>
      <c r="BK130" s="281">
        <f t="shared" si="80"/>
        <v>36330.167956630976</v>
      </c>
      <c r="BL130" s="281">
        <f t="shared" si="81"/>
        <v>0</v>
      </c>
      <c r="BM130" s="281">
        <f t="shared" si="82"/>
        <v>0</v>
      </c>
      <c r="BN130" s="281">
        <f t="shared" si="83"/>
        <v>0</v>
      </c>
      <c r="BO130" s="281">
        <f t="shared" si="84"/>
        <v>0</v>
      </c>
      <c r="BP130" s="281">
        <f t="shared" si="85"/>
        <v>0</v>
      </c>
      <c r="BQ130" s="281">
        <f t="shared" si="86"/>
        <v>0</v>
      </c>
      <c r="BR130" s="281">
        <f t="shared" si="93"/>
        <v>36330.167956630976</v>
      </c>
      <c r="BS130" s="281">
        <f t="shared" si="100"/>
        <v>15240.5</v>
      </c>
      <c r="BT130" s="90"/>
      <c r="BU130" s="111"/>
      <c r="BV130" s="111"/>
      <c r="BW130" s="126">
        <v>827898.3952415341</v>
      </c>
      <c r="BX130" s="126">
        <v>1856992.9721269624</v>
      </c>
      <c r="BY130" s="7">
        <f t="shared" si="94"/>
        <v>0</v>
      </c>
    </row>
    <row r="131" spans="1:77">
      <c r="A131" s="118" t="s">
        <v>327</v>
      </c>
      <c r="B131" s="118" t="s">
        <v>328</v>
      </c>
      <c r="C131" s="269" t="s">
        <v>328</v>
      </c>
      <c r="D131" s="119" t="s">
        <v>949</v>
      </c>
      <c r="E131" s="119"/>
      <c r="F131" s="120"/>
      <c r="G131" s="121" t="s">
        <v>1141</v>
      </c>
      <c r="H131" s="121" t="s">
        <v>773</v>
      </c>
      <c r="I131" s="122">
        <v>6</v>
      </c>
      <c r="J131" s="217" t="str">
        <f t="shared" si="98"/>
        <v xml:space="preserve"> </v>
      </c>
      <c r="K131" s="123">
        <v>491407.52759000007</v>
      </c>
      <c r="L131" s="123">
        <v>299706</v>
      </c>
      <c r="M131" s="281">
        <v>413246.39</v>
      </c>
      <c r="N131" s="264">
        <v>413246.39</v>
      </c>
      <c r="O131" s="282">
        <v>0</v>
      </c>
      <c r="P131" s="93">
        <f t="shared" ref="P131:P194" si="101">S131/(K131+L131)-1</f>
        <v>0.1042835047725259</v>
      </c>
      <c r="Q131" s="231">
        <v>873613.61892004171</v>
      </c>
      <c r="R131" s="231"/>
      <c r="S131" s="123">
        <v>873613.61892004171</v>
      </c>
      <c r="T131" s="123">
        <v>0</v>
      </c>
      <c r="U131" s="123">
        <f t="shared" si="87"/>
        <v>460367.2289200417</v>
      </c>
      <c r="V131" s="123">
        <f t="shared" ref="V131:V194" si="102">IF($D131=$D$345,IF($E131=$D$352,$U131,0))</f>
        <v>0</v>
      </c>
      <c r="W131" s="123" t="b">
        <f t="shared" ref="W131:W194" si="103">IF($D131=$D$346,IF($E131=$D$352,$U131,0))</f>
        <v>0</v>
      </c>
      <c r="X131" s="123">
        <v>0</v>
      </c>
      <c r="Y131" s="123">
        <v>0</v>
      </c>
      <c r="Z131" s="123">
        <v>0</v>
      </c>
      <c r="AA131" s="123">
        <v>0</v>
      </c>
      <c r="AB131" s="123">
        <v>0</v>
      </c>
      <c r="AC131" s="70">
        <f t="shared" si="88"/>
        <v>0</v>
      </c>
      <c r="AD131" s="70">
        <v>0</v>
      </c>
      <c r="AE131" s="70">
        <f t="shared" si="89"/>
        <v>460367.2289200417</v>
      </c>
      <c r="AF131" s="51">
        <f>IF(D131='2. UC Pool Allocations by Type'!B$5,'2. UC Pool Allocations by Type'!J$5,IF(D131='2. UC Pool Allocations by Type'!B$6,'2. UC Pool Allocations by Type'!J$6,IF(D131='2. UC Pool Allocations by Type'!B$7,'2. UC Pool Allocations by Type'!J$7,IF(D131='2. UC Pool Allocations by Type'!B$10,'2. UC Pool Allocations by Type'!J$10,IF(D131='2. UC Pool Allocations by Type'!B$14,'2. UC Pool Allocations by Type'!J$14,IF(D131='2. UC Pool Allocations by Type'!B$15,'2. UC Pool Allocations by Type'!J$15,IF(D131='2. UC Pool Allocations by Type'!B$16,'2. UC Pool Allocations by Type'!J$16,0)))))))</f>
        <v>114315041.35925385</v>
      </c>
      <c r="AG131" s="71">
        <f t="shared" ref="AG131:AG194" si="104">IF(D131=D$345,AE131,0)</f>
        <v>460367.2289200417</v>
      </c>
      <c r="AH131" s="71">
        <f t="shared" ref="AH131:AH194" si="105">IF(D131=D$346,AE131,0)</f>
        <v>0</v>
      </c>
      <c r="AI131" s="71">
        <f t="shared" ref="AI131:AI194" si="106">IF(D131=D$347,AE131,0)</f>
        <v>0</v>
      </c>
      <c r="AJ131" s="71">
        <f t="shared" ref="AJ131:AJ194" si="107">IF(D131=D$348,AE131,0)</f>
        <v>0</v>
      </c>
      <c r="AK131" s="71">
        <f t="shared" ref="AK131:AK194" si="108">IF(D131=D$349,AE131,0)</f>
        <v>0</v>
      </c>
      <c r="AL131" s="71">
        <f t="shared" ref="AL131:AL194" si="109">IF(D131=D$350,AE131,0)</f>
        <v>0</v>
      </c>
      <c r="AM131" s="71">
        <f t="shared" ref="AM131:AM194" si="110">IF(D131=D$351,AE131,0)</f>
        <v>0</v>
      </c>
      <c r="AN131" s="49">
        <f t="shared" ref="AN131:AN194" si="111">IF($D131=$D$345,$AF131*$AE131/$AG$341,IF($D131=$D$346,$AF131*$AE131/$AH$341,IF($D131=$D$347,$AF131*$AE131/$AI$341,IF($D131=$D$348,$AF131*$AE131/$AJ$341,IF($D131=$D$349,$AF131*$AE131/$AK$341,IF($D131=$D$350,$AF131*$AE131/$AL$341,IF($D131=$D$351,$AF131*$AE131/$AM$341,0)))))))</f>
        <v>21751.712987897452</v>
      </c>
      <c r="AO131" s="51">
        <f>IF($E131=$D$352,U131*'1. UC Assumptions'!$H$14,0)</f>
        <v>0</v>
      </c>
      <c r="AP131" s="70">
        <f t="shared" si="97"/>
        <v>0</v>
      </c>
      <c r="AQ131" s="70">
        <f t="shared" ref="AQ131:AQ194" si="112">IF(D131=D$346,AP131,0)</f>
        <v>0</v>
      </c>
      <c r="AR131" s="70">
        <f t="shared" ref="AR131:AR194" si="113">IF(D131=D$346,IF(E131 &lt;&gt; D$352,AN131,0),0)</f>
        <v>0</v>
      </c>
      <c r="AS131" s="70">
        <f t="shared" si="90"/>
        <v>0</v>
      </c>
      <c r="AT131" s="70">
        <f t="shared" ref="AT131:AT194" si="114">IF(D131=D$345,AP131,0)</f>
        <v>0</v>
      </c>
      <c r="AU131" s="70">
        <f t="shared" ref="AU131:AU194" si="115">IF(D131=D$345,IF(E131&lt;&gt;D$352,AN131,0),0)</f>
        <v>21751.712987897452</v>
      </c>
      <c r="AV131" s="70">
        <f t="shared" si="91"/>
        <v>-974.92952196097463</v>
      </c>
      <c r="AW131" s="99">
        <f t="shared" si="99"/>
        <v>20776.783465936478</v>
      </c>
      <c r="AX131" s="281">
        <v>413246.39</v>
      </c>
      <c r="AY131" s="281">
        <f>ROUND(AX131*'1. UC Assumptions'!$C$19,2)</f>
        <v>173356.86</v>
      </c>
      <c r="AZ131" s="281">
        <f>IF((AE131-AD131-AX131)*'1. UC Assumptions'!$C$19&gt;0,(AE131-AD131-AX131)*'1. UC Assumptions'!$C$19,0)</f>
        <v>19767.191926957486</v>
      </c>
      <c r="BA131" s="281">
        <f t="shared" si="95"/>
        <v>193124.05192695747</v>
      </c>
      <c r="BB131" s="281">
        <f>ROUND(BA131/'1. UC Assumptions'!$C$19,2)</f>
        <v>460367.23</v>
      </c>
      <c r="BC131" s="281">
        <f t="shared" si="92"/>
        <v>20776.783465936478</v>
      </c>
      <c r="BD131" s="281">
        <f t="shared" ref="BD131:BD194" si="116">IF(D131=D$345,AW131-BC131,0)</f>
        <v>0</v>
      </c>
      <c r="BE131" s="281">
        <f t="shared" ref="BE131:BE194" si="117">IF(D131=D$349,AW131-BC131,0)</f>
        <v>0</v>
      </c>
      <c r="BF131" s="281">
        <f t="shared" ref="BF131:BF194" si="118">IF(D131=D$345,IF(BB131&gt;=BC131,BB131-BC131,0),0)</f>
        <v>439590.44653406349</v>
      </c>
      <c r="BG131" s="281">
        <f t="shared" ref="BG131:BG194" si="119">IF(D131=D$349,IF(BB131&gt;=BC131,BB131-BC131,0),0)</f>
        <v>0</v>
      </c>
      <c r="BH131" s="281">
        <f t="shared" ref="BH131:BH194" si="120">IF(D131=D$345,BD$341/BF$341*BF131,0)</f>
        <v>0</v>
      </c>
      <c r="BI131" s="281">
        <f t="shared" ref="BI131:BI194" si="121">IF(D131=D$349,BE$341/BG$341*BG131,0)</f>
        <v>0</v>
      </c>
      <c r="BJ131" s="281">
        <f t="shared" si="96"/>
        <v>20776.783465936478</v>
      </c>
      <c r="BK131" s="281">
        <f t="shared" ref="BK131:BK194" si="122">IF($D131=$D$345,$BJ131,0)</f>
        <v>20776.783465936478</v>
      </c>
      <c r="BL131" s="281">
        <f t="shared" ref="BL131:BL194" si="123">IF($D131=$D$346,$BJ131,0)</f>
        <v>0</v>
      </c>
      <c r="BM131" s="281">
        <f t="shared" ref="BM131:BM194" si="124">IF($D131=$D$347,$BJ131,0)</f>
        <v>0</v>
      </c>
      <c r="BN131" s="281">
        <f t="shared" ref="BN131:BN194" si="125">IF($D131=$D$348,$BJ131,0)</f>
        <v>0</v>
      </c>
      <c r="BO131" s="281">
        <f t="shared" ref="BO131:BO194" si="126">IF($D131=$D$349,$BJ131,0)</f>
        <v>0</v>
      </c>
      <c r="BP131" s="281">
        <f t="shared" ref="BP131:BP194" si="127">IF($D131=$D$350,$BJ131,0)</f>
        <v>0</v>
      </c>
      <c r="BQ131" s="281">
        <f t="shared" ref="BQ131:BQ194" si="128">IF($D131=$D$351,$BJ131,0)</f>
        <v>0</v>
      </c>
      <c r="BR131" s="281">
        <f t="shared" si="93"/>
        <v>20776.783465936478</v>
      </c>
      <c r="BS131" s="281">
        <f t="shared" si="100"/>
        <v>8715.86</v>
      </c>
      <c r="BT131" s="90"/>
      <c r="BU131" s="111"/>
      <c r="BV131" s="111"/>
      <c r="BW131" s="126">
        <v>529636.48759000003</v>
      </c>
      <c r="BX131" s="126">
        <v>873613.61892004171</v>
      </c>
      <c r="BY131" s="7">
        <f t="shared" si="94"/>
        <v>0</v>
      </c>
    </row>
    <row r="132" spans="1:77">
      <c r="A132" s="118" t="s">
        <v>329</v>
      </c>
      <c r="B132" s="118" t="s">
        <v>330</v>
      </c>
      <c r="C132" s="269" t="s">
        <v>330</v>
      </c>
      <c r="D132" s="119" t="s">
        <v>949</v>
      </c>
      <c r="E132" s="119"/>
      <c r="F132" s="120"/>
      <c r="G132" s="121" t="s">
        <v>1193</v>
      </c>
      <c r="H132" s="121" t="s">
        <v>860</v>
      </c>
      <c r="I132" s="122">
        <v>10</v>
      </c>
      <c r="J132" s="217">
        <f t="shared" si="98"/>
        <v>1</v>
      </c>
      <c r="K132" s="123">
        <v>2015442.9994211115</v>
      </c>
      <c r="L132" s="123">
        <v>2312331.5699999998</v>
      </c>
      <c r="M132" s="281">
        <v>788285.87</v>
      </c>
      <c r="N132" s="264">
        <v>788285.87</v>
      </c>
      <c r="O132" s="282">
        <v>0</v>
      </c>
      <c r="P132" s="93">
        <f t="shared" si="101"/>
        <v>7.9110703792490744E-2</v>
      </c>
      <c r="Q132" s="231">
        <v>4670147.861463259</v>
      </c>
      <c r="R132" s="231"/>
      <c r="S132" s="123">
        <v>4670147.861463259</v>
      </c>
      <c r="T132" s="123">
        <v>709186.44615759887</v>
      </c>
      <c r="U132" s="123">
        <f t="shared" ref="U132:U195" si="129">S132-T132-N132</f>
        <v>3172675.54530566</v>
      </c>
      <c r="V132" s="123">
        <f t="shared" si="102"/>
        <v>0</v>
      </c>
      <c r="W132" s="123" t="b">
        <f t="shared" si="103"/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70">
        <f t="shared" ref="AC132:AC195" si="130">X132+Y132+Z132+AA132+AB132-O132</f>
        <v>0</v>
      </c>
      <c r="AD132" s="70">
        <v>0</v>
      </c>
      <c r="AE132" s="70">
        <f t="shared" ref="AE132:AE195" si="131">IF(U132+AC132+AD132&gt;0,U132+AC132+AD132,0)</f>
        <v>3172675.54530566</v>
      </c>
      <c r="AF132" s="51">
        <f>IF(D132='2. UC Pool Allocations by Type'!B$5,'2. UC Pool Allocations by Type'!J$5,IF(D132='2. UC Pool Allocations by Type'!B$6,'2. UC Pool Allocations by Type'!J$6,IF(D132='2. UC Pool Allocations by Type'!B$7,'2. UC Pool Allocations by Type'!J$7,IF(D132='2. UC Pool Allocations by Type'!B$10,'2. UC Pool Allocations by Type'!J$10,IF(D132='2. UC Pool Allocations by Type'!B$14,'2. UC Pool Allocations by Type'!J$14,IF(D132='2. UC Pool Allocations by Type'!B$15,'2. UC Pool Allocations by Type'!J$15,IF(D132='2. UC Pool Allocations by Type'!B$16,'2. UC Pool Allocations by Type'!J$16,0)))))))</f>
        <v>114315041.35925385</v>
      </c>
      <c r="AG132" s="71">
        <f t="shared" si="104"/>
        <v>3172675.54530566</v>
      </c>
      <c r="AH132" s="71">
        <f t="shared" si="105"/>
        <v>0</v>
      </c>
      <c r="AI132" s="71">
        <f t="shared" si="106"/>
        <v>0</v>
      </c>
      <c r="AJ132" s="71">
        <f t="shared" si="107"/>
        <v>0</v>
      </c>
      <c r="AK132" s="71">
        <f t="shared" si="108"/>
        <v>0</v>
      </c>
      <c r="AL132" s="71">
        <f t="shared" si="109"/>
        <v>0</v>
      </c>
      <c r="AM132" s="71">
        <f t="shared" si="110"/>
        <v>0</v>
      </c>
      <c r="AN132" s="49">
        <f t="shared" si="111"/>
        <v>149904.51867545044</v>
      </c>
      <c r="AO132" s="51">
        <f>IF($E132=$D$352,U132*'1. UC Assumptions'!$H$14,0)</f>
        <v>0</v>
      </c>
      <c r="AP132" s="70">
        <f t="shared" si="97"/>
        <v>0</v>
      </c>
      <c r="AQ132" s="70">
        <f t="shared" si="112"/>
        <v>0</v>
      </c>
      <c r="AR132" s="70">
        <f t="shared" si="113"/>
        <v>0</v>
      </c>
      <c r="AS132" s="70">
        <f t="shared" ref="AS132:AS195" si="132">-AQ$341*AR132/AR$341</f>
        <v>0</v>
      </c>
      <c r="AT132" s="70">
        <f t="shared" si="114"/>
        <v>0</v>
      </c>
      <c r="AU132" s="70">
        <f t="shared" si="115"/>
        <v>149904.51867545044</v>
      </c>
      <c r="AV132" s="70">
        <f t="shared" ref="AV132:AV195" si="133">-AT$341*AU132/AU$341</f>
        <v>-6718.8428246254452</v>
      </c>
      <c r="AW132" s="99">
        <f t="shared" si="99"/>
        <v>143185.67585082501</v>
      </c>
      <c r="AX132" s="281">
        <v>788285.87</v>
      </c>
      <c r="AY132" s="281">
        <f>ROUND(AX132*'1. UC Assumptions'!$C$19,2)</f>
        <v>330685.92</v>
      </c>
      <c r="AZ132" s="281">
        <f>IF((AE132-AD132-AX132)*'1. UC Assumptions'!$C$19&gt;0,(AE132-AD132-AX132)*'1. UC Assumptions'!$C$19,0)</f>
        <v>1000251.4687907243</v>
      </c>
      <c r="BA132" s="281">
        <f t="shared" si="95"/>
        <v>1330937.3887907243</v>
      </c>
      <c r="BB132" s="281">
        <f>ROUND(BA132/'1. UC Assumptions'!$C$19,2)</f>
        <v>3172675.54</v>
      </c>
      <c r="BC132" s="281">
        <f t="shared" ref="BC132:BC195" si="134">IF(AW132&gt;=BB132,BB132,AW132)</f>
        <v>143185.67585082501</v>
      </c>
      <c r="BD132" s="281">
        <f t="shared" si="116"/>
        <v>0</v>
      </c>
      <c r="BE132" s="281">
        <f t="shared" si="117"/>
        <v>0</v>
      </c>
      <c r="BF132" s="281">
        <f t="shared" si="118"/>
        <v>3029489.8641491751</v>
      </c>
      <c r="BG132" s="281">
        <f t="shared" si="119"/>
        <v>0</v>
      </c>
      <c r="BH132" s="281">
        <f t="shared" si="120"/>
        <v>0</v>
      </c>
      <c r="BI132" s="281">
        <f t="shared" si="121"/>
        <v>0</v>
      </c>
      <c r="BJ132" s="281">
        <f t="shared" si="96"/>
        <v>143185.67585082501</v>
      </c>
      <c r="BK132" s="281">
        <f t="shared" si="122"/>
        <v>143185.67585082501</v>
      </c>
      <c r="BL132" s="281">
        <f t="shared" si="123"/>
        <v>0</v>
      </c>
      <c r="BM132" s="281">
        <f t="shared" si="124"/>
        <v>0</v>
      </c>
      <c r="BN132" s="281">
        <f t="shared" si="125"/>
        <v>0</v>
      </c>
      <c r="BO132" s="281">
        <f t="shared" si="126"/>
        <v>0</v>
      </c>
      <c r="BP132" s="281">
        <f t="shared" si="127"/>
        <v>0</v>
      </c>
      <c r="BQ132" s="281">
        <f t="shared" si="128"/>
        <v>0</v>
      </c>
      <c r="BR132" s="281">
        <f t="shared" ref="BR132:BR195" si="135">BJ132</f>
        <v>143185.67585082501</v>
      </c>
      <c r="BS132" s="281">
        <f t="shared" si="100"/>
        <v>60066.39</v>
      </c>
      <c r="BT132" s="90"/>
      <c r="BU132" s="111"/>
      <c r="BV132" s="111"/>
      <c r="BW132" s="126">
        <v>2121152.4794211113</v>
      </c>
      <c r="BX132" s="126">
        <v>4670147.861463259</v>
      </c>
      <c r="BY132" s="7">
        <f t="shared" si="94"/>
        <v>0</v>
      </c>
    </row>
    <row r="133" spans="1:77">
      <c r="A133" s="118" t="s">
        <v>333</v>
      </c>
      <c r="B133" s="118" t="s">
        <v>334</v>
      </c>
      <c r="C133" s="269" t="s">
        <v>334</v>
      </c>
      <c r="D133" s="119" t="s">
        <v>972</v>
      </c>
      <c r="E133" s="119" t="s">
        <v>977</v>
      </c>
      <c r="F133" s="120"/>
      <c r="G133" s="121" t="s">
        <v>1194</v>
      </c>
      <c r="H133" s="121" t="s">
        <v>861</v>
      </c>
      <c r="I133" s="122">
        <v>12</v>
      </c>
      <c r="J133" s="217">
        <f t="shared" si="98"/>
        <v>1</v>
      </c>
      <c r="K133" s="123">
        <v>514752.55840598908</v>
      </c>
      <c r="L133" s="123">
        <v>674423</v>
      </c>
      <c r="M133" s="281">
        <v>568176.85</v>
      </c>
      <c r="N133" s="264">
        <v>561494.50374137552</v>
      </c>
      <c r="O133" s="282">
        <v>6682.3462586244568</v>
      </c>
      <c r="P133" s="93">
        <f t="shared" si="101"/>
        <v>0.1249924052715643</v>
      </c>
      <c r="Q133" s="231">
        <v>1337813.4717413092</v>
      </c>
      <c r="R133" s="231"/>
      <c r="S133" s="123">
        <v>1337813.4717413092</v>
      </c>
      <c r="T133" s="123">
        <v>596027.08606407035</v>
      </c>
      <c r="U133" s="123">
        <f t="shared" si="129"/>
        <v>180291.88193586329</v>
      </c>
      <c r="V133" s="123" t="b">
        <f t="shared" si="102"/>
        <v>0</v>
      </c>
      <c r="W133" s="123">
        <f t="shared" si="103"/>
        <v>180291.88193586329</v>
      </c>
      <c r="X133" s="123">
        <v>8828</v>
      </c>
      <c r="Y133" s="123">
        <v>0</v>
      </c>
      <c r="Z133" s="123">
        <v>0</v>
      </c>
      <c r="AA133" s="123">
        <v>0</v>
      </c>
      <c r="AB133" s="123">
        <v>0</v>
      </c>
      <c r="AC133" s="70">
        <f t="shared" si="130"/>
        <v>2145.6537413755432</v>
      </c>
      <c r="AD133" s="70">
        <v>0</v>
      </c>
      <c r="AE133" s="70">
        <f t="shared" si="131"/>
        <v>182437.53567723883</v>
      </c>
      <c r="AF133" s="51">
        <f>IF(D133='2. UC Pool Allocations by Type'!B$5,'2. UC Pool Allocations by Type'!J$5,IF(D133='2. UC Pool Allocations by Type'!B$6,'2. UC Pool Allocations by Type'!J$6,IF(D133='2. UC Pool Allocations by Type'!B$7,'2. UC Pool Allocations by Type'!J$7,IF(D133='2. UC Pool Allocations by Type'!B$10,'2. UC Pool Allocations by Type'!J$10,IF(D133='2. UC Pool Allocations by Type'!B$14,'2. UC Pool Allocations by Type'!J$14,IF(D133='2. UC Pool Allocations by Type'!B$15,'2. UC Pool Allocations by Type'!J$15,IF(D133='2. UC Pool Allocations by Type'!B$16,'2. UC Pool Allocations by Type'!J$16,0)))))))</f>
        <v>7359030.3040027209</v>
      </c>
      <c r="AG133" s="71">
        <f t="shared" si="104"/>
        <v>0</v>
      </c>
      <c r="AH133" s="71">
        <f t="shared" si="105"/>
        <v>182437.53567723883</v>
      </c>
      <c r="AI133" s="71">
        <f t="shared" si="106"/>
        <v>0</v>
      </c>
      <c r="AJ133" s="71">
        <f t="shared" si="107"/>
        <v>0</v>
      </c>
      <c r="AK133" s="71">
        <f t="shared" si="108"/>
        <v>0</v>
      </c>
      <c r="AL133" s="71">
        <f t="shared" si="109"/>
        <v>0</v>
      </c>
      <c r="AM133" s="71">
        <f t="shared" si="110"/>
        <v>0</v>
      </c>
      <c r="AN133" s="49">
        <f t="shared" si="111"/>
        <v>10226.08521665543</v>
      </c>
      <c r="AO133" s="51">
        <f>IF($E133=$D$352,U133*'1. UC Assumptions'!$H$14,0)</f>
        <v>18254.982041301013</v>
      </c>
      <c r="AP133" s="70">
        <f t="shared" si="97"/>
        <v>8028.8968246455825</v>
      </c>
      <c r="AQ133" s="70">
        <f t="shared" si="112"/>
        <v>8028.8968246455825</v>
      </c>
      <c r="AR133" s="70">
        <f t="shared" si="113"/>
        <v>0</v>
      </c>
      <c r="AS133" s="70">
        <f t="shared" si="132"/>
        <v>0</v>
      </c>
      <c r="AT133" s="70">
        <f t="shared" si="114"/>
        <v>0</v>
      </c>
      <c r="AU133" s="70">
        <f t="shared" si="115"/>
        <v>0</v>
      </c>
      <c r="AV133" s="70">
        <f t="shared" si="133"/>
        <v>0</v>
      </c>
      <c r="AW133" s="99">
        <f t="shared" si="99"/>
        <v>18254.982041301013</v>
      </c>
      <c r="AX133" s="281">
        <v>568176.85</v>
      </c>
      <c r="AY133" s="281">
        <f>ROUND(AX133*'1. UC Assumptions'!$C$19,2)</f>
        <v>238350.19</v>
      </c>
      <c r="AZ133" s="281">
        <f>IF((AE133-AD133-AX133)*'1. UC Assumptions'!$C$19&gt;0,(AE133-AD133-AX133)*'1. UC Assumptions'!$C$19,0)</f>
        <v>0</v>
      </c>
      <c r="BA133" s="281">
        <f t="shared" si="95"/>
        <v>238350.19</v>
      </c>
      <c r="BB133" s="281">
        <f>ROUND(BA133/'1. UC Assumptions'!$C$19,2)</f>
        <v>568176.85</v>
      </c>
      <c r="BC133" s="281">
        <f t="shared" si="134"/>
        <v>18254.982041301013</v>
      </c>
      <c r="BD133" s="281">
        <f t="shared" si="116"/>
        <v>0</v>
      </c>
      <c r="BE133" s="281">
        <f t="shared" si="117"/>
        <v>0</v>
      </c>
      <c r="BF133" s="281">
        <f t="shared" si="118"/>
        <v>0</v>
      </c>
      <c r="BG133" s="281">
        <f t="shared" si="119"/>
        <v>0</v>
      </c>
      <c r="BH133" s="281">
        <f t="shared" si="120"/>
        <v>0</v>
      </c>
      <c r="BI133" s="281">
        <f t="shared" si="121"/>
        <v>0</v>
      </c>
      <c r="BJ133" s="281">
        <f t="shared" si="96"/>
        <v>18254.982041301013</v>
      </c>
      <c r="BK133" s="281">
        <f t="shared" si="122"/>
        <v>0</v>
      </c>
      <c r="BL133" s="281">
        <f t="shared" si="123"/>
        <v>18254.982041301013</v>
      </c>
      <c r="BM133" s="281">
        <f t="shared" si="124"/>
        <v>0</v>
      </c>
      <c r="BN133" s="281">
        <f t="shared" si="125"/>
        <v>0</v>
      </c>
      <c r="BO133" s="281">
        <f t="shared" si="126"/>
        <v>0</v>
      </c>
      <c r="BP133" s="281">
        <f t="shared" si="127"/>
        <v>0</v>
      </c>
      <c r="BQ133" s="281">
        <f t="shared" si="128"/>
        <v>0</v>
      </c>
      <c r="BR133" s="281">
        <f t="shared" si="135"/>
        <v>18254.982041301013</v>
      </c>
      <c r="BS133" s="281">
        <f t="shared" si="100"/>
        <v>7657.96</v>
      </c>
      <c r="BT133" s="90"/>
      <c r="BU133" s="111"/>
      <c r="BV133" s="111"/>
      <c r="BW133" s="126">
        <v>595595.60840598913</v>
      </c>
      <c r="BX133" s="126">
        <v>1337813.4717413092</v>
      </c>
      <c r="BY133" s="7">
        <f t="shared" si="94"/>
        <v>0</v>
      </c>
    </row>
    <row r="134" spans="1:77">
      <c r="A134" s="118" t="s">
        <v>1195</v>
      </c>
      <c r="B134" s="118" t="s">
        <v>336</v>
      </c>
      <c r="C134" s="269" t="s">
        <v>336</v>
      </c>
      <c r="D134" s="119" t="s">
        <v>950</v>
      </c>
      <c r="E134" s="119"/>
      <c r="F134" s="120"/>
      <c r="G134" s="121" t="s">
        <v>1057</v>
      </c>
      <c r="H134" s="121" t="s">
        <v>779</v>
      </c>
      <c r="I134" s="122">
        <v>10</v>
      </c>
      <c r="J134" s="217">
        <f t="shared" si="98"/>
        <v>1</v>
      </c>
      <c r="K134" s="123">
        <v>60401969.691460006</v>
      </c>
      <c r="L134" s="123">
        <v>251923096.25999999</v>
      </c>
      <c r="M134" s="281">
        <v>151569292.75</v>
      </c>
      <c r="N134" s="264">
        <v>111289909.75201873</v>
      </c>
      <c r="O134" s="282">
        <v>40279382.997981265</v>
      </c>
      <c r="P134" s="93">
        <f t="shared" si="101"/>
        <v>5.594872074730306E-2</v>
      </c>
      <c r="Q134" s="231">
        <v>329683694.99306065</v>
      </c>
      <c r="R134" s="231"/>
      <c r="S134" s="123">
        <v>329799253.84876126</v>
      </c>
      <c r="T134" s="123">
        <v>104802140.6802052</v>
      </c>
      <c r="U134" s="123">
        <f t="shared" si="129"/>
        <v>113707203.41653733</v>
      </c>
      <c r="V134" s="123" t="b">
        <f t="shared" si="102"/>
        <v>0</v>
      </c>
      <c r="W134" s="123" t="b">
        <f t="shared" si="103"/>
        <v>0</v>
      </c>
      <c r="X134" s="123">
        <v>57908216</v>
      </c>
      <c r="Y134" s="123">
        <v>8241750</v>
      </c>
      <c r="Z134" s="123">
        <v>13888689</v>
      </c>
      <c r="AA134" s="123">
        <v>1395007</v>
      </c>
      <c r="AB134" s="123">
        <v>0</v>
      </c>
      <c r="AC134" s="70">
        <f t="shared" si="130"/>
        <v>41154279.002018735</v>
      </c>
      <c r="AD134" s="70">
        <v>3747874.4768905588</v>
      </c>
      <c r="AE134" s="70">
        <f t="shared" si="131"/>
        <v>158609356.89544663</v>
      </c>
      <c r="AF134" s="51">
        <f>IF(D134='2. UC Pool Allocations by Type'!B$5,'2. UC Pool Allocations by Type'!J$5,IF(D134='2. UC Pool Allocations by Type'!B$6,'2. UC Pool Allocations by Type'!J$6,IF(D134='2. UC Pool Allocations by Type'!B$7,'2. UC Pool Allocations by Type'!J$7,IF(D134='2. UC Pool Allocations by Type'!B$10,'2. UC Pool Allocations by Type'!J$10,IF(D134='2. UC Pool Allocations by Type'!B$14,'2. UC Pool Allocations by Type'!J$14,IF(D134='2. UC Pool Allocations by Type'!B$15,'2. UC Pool Allocations by Type'!J$15,IF(D134='2. UC Pool Allocations by Type'!B$16,'2. UC Pool Allocations by Type'!J$16,0)))))))</f>
        <v>33688282.529729195</v>
      </c>
      <c r="AG134" s="71">
        <f t="shared" si="104"/>
        <v>0</v>
      </c>
      <c r="AH134" s="71">
        <f t="shared" si="105"/>
        <v>0</v>
      </c>
      <c r="AI134" s="71">
        <f t="shared" si="106"/>
        <v>0</v>
      </c>
      <c r="AJ134" s="71">
        <f t="shared" si="107"/>
        <v>158609356.89544663</v>
      </c>
      <c r="AK134" s="71">
        <f t="shared" si="108"/>
        <v>0</v>
      </c>
      <c r="AL134" s="71">
        <f t="shared" si="109"/>
        <v>0</v>
      </c>
      <c r="AM134" s="71">
        <f t="shared" si="110"/>
        <v>0</v>
      </c>
      <c r="AN134" s="49">
        <f t="shared" si="111"/>
        <v>6084057.1847269544</v>
      </c>
      <c r="AO134" s="51">
        <f>IF($E134=$D$352,U134*'1. UC Assumptions'!$H$14,0)</f>
        <v>0</v>
      </c>
      <c r="AP134" s="70">
        <f t="shared" si="97"/>
        <v>0</v>
      </c>
      <c r="AQ134" s="70">
        <f t="shared" si="112"/>
        <v>0</v>
      </c>
      <c r="AR134" s="70">
        <f t="shared" si="113"/>
        <v>0</v>
      </c>
      <c r="AS134" s="70">
        <f t="shared" si="132"/>
        <v>0</v>
      </c>
      <c r="AT134" s="70">
        <f t="shared" si="114"/>
        <v>0</v>
      </c>
      <c r="AU134" s="70">
        <f t="shared" si="115"/>
        <v>0</v>
      </c>
      <c r="AV134" s="70">
        <f t="shared" si="133"/>
        <v>0</v>
      </c>
      <c r="AW134" s="99">
        <f t="shared" si="99"/>
        <v>6084057.1847269544</v>
      </c>
      <c r="AX134" s="281">
        <v>151569292.75</v>
      </c>
      <c r="AY134" s="281">
        <f>ROUND(AX134*'1. UC Assumptions'!$C$19,2)</f>
        <v>63583318.310000002</v>
      </c>
      <c r="AZ134" s="281">
        <f>IF((AE134-AD134-AX134)*'1. UC Assumptions'!$C$19&gt;0,(AE134-AD134-AX134)*'1. UC Assumptions'!$C$19,0)</f>
        <v>1381073.5659592689</v>
      </c>
      <c r="BA134" s="281">
        <f t="shared" si="95"/>
        <v>64964391.87595927</v>
      </c>
      <c r="BB134" s="281">
        <f>ROUND(BA134/'1. UC Assumptions'!$C$19,2)</f>
        <v>154861482.41999999</v>
      </c>
      <c r="BC134" s="281">
        <f t="shared" si="134"/>
        <v>6084057.1847269544</v>
      </c>
      <c r="BD134" s="281">
        <f t="shared" si="116"/>
        <v>0</v>
      </c>
      <c r="BE134" s="281">
        <f t="shared" si="117"/>
        <v>0</v>
      </c>
      <c r="BF134" s="281">
        <f t="shared" si="118"/>
        <v>0</v>
      </c>
      <c r="BG134" s="281">
        <f t="shared" si="119"/>
        <v>0</v>
      </c>
      <c r="BH134" s="281">
        <f t="shared" si="120"/>
        <v>0</v>
      </c>
      <c r="BI134" s="281">
        <f t="shared" si="121"/>
        <v>0</v>
      </c>
      <c r="BJ134" s="281">
        <f t="shared" si="96"/>
        <v>6084057.1847269544</v>
      </c>
      <c r="BK134" s="281">
        <f t="shared" si="122"/>
        <v>0</v>
      </c>
      <c r="BL134" s="281">
        <f t="shared" si="123"/>
        <v>0</v>
      </c>
      <c r="BM134" s="281">
        <f t="shared" si="124"/>
        <v>0</v>
      </c>
      <c r="BN134" s="281">
        <f t="shared" si="125"/>
        <v>6084057.1847269544</v>
      </c>
      <c r="BO134" s="281">
        <f t="shared" si="126"/>
        <v>0</v>
      </c>
      <c r="BP134" s="281">
        <f t="shared" si="127"/>
        <v>0</v>
      </c>
      <c r="BQ134" s="281">
        <f t="shared" si="128"/>
        <v>0</v>
      </c>
      <c r="BR134" s="281">
        <f t="shared" si="135"/>
        <v>6084057.1847269544</v>
      </c>
      <c r="BS134" s="281">
        <f t="shared" si="100"/>
        <v>2552261.98</v>
      </c>
      <c r="BT134" s="90"/>
      <c r="BU134" s="111"/>
      <c r="BV134" s="111"/>
      <c r="BW134" s="126">
        <v>61053590.231460012</v>
      </c>
      <c r="BX134" s="126">
        <v>329683694.99306065</v>
      </c>
      <c r="BY134" s="7">
        <f t="shared" si="94"/>
        <v>-115558.85570061207</v>
      </c>
    </row>
    <row r="135" spans="1:77">
      <c r="A135" s="118" t="s">
        <v>338</v>
      </c>
      <c r="B135" s="118" t="s">
        <v>339</v>
      </c>
      <c r="C135" s="269" t="s">
        <v>339</v>
      </c>
      <c r="D135" s="119" t="s">
        <v>949</v>
      </c>
      <c r="E135" s="119"/>
      <c r="F135" s="120"/>
      <c r="G135" s="121" t="s">
        <v>337</v>
      </c>
      <c r="H135" s="121" t="s">
        <v>775</v>
      </c>
      <c r="I135" s="122">
        <v>9</v>
      </c>
      <c r="J135" s="217" t="str">
        <f t="shared" si="98"/>
        <v xml:space="preserve"> </v>
      </c>
      <c r="K135" s="123">
        <v>12091784.125119995</v>
      </c>
      <c r="L135" s="123">
        <v>19795610</v>
      </c>
      <c r="M135" s="281">
        <v>15701883.1</v>
      </c>
      <c r="N135" s="264">
        <v>15535821.152146833</v>
      </c>
      <c r="O135" s="282">
        <v>166061.94785316661</v>
      </c>
      <c r="P135" s="93">
        <f t="shared" si="101"/>
        <v>0.11804996450752925</v>
      </c>
      <c r="Q135" s="231">
        <v>35651699.869828008</v>
      </c>
      <c r="R135" s="231"/>
      <c r="S135" s="123">
        <v>35651699.869828008</v>
      </c>
      <c r="T135" s="123">
        <v>0</v>
      </c>
      <c r="U135" s="123">
        <f t="shared" si="129"/>
        <v>20115878.717681177</v>
      </c>
      <c r="V135" s="123">
        <f t="shared" si="102"/>
        <v>0</v>
      </c>
      <c r="W135" s="123" t="b">
        <f t="shared" si="103"/>
        <v>0</v>
      </c>
      <c r="X135" s="123">
        <v>381080</v>
      </c>
      <c r="Y135" s="123">
        <v>0</v>
      </c>
      <c r="Z135" s="123">
        <v>0</v>
      </c>
      <c r="AA135" s="123">
        <v>0</v>
      </c>
      <c r="AB135" s="123">
        <v>0</v>
      </c>
      <c r="AC135" s="70">
        <f t="shared" si="130"/>
        <v>215018.05214683339</v>
      </c>
      <c r="AD135" s="70">
        <v>0</v>
      </c>
      <c r="AE135" s="70">
        <f t="shared" si="131"/>
        <v>20330896.76982801</v>
      </c>
      <c r="AF135" s="51">
        <f>IF(D135='2. UC Pool Allocations by Type'!B$5,'2. UC Pool Allocations by Type'!J$5,IF(D135='2. UC Pool Allocations by Type'!B$6,'2. UC Pool Allocations by Type'!J$6,IF(D135='2. UC Pool Allocations by Type'!B$7,'2. UC Pool Allocations by Type'!J$7,IF(D135='2. UC Pool Allocations by Type'!B$10,'2. UC Pool Allocations by Type'!J$10,IF(D135='2. UC Pool Allocations by Type'!B$14,'2. UC Pool Allocations by Type'!J$14,IF(D135='2. UC Pool Allocations by Type'!B$15,'2. UC Pool Allocations by Type'!J$15,IF(D135='2. UC Pool Allocations by Type'!B$16,'2. UC Pool Allocations by Type'!J$16,0)))))))</f>
        <v>114315041.35925385</v>
      </c>
      <c r="AG135" s="71">
        <f t="shared" si="104"/>
        <v>20330896.76982801</v>
      </c>
      <c r="AH135" s="71">
        <f t="shared" si="105"/>
        <v>0</v>
      </c>
      <c r="AI135" s="71">
        <f t="shared" si="106"/>
        <v>0</v>
      </c>
      <c r="AJ135" s="71">
        <f t="shared" si="107"/>
        <v>0</v>
      </c>
      <c r="AK135" s="71">
        <f t="shared" si="108"/>
        <v>0</v>
      </c>
      <c r="AL135" s="71">
        <f t="shared" si="109"/>
        <v>0</v>
      </c>
      <c r="AM135" s="71">
        <f t="shared" si="110"/>
        <v>0</v>
      </c>
      <c r="AN135" s="49">
        <f t="shared" si="111"/>
        <v>960606.67124652944</v>
      </c>
      <c r="AO135" s="51">
        <f>IF($E135=$D$352,U135*'1. UC Assumptions'!$H$14,0)</f>
        <v>0</v>
      </c>
      <c r="AP135" s="70">
        <f t="shared" si="97"/>
        <v>0</v>
      </c>
      <c r="AQ135" s="70">
        <f t="shared" si="112"/>
        <v>0</v>
      </c>
      <c r="AR135" s="70">
        <f t="shared" si="113"/>
        <v>0</v>
      </c>
      <c r="AS135" s="70">
        <f t="shared" si="132"/>
        <v>0</v>
      </c>
      <c r="AT135" s="70">
        <f t="shared" si="114"/>
        <v>0</v>
      </c>
      <c r="AU135" s="70">
        <f t="shared" si="115"/>
        <v>960606.67124652944</v>
      </c>
      <c r="AV135" s="70">
        <f t="shared" si="133"/>
        <v>-43055.174703343109</v>
      </c>
      <c r="AW135" s="99">
        <f t="shared" si="99"/>
        <v>917551.49654318637</v>
      </c>
      <c r="AX135" s="281">
        <v>15701883.1</v>
      </c>
      <c r="AY135" s="281">
        <f>ROUND(AX135*'1. UC Assumptions'!$C$19,2)</f>
        <v>6586939.96</v>
      </c>
      <c r="AZ135" s="281">
        <f>IF((AE135-AD135-AX135)*'1. UC Assumptions'!$C$19&gt;0,(AE135-AD135-AX135)*'1. UC Assumptions'!$C$19,0)</f>
        <v>1941871.2344928505</v>
      </c>
      <c r="BA135" s="281">
        <f t="shared" si="95"/>
        <v>8528811.1944928505</v>
      </c>
      <c r="BB135" s="281">
        <f>ROUND(BA135/'1. UC Assumptions'!$C$19,2)</f>
        <v>20330896.77</v>
      </c>
      <c r="BC135" s="281">
        <f t="shared" si="134"/>
        <v>917551.49654318637</v>
      </c>
      <c r="BD135" s="281">
        <f t="shared" si="116"/>
        <v>0</v>
      </c>
      <c r="BE135" s="281">
        <f t="shared" si="117"/>
        <v>0</v>
      </c>
      <c r="BF135" s="281">
        <f t="shared" si="118"/>
        <v>19413345.273456812</v>
      </c>
      <c r="BG135" s="281">
        <f t="shared" si="119"/>
        <v>0</v>
      </c>
      <c r="BH135" s="281">
        <f t="shared" si="120"/>
        <v>0</v>
      </c>
      <c r="BI135" s="281">
        <f t="shared" si="121"/>
        <v>0</v>
      </c>
      <c r="BJ135" s="281">
        <f t="shared" si="96"/>
        <v>917551.49654318637</v>
      </c>
      <c r="BK135" s="281">
        <f t="shared" si="122"/>
        <v>917551.49654318637</v>
      </c>
      <c r="BL135" s="281">
        <f t="shared" si="123"/>
        <v>0</v>
      </c>
      <c r="BM135" s="281">
        <f t="shared" si="124"/>
        <v>0</v>
      </c>
      <c r="BN135" s="281">
        <f t="shared" si="125"/>
        <v>0</v>
      </c>
      <c r="BO135" s="281">
        <f t="shared" si="126"/>
        <v>0</v>
      </c>
      <c r="BP135" s="281">
        <f t="shared" si="127"/>
        <v>0</v>
      </c>
      <c r="BQ135" s="281">
        <f t="shared" si="128"/>
        <v>0</v>
      </c>
      <c r="BR135" s="281">
        <f t="shared" si="135"/>
        <v>917551.49654318637</v>
      </c>
      <c r="BS135" s="281">
        <f t="shared" si="100"/>
        <v>384912.85</v>
      </c>
      <c r="BT135" s="90"/>
      <c r="BU135" s="111"/>
      <c r="BV135" s="111"/>
      <c r="BW135" s="126">
        <v>14049408.915119994</v>
      </c>
      <c r="BX135" s="126">
        <v>35651699.869828008</v>
      </c>
      <c r="BY135" s="7">
        <f t="shared" si="94"/>
        <v>0</v>
      </c>
    </row>
    <row r="136" spans="1:77">
      <c r="A136" s="118" t="s">
        <v>340</v>
      </c>
      <c r="B136" s="118" t="s">
        <v>341</v>
      </c>
      <c r="C136" s="269" t="s">
        <v>341</v>
      </c>
      <c r="D136" s="119" t="s">
        <v>949</v>
      </c>
      <c r="E136" s="119" t="s">
        <v>977</v>
      </c>
      <c r="F136" s="120"/>
      <c r="G136" s="121" t="s">
        <v>1196</v>
      </c>
      <c r="H136" s="121" t="s">
        <v>862</v>
      </c>
      <c r="I136" s="122">
        <v>12</v>
      </c>
      <c r="J136" s="217" t="str">
        <f t="shared" si="98"/>
        <v xml:space="preserve"> </v>
      </c>
      <c r="K136" s="123">
        <v>234129.49999999988</v>
      </c>
      <c r="L136" s="123">
        <v>270298</v>
      </c>
      <c r="M136" s="281">
        <v>463934.11</v>
      </c>
      <c r="N136" s="264">
        <v>451987.64632365119</v>
      </c>
      <c r="O136" s="282">
        <v>11946.463676348794</v>
      </c>
      <c r="P136" s="93">
        <f t="shared" si="101"/>
        <v>6.0416361980046407E-2</v>
      </c>
      <c r="Q136" s="231">
        <v>534903.17443268979</v>
      </c>
      <c r="R136" s="231"/>
      <c r="S136" s="123">
        <v>534903.17443268979</v>
      </c>
      <c r="T136" s="123">
        <v>0</v>
      </c>
      <c r="U136" s="123">
        <f t="shared" si="129"/>
        <v>82915.528109038598</v>
      </c>
      <c r="V136" s="123">
        <f t="shared" si="102"/>
        <v>82915.528109038598</v>
      </c>
      <c r="W136" s="123" t="b">
        <f t="shared" si="103"/>
        <v>0</v>
      </c>
      <c r="X136" s="123">
        <v>14138</v>
      </c>
      <c r="Y136" s="123">
        <v>0</v>
      </c>
      <c r="Z136" s="123">
        <v>0</v>
      </c>
      <c r="AA136" s="123">
        <v>0</v>
      </c>
      <c r="AB136" s="123">
        <v>0</v>
      </c>
      <c r="AC136" s="70">
        <f t="shared" si="130"/>
        <v>2191.5363236512057</v>
      </c>
      <c r="AD136" s="70">
        <v>0</v>
      </c>
      <c r="AE136" s="70">
        <f t="shared" si="131"/>
        <v>85107.064432689804</v>
      </c>
      <c r="AF136" s="51">
        <f>IF(D136='2. UC Pool Allocations by Type'!B$5,'2. UC Pool Allocations by Type'!J$5,IF(D136='2. UC Pool Allocations by Type'!B$6,'2. UC Pool Allocations by Type'!J$6,IF(D136='2. UC Pool Allocations by Type'!B$7,'2. UC Pool Allocations by Type'!J$7,IF(D136='2. UC Pool Allocations by Type'!B$10,'2. UC Pool Allocations by Type'!J$10,IF(D136='2. UC Pool Allocations by Type'!B$14,'2. UC Pool Allocations by Type'!J$14,IF(D136='2. UC Pool Allocations by Type'!B$15,'2. UC Pool Allocations by Type'!J$15,IF(D136='2. UC Pool Allocations by Type'!B$16,'2. UC Pool Allocations by Type'!J$16,0)))))))</f>
        <v>114315041.35925385</v>
      </c>
      <c r="AG136" s="71">
        <f t="shared" si="104"/>
        <v>85107.064432689804</v>
      </c>
      <c r="AH136" s="71">
        <f t="shared" si="105"/>
        <v>0</v>
      </c>
      <c r="AI136" s="71">
        <f t="shared" si="106"/>
        <v>0</v>
      </c>
      <c r="AJ136" s="71">
        <f t="shared" si="107"/>
        <v>0</v>
      </c>
      <c r="AK136" s="71">
        <f t="shared" si="108"/>
        <v>0</v>
      </c>
      <c r="AL136" s="71">
        <f t="shared" si="109"/>
        <v>0</v>
      </c>
      <c r="AM136" s="71">
        <f t="shared" si="110"/>
        <v>0</v>
      </c>
      <c r="AN136" s="49">
        <f t="shared" si="111"/>
        <v>4021.190741845553</v>
      </c>
      <c r="AO136" s="51">
        <f>IF($E136=$D$352,U136*'1. UC Assumptions'!$H$14,0)</f>
        <v>8395.3945142906759</v>
      </c>
      <c r="AP136" s="70">
        <f t="shared" si="97"/>
        <v>4374.2037724451229</v>
      </c>
      <c r="AQ136" s="70">
        <f t="shared" si="112"/>
        <v>0</v>
      </c>
      <c r="AR136" s="70">
        <f t="shared" si="113"/>
        <v>0</v>
      </c>
      <c r="AS136" s="70">
        <f t="shared" si="132"/>
        <v>0</v>
      </c>
      <c r="AT136" s="70">
        <f t="shared" si="114"/>
        <v>4374.2037724451229</v>
      </c>
      <c r="AU136" s="70">
        <f t="shared" si="115"/>
        <v>0</v>
      </c>
      <c r="AV136" s="70">
        <f t="shared" si="133"/>
        <v>0</v>
      </c>
      <c r="AW136" s="99">
        <f t="shared" si="99"/>
        <v>8395.3945142906759</v>
      </c>
      <c r="AX136" s="281">
        <v>463934.11</v>
      </c>
      <c r="AY136" s="281">
        <f>ROUND(AX136*'1. UC Assumptions'!$C$19,2)</f>
        <v>194620.36</v>
      </c>
      <c r="AZ136" s="281">
        <f>IF((AE136-AD136-AX136)*'1. UC Assumptions'!$C$19&gt;0,(AE136-AD136-AX136)*'1. UC Assumptions'!$C$19,0)</f>
        <v>0</v>
      </c>
      <c r="BA136" s="281">
        <f t="shared" si="95"/>
        <v>194620.36</v>
      </c>
      <c r="BB136" s="281">
        <f>ROUND(BA136/'1. UC Assumptions'!$C$19,2)</f>
        <v>463934.11</v>
      </c>
      <c r="BC136" s="281">
        <f t="shared" si="134"/>
        <v>8395.3945142906759</v>
      </c>
      <c r="BD136" s="281">
        <f t="shared" si="116"/>
        <v>0</v>
      </c>
      <c r="BE136" s="281">
        <f t="shared" si="117"/>
        <v>0</v>
      </c>
      <c r="BF136" s="281">
        <f t="shared" si="118"/>
        <v>455538.71548570931</v>
      </c>
      <c r="BG136" s="281">
        <f t="shared" si="119"/>
        <v>0</v>
      </c>
      <c r="BH136" s="281">
        <f t="shared" si="120"/>
        <v>0</v>
      </c>
      <c r="BI136" s="281">
        <f t="shared" si="121"/>
        <v>0</v>
      </c>
      <c r="BJ136" s="281">
        <f t="shared" si="96"/>
        <v>8395.3945142906759</v>
      </c>
      <c r="BK136" s="281">
        <f t="shared" si="122"/>
        <v>8395.3945142906759</v>
      </c>
      <c r="BL136" s="281">
        <f t="shared" si="123"/>
        <v>0</v>
      </c>
      <c r="BM136" s="281">
        <f t="shared" si="124"/>
        <v>0</v>
      </c>
      <c r="BN136" s="281">
        <f t="shared" si="125"/>
        <v>0</v>
      </c>
      <c r="BO136" s="281">
        <f t="shared" si="126"/>
        <v>0</v>
      </c>
      <c r="BP136" s="281">
        <f t="shared" si="127"/>
        <v>0</v>
      </c>
      <c r="BQ136" s="281">
        <f t="shared" si="128"/>
        <v>0</v>
      </c>
      <c r="BR136" s="281">
        <f t="shared" si="135"/>
        <v>8395.3945142906759</v>
      </c>
      <c r="BS136" s="281">
        <f t="shared" si="100"/>
        <v>3521.86</v>
      </c>
      <c r="BT136" s="90"/>
      <c r="BU136" s="111"/>
      <c r="BV136" s="111"/>
      <c r="BW136" s="126">
        <v>237498.48999999987</v>
      </c>
      <c r="BX136" s="126">
        <v>534903.17443268979</v>
      </c>
      <c r="BY136" s="7">
        <f t="shared" si="94"/>
        <v>0</v>
      </c>
    </row>
    <row r="137" spans="1:77">
      <c r="A137" s="118" t="s">
        <v>342</v>
      </c>
      <c r="B137" s="118" t="s">
        <v>343</v>
      </c>
      <c r="C137" s="269" t="s">
        <v>2135</v>
      </c>
      <c r="D137" s="119" t="s">
        <v>949</v>
      </c>
      <c r="E137" s="119" t="s">
        <v>977</v>
      </c>
      <c r="F137" s="120"/>
      <c r="G137" s="121" t="s">
        <v>1197</v>
      </c>
      <c r="H137" s="121" t="s">
        <v>800</v>
      </c>
      <c r="I137" s="122">
        <v>11</v>
      </c>
      <c r="J137" s="217" t="str">
        <f t="shared" si="98"/>
        <v xml:space="preserve"> </v>
      </c>
      <c r="K137" s="123">
        <v>530753.51000000013</v>
      </c>
      <c r="L137" s="123">
        <v>334164</v>
      </c>
      <c r="M137" s="281">
        <v>979304.53</v>
      </c>
      <c r="N137" s="264">
        <v>473906.98233852314</v>
      </c>
      <c r="O137" s="282">
        <v>505397.54766147688</v>
      </c>
      <c r="P137" s="93">
        <f t="shared" si="101"/>
        <v>5.8207175183469184E-2</v>
      </c>
      <c r="Q137" s="231">
        <v>915261.91502382001</v>
      </c>
      <c r="R137" s="231"/>
      <c r="S137" s="123">
        <v>915261.91502382001</v>
      </c>
      <c r="T137" s="123">
        <v>0</v>
      </c>
      <c r="U137" s="123">
        <f t="shared" si="129"/>
        <v>441354.93268529687</v>
      </c>
      <c r="V137" s="123">
        <f t="shared" si="102"/>
        <v>441354.93268529687</v>
      </c>
      <c r="W137" s="123" t="b">
        <f t="shared" si="103"/>
        <v>0</v>
      </c>
      <c r="X137" s="123">
        <v>1624142</v>
      </c>
      <c r="Y137" s="123">
        <v>0</v>
      </c>
      <c r="Z137" s="123">
        <v>-648062</v>
      </c>
      <c r="AA137" s="123">
        <v>0</v>
      </c>
      <c r="AB137" s="123">
        <v>0</v>
      </c>
      <c r="AC137" s="70">
        <f t="shared" si="130"/>
        <v>470682.45233852312</v>
      </c>
      <c r="AD137" s="70">
        <v>0</v>
      </c>
      <c r="AE137" s="70">
        <f t="shared" si="131"/>
        <v>912037.38502381998</v>
      </c>
      <c r="AF137" s="51">
        <f>IF(D137='2. UC Pool Allocations by Type'!B$5,'2. UC Pool Allocations by Type'!J$5,IF(D137='2. UC Pool Allocations by Type'!B$6,'2. UC Pool Allocations by Type'!J$6,IF(D137='2. UC Pool Allocations by Type'!B$7,'2. UC Pool Allocations by Type'!J$7,IF(D137='2. UC Pool Allocations by Type'!B$10,'2. UC Pool Allocations by Type'!J$10,IF(D137='2. UC Pool Allocations by Type'!B$14,'2. UC Pool Allocations by Type'!J$14,IF(D137='2. UC Pool Allocations by Type'!B$15,'2. UC Pool Allocations by Type'!J$15,IF(D137='2. UC Pool Allocations by Type'!B$16,'2. UC Pool Allocations by Type'!J$16,0)))))))</f>
        <v>114315041.35925385</v>
      </c>
      <c r="AG137" s="71">
        <f t="shared" si="104"/>
        <v>912037.38502381998</v>
      </c>
      <c r="AH137" s="71">
        <f t="shared" si="105"/>
        <v>0</v>
      </c>
      <c r="AI137" s="71">
        <f t="shared" si="106"/>
        <v>0</v>
      </c>
      <c r="AJ137" s="71">
        <f t="shared" si="107"/>
        <v>0</v>
      </c>
      <c r="AK137" s="71">
        <f t="shared" si="108"/>
        <v>0</v>
      </c>
      <c r="AL137" s="71">
        <f t="shared" si="109"/>
        <v>0</v>
      </c>
      <c r="AM137" s="71">
        <f t="shared" si="110"/>
        <v>0</v>
      </c>
      <c r="AN137" s="49">
        <f t="shared" si="111"/>
        <v>43092.501348996448</v>
      </c>
      <c r="AO137" s="51">
        <f>IF($E137=$D$352,U137*'1. UC Assumptions'!$H$14,0)</f>
        <v>44688.237115833464</v>
      </c>
      <c r="AP137" s="70">
        <f t="shared" si="97"/>
        <v>1595.7357668370169</v>
      </c>
      <c r="AQ137" s="70">
        <f t="shared" si="112"/>
        <v>0</v>
      </c>
      <c r="AR137" s="70">
        <f t="shared" si="113"/>
        <v>0</v>
      </c>
      <c r="AS137" s="70">
        <f t="shared" si="132"/>
        <v>0</v>
      </c>
      <c r="AT137" s="70">
        <f t="shared" si="114"/>
        <v>1595.7357668370169</v>
      </c>
      <c r="AU137" s="70">
        <f t="shared" si="115"/>
        <v>0</v>
      </c>
      <c r="AV137" s="70">
        <f t="shared" si="133"/>
        <v>0</v>
      </c>
      <c r="AW137" s="99">
        <f t="shared" si="99"/>
        <v>44688.237115833464</v>
      </c>
      <c r="AX137" s="281">
        <v>979304.53</v>
      </c>
      <c r="AY137" s="281">
        <f>ROUND(AX137*'1. UC Assumptions'!$C$19,2)</f>
        <v>410818.25</v>
      </c>
      <c r="AZ137" s="281">
        <f>IF((AE137-AD137-AX137)*'1. UC Assumptions'!$C$19&gt;0,(AE137-AD137-AX137)*'1. UC Assumptions'!$C$19,0)</f>
        <v>0</v>
      </c>
      <c r="BA137" s="281">
        <f t="shared" si="95"/>
        <v>410818.25</v>
      </c>
      <c r="BB137" s="281">
        <f>ROUND(BA137/'1. UC Assumptions'!$C$19,2)</f>
        <v>979304.53</v>
      </c>
      <c r="BC137" s="281">
        <f t="shared" si="134"/>
        <v>44688.237115833464</v>
      </c>
      <c r="BD137" s="281">
        <f t="shared" si="116"/>
        <v>0</v>
      </c>
      <c r="BE137" s="281">
        <f t="shared" si="117"/>
        <v>0</v>
      </c>
      <c r="BF137" s="281">
        <f t="shared" si="118"/>
        <v>934616.29288416659</v>
      </c>
      <c r="BG137" s="281">
        <f t="shared" si="119"/>
        <v>0</v>
      </c>
      <c r="BH137" s="281">
        <f t="shared" si="120"/>
        <v>0</v>
      </c>
      <c r="BI137" s="281">
        <f t="shared" si="121"/>
        <v>0</v>
      </c>
      <c r="BJ137" s="281">
        <f t="shared" si="96"/>
        <v>44688.237115833464</v>
      </c>
      <c r="BK137" s="281">
        <f t="shared" si="122"/>
        <v>44688.237115833464</v>
      </c>
      <c r="BL137" s="281">
        <f t="shared" si="123"/>
        <v>0</v>
      </c>
      <c r="BM137" s="281">
        <f t="shared" si="124"/>
        <v>0</v>
      </c>
      <c r="BN137" s="281">
        <f t="shared" si="125"/>
        <v>0</v>
      </c>
      <c r="BO137" s="281">
        <f t="shared" si="126"/>
        <v>0</v>
      </c>
      <c r="BP137" s="281">
        <f t="shared" si="127"/>
        <v>0</v>
      </c>
      <c r="BQ137" s="281">
        <f t="shared" si="128"/>
        <v>0</v>
      </c>
      <c r="BR137" s="281">
        <f t="shared" si="135"/>
        <v>44688.237115833464</v>
      </c>
      <c r="BS137" s="281">
        <f t="shared" si="100"/>
        <v>18746.71</v>
      </c>
      <c r="BT137" s="90"/>
      <c r="BU137" s="111"/>
      <c r="BV137" s="111"/>
      <c r="BW137" s="126">
        <v>534716.22000000009</v>
      </c>
      <c r="BX137" s="126">
        <v>915261.91502382001</v>
      </c>
      <c r="BY137" s="7">
        <f t="shared" si="94"/>
        <v>0</v>
      </c>
    </row>
    <row r="138" spans="1:77">
      <c r="A138" s="118" t="s">
        <v>344</v>
      </c>
      <c r="B138" s="118" t="s">
        <v>345</v>
      </c>
      <c r="C138" s="269" t="s">
        <v>345</v>
      </c>
      <c r="D138" s="119" t="s">
        <v>949</v>
      </c>
      <c r="E138" s="119"/>
      <c r="F138" s="120"/>
      <c r="G138" s="130" t="s">
        <v>1198</v>
      </c>
      <c r="H138" s="121" t="s">
        <v>779</v>
      </c>
      <c r="I138" s="122">
        <v>10</v>
      </c>
      <c r="J138" s="217" t="str">
        <f t="shared" si="98"/>
        <v xml:space="preserve"> </v>
      </c>
      <c r="K138" s="123">
        <v>3719062.1672857585</v>
      </c>
      <c r="L138" s="123">
        <v>9079806</v>
      </c>
      <c r="M138" s="281">
        <v>5125254.5</v>
      </c>
      <c r="N138" s="264">
        <v>5125254.5</v>
      </c>
      <c r="O138" s="282">
        <v>0</v>
      </c>
      <c r="P138" s="93">
        <f t="shared" si="101"/>
        <v>0.12831068489392639</v>
      </c>
      <c r="Q138" s="231">
        <v>14441099.707697267</v>
      </c>
      <c r="R138" s="231"/>
      <c r="S138" s="123">
        <v>14441099.707697267</v>
      </c>
      <c r="T138" s="123">
        <v>0</v>
      </c>
      <c r="U138" s="123">
        <f t="shared" si="129"/>
        <v>9315845.2076972667</v>
      </c>
      <c r="V138" s="123">
        <f t="shared" si="102"/>
        <v>0</v>
      </c>
      <c r="W138" s="123" t="b">
        <f t="shared" si="103"/>
        <v>0</v>
      </c>
      <c r="X138" s="123">
        <v>0</v>
      </c>
      <c r="Y138" s="123">
        <v>0</v>
      </c>
      <c r="Z138" s="123">
        <v>0</v>
      </c>
      <c r="AA138" s="123">
        <v>0</v>
      </c>
      <c r="AB138" s="123">
        <v>0</v>
      </c>
      <c r="AC138" s="70">
        <f t="shared" si="130"/>
        <v>0</v>
      </c>
      <c r="AD138" s="70">
        <v>0</v>
      </c>
      <c r="AE138" s="70">
        <f t="shared" si="131"/>
        <v>9315845.2076972667</v>
      </c>
      <c r="AF138" s="51">
        <f>IF(D138='2. UC Pool Allocations by Type'!B$5,'2. UC Pool Allocations by Type'!J$5,IF(D138='2. UC Pool Allocations by Type'!B$6,'2. UC Pool Allocations by Type'!J$6,IF(D138='2. UC Pool Allocations by Type'!B$7,'2. UC Pool Allocations by Type'!J$7,IF(D138='2. UC Pool Allocations by Type'!B$10,'2. UC Pool Allocations by Type'!J$10,IF(D138='2. UC Pool Allocations by Type'!B$14,'2. UC Pool Allocations by Type'!J$14,IF(D138='2. UC Pool Allocations by Type'!B$15,'2. UC Pool Allocations by Type'!J$15,IF(D138='2. UC Pool Allocations by Type'!B$16,'2. UC Pool Allocations by Type'!J$16,0)))))))</f>
        <v>114315041.35925385</v>
      </c>
      <c r="AG138" s="71">
        <f t="shared" si="104"/>
        <v>9315845.2076972667</v>
      </c>
      <c r="AH138" s="71">
        <f t="shared" si="105"/>
        <v>0</v>
      </c>
      <c r="AI138" s="71">
        <f t="shared" si="106"/>
        <v>0</v>
      </c>
      <c r="AJ138" s="71">
        <f t="shared" si="107"/>
        <v>0</v>
      </c>
      <c r="AK138" s="71">
        <f t="shared" si="108"/>
        <v>0</v>
      </c>
      <c r="AL138" s="71">
        <f t="shared" si="109"/>
        <v>0</v>
      </c>
      <c r="AM138" s="71">
        <f t="shared" si="110"/>
        <v>0</v>
      </c>
      <c r="AN138" s="49">
        <f t="shared" si="111"/>
        <v>440160.76399023045</v>
      </c>
      <c r="AO138" s="51">
        <f>IF($E138=$D$352,U138*'1. UC Assumptions'!$H$14,0)</f>
        <v>0</v>
      </c>
      <c r="AP138" s="70">
        <f t="shared" si="97"/>
        <v>0</v>
      </c>
      <c r="AQ138" s="70">
        <f t="shared" si="112"/>
        <v>0</v>
      </c>
      <c r="AR138" s="70">
        <f t="shared" si="113"/>
        <v>0</v>
      </c>
      <c r="AS138" s="70">
        <f t="shared" si="132"/>
        <v>0</v>
      </c>
      <c r="AT138" s="70">
        <f t="shared" si="114"/>
        <v>0</v>
      </c>
      <c r="AU138" s="70">
        <f t="shared" si="115"/>
        <v>440160.76399023045</v>
      </c>
      <c r="AV138" s="70">
        <f t="shared" si="133"/>
        <v>-19728.364541300089</v>
      </c>
      <c r="AW138" s="99">
        <f t="shared" si="99"/>
        <v>420432.39944893034</v>
      </c>
      <c r="AX138" s="281">
        <v>5125254.5</v>
      </c>
      <c r="AY138" s="281">
        <f>ROUND(AX138*'1. UC Assumptions'!$C$19,2)</f>
        <v>2150044.2599999998</v>
      </c>
      <c r="AZ138" s="281">
        <f>IF((AE138-AD138-AX138)*'1. UC Assumptions'!$C$19&gt;0,(AE138-AD138-AX138)*'1. UC Assumptions'!$C$19,0)</f>
        <v>1757952.8018790034</v>
      </c>
      <c r="BA138" s="281">
        <f t="shared" si="95"/>
        <v>3907997.0618790034</v>
      </c>
      <c r="BB138" s="281">
        <f>ROUND(BA138/'1. UC Assumptions'!$C$19,2)</f>
        <v>9315845.1999999993</v>
      </c>
      <c r="BC138" s="281">
        <f t="shared" si="134"/>
        <v>420432.39944893034</v>
      </c>
      <c r="BD138" s="281">
        <f t="shared" si="116"/>
        <v>0</v>
      </c>
      <c r="BE138" s="281">
        <f t="shared" si="117"/>
        <v>0</v>
      </c>
      <c r="BF138" s="281">
        <f t="shared" si="118"/>
        <v>8895412.800551068</v>
      </c>
      <c r="BG138" s="281">
        <f t="shared" si="119"/>
        <v>0</v>
      </c>
      <c r="BH138" s="281">
        <f t="shared" si="120"/>
        <v>0</v>
      </c>
      <c r="BI138" s="281">
        <f t="shared" si="121"/>
        <v>0</v>
      </c>
      <c r="BJ138" s="281">
        <f t="shared" si="96"/>
        <v>420432.39944893034</v>
      </c>
      <c r="BK138" s="281">
        <f t="shared" si="122"/>
        <v>420432.39944893034</v>
      </c>
      <c r="BL138" s="281">
        <f t="shared" si="123"/>
        <v>0</v>
      </c>
      <c r="BM138" s="281">
        <f t="shared" si="124"/>
        <v>0</v>
      </c>
      <c r="BN138" s="281">
        <f t="shared" si="125"/>
        <v>0</v>
      </c>
      <c r="BO138" s="281">
        <f t="shared" si="126"/>
        <v>0</v>
      </c>
      <c r="BP138" s="281">
        <f t="shared" si="127"/>
        <v>0</v>
      </c>
      <c r="BQ138" s="281">
        <f t="shared" si="128"/>
        <v>0</v>
      </c>
      <c r="BR138" s="281">
        <f t="shared" si="135"/>
        <v>420432.39944893034</v>
      </c>
      <c r="BS138" s="281">
        <f t="shared" si="100"/>
        <v>176371.39</v>
      </c>
      <c r="BT138" s="90"/>
      <c r="BU138" s="111"/>
      <c r="BV138" s="111"/>
      <c r="BW138" s="126">
        <v>4629478.3972857576</v>
      </c>
      <c r="BX138" s="126">
        <v>14441099.707697267</v>
      </c>
      <c r="BY138" s="7">
        <f t="shared" si="94"/>
        <v>0</v>
      </c>
    </row>
    <row r="139" spans="1:77">
      <c r="A139" s="118" t="s">
        <v>346</v>
      </c>
      <c r="B139" s="118" t="s">
        <v>347</v>
      </c>
      <c r="C139" s="269" t="s">
        <v>347</v>
      </c>
      <c r="D139" s="119" t="s">
        <v>949</v>
      </c>
      <c r="E139" s="119" t="s">
        <v>977</v>
      </c>
      <c r="F139" s="120"/>
      <c r="G139" s="121" t="s">
        <v>1199</v>
      </c>
      <c r="H139" s="121" t="s">
        <v>863</v>
      </c>
      <c r="I139" s="122">
        <v>12</v>
      </c>
      <c r="J139" s="217">
        <f t="shared" si="98"/>
        <v>1</v>
      </c>
      <c r="K139" s="123">
        <v>838976.55453520385</v>
      </c>
      <c r="L139" s="123">
        <v>3123002</v>
      </c>
      <c r="M139" s="281">
        <v>2623819.9700000002</v>
      </c>
      <c r="N139" s="264">
        <v>2623819.9700000002</v>
      </c>
      <c r="O139" s="282">
        <v>0</v>
      </c>
      <c r="P139" s="93">
        <f t="shared" si="101"/>
        <v>0.10370320234219532</v>
      </c>
      <c r="Q139" s="231">
        <v>4371981.0959376367</v>
      </c>
      <c r="R139" s="231"/>
      <c r="S139" s="123">
        <v>4372848.4182516066</v>
      </c>
      <c r="T139" s="123">
        <v>1180300.5519940562</v>
      </c>
      <c r="U139" s="123">
        <f t="shared" si="129"/>
        <v>568727.89625754999</v>
      </c>
      <c r="V139" s="123">
        <f t="shared" si="102"/>
        <v>568727.89625754999</v>
      </c>
      <c r="W139" s="123" t="b">
        <f t="shared" si="103"/>
        <v>0</v>
      </c>
      <c r="X139" s="123">
        <v>0</v>
      </c>
      <c r="Y139" s="123">
        <v>0</v>
      </c>
      <c r="Z139" s="123">
        <v>0</v>
      </c>
      <c r="AA139" s="123">
        <v>0</v>
      </c>
      <c r="AB139" s="123">
        <v>0</v>
      </c>
      <c r="AC139" s="70">
        <f t="shared" si="130"/>
        <v>0</v>
      </c>
      <c r="AD139" s="70">
        <v>0</v>
      </c>
      <c r="AE139" s="70">
        <f t="shared" si="131"/>
        <v>568727.89625754999</v>
      </c>
      <c r="AF139" s="51">
        <f>IF(D139='2. UC Pool Allocations by Type'!B$5,'2. UC Pool Allocations by Type'!J$5,IF(D139='2. UC Pool Allocations by Type'!B$6,'2. UC Pool Allocations by Type'!J$6,IF(D139='2. UC Pool Allocations by Type'!B$7,'2. UC Pool Allocations by Type'!J$7,IF(D139='2. UC Pool Allocations by Type'!B$10,'2. UC Pool Allocations by Type'!J$10,IF(D139='2. UC Pool Allocations by Type'!B$14,'2. UC Pool Allocations by Type'!J$14,IF(D139='2. UC Pool Allocations by Type'!B$15,'2. UC Pool Allocations by Type'!J$15,IF(D139='2. UC Pool Allocations by Type'!B$16,'2. UC Pool Allocations by Type'!J$16,0)))))))</f>
        <v>114315041.35925385</v>
      </c>
      <c r="AG139" s="71">
        <f t="shared" si="104"/>
        <v>568727.89625754999</v>
      </c>
      <c r="AH139" s="71">
        <f t="shared" si="105"/>
        <v>0</v>
      </c>
      <c r="AI139" s="71">
        <f t="shared" si="106"/>
        <v>0</v>
      </c>
      <c r="AJ139" s="71">
        <f t="shared" si="107"/>
        <v>0</v>
      </c>
      <c r="AK139" s="71">
        <f t="shared" si="108"/>
        <v>0</v>
      </c>
      <c r="AL139" s="71">
        <f t="shared" si="109"/>
        <v>0</v>
      </c>
      <c r="AM139" s="71">
        <f t="shared" si="110"/>
        <v>0</v>
      </c>
      <c r="AN139" s="49">
        <f t="shared" si="111"/>
        <v>26871.604211761896</v>
      </c>
      <c r="AO139" s="51">
        <f>IF($E139=$D$352,U139*'1. UC Assumptions'!$H$14,0)</f>
        <v>57585.052754964287</v>
      </c>
      <c r="AP139" s="70">
        <f t="shared" si="97"/>
        <v>30713.44854320239</v>
      </c>
      <c r="AQ139" s="70">
        <f t="shared" si="112"/>
        <v>0</v>
      </c>
      <c r="AR139" s="70">
        <f t="shared" si="113"/>
        <v>0</v>
      </c>
      <c r="AS139" s="70">
        <f t="shared" si="132"/>
        <v>0</v>
      </c>
      <c r="AT139" s="70">
        <f t="shared" si="114"/>
        <v>30713.44854320239</v>
      </c>
      <c r="AU139" s="70">
        <f t="shared" si="115"/>
        <v>0</v>
      </c>
      <c r="AV139" s="70">
        <f t="shared" si="133"/>
        <v>0</v>
      </c>
      <c r="AW139" s="99">
        <f t="shared" si="99"/>
        <v>57585.052754964287</v>
      </c>
      <c r="AX139" s="281">
        <v>2623819.9700000002</v>
      </c>
      <c r="AY139" s="281">
        <f>ROUND(AX139*'1. UC Assumptions'!$C$19,2)</f>
        <v>1100692.48</v>
      </c>
      <c r="AZ139" s="281">
        <f>IF((AE139-AD139-AX139)*'1. UC Assumptions'!$C$19&gt;0,(AE139-AD139-AX139)*'1. UC Assumptions'!$C$19,0)</f>
        <v>0</v>
      </c>
      <c r="BA139" s="281">
        <f t="shared" si="95"/>
        <v>1100692.48</v>
      </c>
      <c r="BB139" s="281">
        <f>ROUND(BA139/'1. UC Assumptions'!$C$19,2)</f>
        <v>2623819.98</v>
      </c>
      <c r="BC139" s="281">
        <f t="shared" si="134"/>
        <v>57585.052754964287</v>
      </c>
      <c r="BD139" s="281">
        <f t="shared" si="116"/>
        <v>0</v>
      </c>
      <c r="BE139" s="281">
        <f t="shared" si="117"/>
        <v>0</v>
      </c>
      <c r="BF139" s="281">
        <f t="shared" si="118"/>
        <v>2566234.9272450358</v>
      </c>
      <c r="BG139" s="281">
        <f t="shared" si="119"/>
        <v>0</v>
      </c>
      <c r="BH139" s="281">
        <f t="shared" si="120"/>
        <v>0</v>
      </c>
      <c r="BI139" s="281">
        <f t="shared" si="121"/>
        <v>0</v>
      </c>
      <c r="BJ139" s="281">
        <f t="shared" si="96"/>
        <v>57585.052754964287</v>
      </c>
      <c r="BK139" s="281">
        <f t="shared" si="122"/>
        <v>57585.052754964287</v>
      </c>
      <c r="BL139" s="281">
        <f t="shared" si="123"/>
        <v>0</v>
      </c>
      <c r="BM139" s="281">
        <f t="shared" si="124"/>
        <v>0</v>
      </c>
      <c r="BN139" s="281">
        <f t="shared" si="125"/>
        <v>0</v>
      </c>
      <c r="BO139" s="281">
        <f t="shared" si="126"/>
        <v>0</v>
      </c>
      <c r="BP139" s="281">
        <f t="shared" si="127"/>
        <v>0</v>
      </c>
      <c r="BQ139" s="281">
        <f t="shared" si="128"/>
        <v>0</v>
      </c>
      <c r="BR139" s="281">
        <f t="shared" si="135"/>
        <v>57585.052754964287</v>
      </c>
      <c r="BS139" s="281">
        <f t="shared" si="100"/>
        <v>24156.92</v>
      </c>
      <c r="BT139" s="90"/>
      <c r="BU139" s="111"/>
      <c r="BV139" s="111"/>
      <c r="BW139" s="126">
        <v>1027425.1445352037</v>
      </c>
      <c r="BX139" s="126">
        <v>4371981.0959376367</v>
      </c>
      <c r="BY139" s="7">
        <f t="shared" si="94"/>
        <v>-867.32231396995485</v>
      </c>
    </row>
    <row r="140" spans="1:77">
      <c r="A140" s="118" t="s">
        <v>348</v>
      </c>
      <c r="B140" s="118" t="s">
        <v>349</v>
      </c>
      <c r="C140" s="269" t="s">
        <v>349</v>
      </c>
      <c r="D140" s="119" t="s">
        <v>949</v>
      </c>
      <c r="E140" s="119"/>
      <c r="F140" s="120"/>
      <c r="G140" s="121" t="s">
        <v>1200</v>
      </c>
      <c r="H140" s="121" t="s">
        <v>774</v>
      </c>
      <c r="I140" s="122">
        <v>17</v>
      </c>
      <c r="J140" s="217">
        <f t="shared" si="98"/>
        <v>1</v>
      </c>
      <c r="K140" s="123">
        <v>10679006.162289998</v>
      </c>
      <c r="L140" s="123">
        <v>20143039</v>
      </c>
      <c r="M140" s="281">
        <v>17288882.460000001</v>
      </c>
      <c r="N140" s="264">
        <v>13805710.101002783</v>
      </c>
      <c r="O140" s="282">
        <v>3483172.3589972183</v>
      </c>
      <c r="P140" s="93">
        <f t="shared" si="101"/>
        <v>8.0327842938228589E-2</v>
      </c>
      <c r="Q140" s="231">
        <v>33297913.565121416</v>
      </c>
      <c r="R140" s="231"/>
      <c r="S140" s="123">
        <v>33297913.565121416</v>
      </c>
      <c r="T140" s="123">
        <v>4863779.2268055789</v>
      </c>
      <c r="U140" s="123">
        <f t="shared" si="129"/>
        <v>14628424.237313055</v>
      </c>
      <c r="V140" s="123">
        <f t="shared" si="102"/>
        <v>0</v>
      </c>
      <c r="W140" s="123" t="b">
        <f t="shared" si="103"/>
        <v>0</v>
      </c>
      <c r="X140" s="123">
        <v>3890899</v>
      </c>
      <c r="Y140" s="123">
        <v>0</v>
      </c>
      <c r="Z140" s="123">
        <v>2293344</v>
      </c>
      <c r="AA140" s="123">
        <v>0</v>
      </c>
      <c r="AB140" s="123">
        <v>989672</v>
      </c>
      <c r="AC140" s="70">
        <f t="shared" si="130"/>
        <v>3690742.6410027817</v>
      </c>
      <c r="AD140" s="70">
        <v>0</v>
      </c>
      <c r="AE140" s="70">
        <f t="shared" si="131"/>
        <v>18319166.878315836</v>
      </c>
      <c r="AF140" s="51">
        <f>IF(D140='2. UC Pool Allocations by Type'!B$5,'2. UC Pool Allocations by Type'!J$5,IF(D140='2. UC Pool Allocations by Type'!B$6,'2. UC Pool Allocations by Type'!J$6,IF(D140='2. UC Pool Allocations by Type'!B$7,'2. UC Pool Allocations by Type'!J$7,IF(D140='2. UC Pool Allocations by Type'!B$10,'2. UC Pool Allocations by Type'!J$10,IF(D140='2. UC Pool Allocations by Type'!B$14,'2. UC Pool Allocations by Type'!J$14,IF(D140='2. UC Pool Allocations by Type'!B$15,'2. UC Pool Allocations by Type'!J$15,IF(D140='2. UC Pool Allocations by Type'!B$16,'2. UC Pool Allocations by Type'!J$16,0)))))))</f>
        <v>114315041.35925385</v>
      </c>
      <c r="AG140" s="71">
        <f t="shared" si="104"/>
        <v>18319166.878315836</v>
      </c>
      <c r="AH140" s="71">
        <f t="shared" si="105"/>
        <v>0</v>
      </c>
      <c r="AI140" s="71">
        <f t="shared" si="106"/>
        <v>0</v>
      </c>
      <c r="AJ140" s="71">
        <f t="shared" si="107"/>
        <v>0</v>
      </c>
      <c r="AK140" s="71">
        <f t="shared" si="108"/>
        <v>0</v>
      </c>
      <c r="AL140" s="71">
        <f t="shared" si="109"/>
        <v>0</v>
      </c>
      <c r="AM140" s="71">
        <f t="shared" si="110"/>
        <v>0</v>
      </c>
      <c r="AN140" s="49">
        <f t="shared" si="111"/>
        <v>865555.22435705713</v>
      </c>
      <c r="AO140" s="51">
        <f>IF($E140=$D$352,U140*'1. UC Assumptions'!$H$14,0)</f>
        <v>0</v>
      </c>
      <c r="AP140" s="70">
        <f t="shared" si="97"/>
        <v>0</v>
      </c>
      <c r="AQ140" s="70">
        <f t="shared" si="112"/>
        <v>0</v>
      </c>
      <c r="AR140" s="70">
        <f t="shared" si="113"/>
        <v>0</v>
      </c>
      <c r="AS140" s="70">
        <f t="shared" si="132"/>
        <v>0</v>
      </c>
      <c r="AT140" s="70">
        <f t="shared" si="114"/>
        <v>0</v>
      </c>
      <c r="AU140" s="70">
        <f t="shared" si="115"/>
        <v>865555.22435705713</v>
      </c>
      <c r="AV140" s="70">
        <f t="shared" si="133"/>
        <v>-38794.89130730839</v>
      </c>
      <c r="AW140" s="99">
        <f t="shared" si="99"/>
        <v>826760.33304974879</v>
      </c>
      <c r="AX140" s="281">
        <v>17288882.460000001</v>
      </c>
      <c r="AY140" s="281">
        <f>ROUND(AX140*'1. UC Assumptions'!$C$19,2)</f>
        <v>7252686.1900000004</v>
      </c>
      <c r="AZ140" s="281">
        <f>IF((AE140-AD140-AX140)*'1. UC Assumptions'!$C$19&gt;0,(AE140-AD140-AX140)*'1. UC Assumptions'!$C$19,0)</f>
        <v>432204.31348349288</v>
      </c>
      <c r="BA140" s="281">
        <f t="shared" si="95"/>
        <v>7684890.5034834929</v>
      </c>
      <c r="BB140" s="281">
        <f>ROUND(BA140/'1. UC Assumptions'!$C$19,2)</f>
        <v>18319166.870000001</v>
      </c>
      <c r="BC140" s="281">
        <f t="shared" si="134"/>
        <v>826760.33304974879</v>
      </c>
      <c r="BD140" s="281">
        <f t="shared" si="116"/>
        <v>0</v>
      </c>
      <c r="BE140" s="281">
        <f t="shared" si="117"/>
        <v>0</v>
      </c>
      <c r="BF140" s="281">
        <f t="shared" si="118"/>
        <v>17492406.536950253</v>
      </c>
      <c r="BG140" s="281">
        <f t="shared" si="119"/>
        <v>0</v>
      </c>
      <c r="BH140" s="281">
        <f t="shared" si="120"/>
        <v>0</v>
      </c>
      <c r="BI140" s="281">
        <f t="shared" si="121"/>
        <v>0</v>
      </c>
      <c r="BJ140" s="281">
        <f t="shared" si="96"/>
        <v>826760.33304974879</v>
      </c>
      <c r="BK140" s="281">
        <f t="shared" si="122"/>
        <v>826760.33304974879</v>
      </c>
      <c r="BL140" s="281">
        <f t="shared" si="123"/>
        <v>0</v>
      </c>
      <c r="BM140" s="281">
        <f t="shared" si="124"/>
        <v>0</v>
      </c>
      <c r="BN140" s="281">
        <f t="shared" si="125"/>
        <v>0</v>
      </c>
      <c r="BO140" s="281">
        <f t="shared" si="126"/>
        <v>0</v>
      </c>
      <c r="BP140" s="281">
        <f t="shared" si="127"/>
        <v>0</v>
      </c>
      <c r="BQ140" s="281">
        <f t="shared" si="128"/>
        <v>0</v>
      </c>
      <c r="BR140" s="281">
        <f t="shared" si="135"/>
        <v>826760.33304974879</v>
      </c>
      <c r="BS140" s="281">
        <f t="shared" si="100"/>
        <v>346825.95</v>
      </c>
      <c r="BT140" s="90"/>
      <c r="BU140" s="111"/>
      <c r="BV140" s="111"/>
      <c r="BW140" s="126">
        <v>11467473.782289999</v>
      </c>
      <c r="BX140" s="126">
        <v>33297913.565121416</v>
      </c>
      <c r="BY140" s="7">
        <f t="shared" si="94"/>
        <v>0</v>
      </c>
    </row>
    <row r="141" spans="1:77">
      <c r="A141" s="118" t="s">
        <v>353</v>
      </c>
      <c r="B141" s="118" t="s">
        <v>354</v>
      </c>
      <c r="C141" s="269" t="s">
        <v>354</v>
      </c>
      <c r="D141" s="119" t="s">
        <v>949</v>
      </c>
      <c r="E141" s="119" t="s">
        <v>977</v>
      </c>
      <c r="F141" s="120"/>
      <c r="G141" s="121" t="s">
        <v>1202</v>
      </c>
      <c r="H141" s="121" t="s">
        <v>864</v>
      </c>
      <c r="I141" s="122">
        <v>6</v>
      </c>
      <c r="J141" s="217" t="str">
        <f t="shared" si="98"/>
        <v xml:space="preserve"> </v>
      </c>
      <c r="K141" s="123">
        <v>1928180.1416411488</v>
      </c>
      <c r="L141" s="123">
        <v>6227482.04</v>
      </c>
      <c r="M141" s="281">
        <v>7544393.6799999997</v>
      </c>
      <c r="N141" s="264">
        <v>6959981.5271301363</v>
      </c>
      <c r="O141" s="282">
        <v>584412.15286986344</v>
      </c>
      <c r="P141" s="93">
        <f t="shared" si="101"/>
        <v>6.1530235351432427E-2</v>
      </c>
      <c r="Q141" s="231">
        <v>8657481.9951243047</v>
      </c>
      <c r="R141" s="231"/>
      <c r="S141" s="123">
        <v>8657481.9951243047</v>
      </c>
      <c r="T141" s="123">
        <v>0</v>
      </c>
      <c r="U141" s="123">
        <f t="shared" si="129"/>
        <v>1697500.4679941684</v>
      </c>
      <c r="V141" s="123">
        <f t="shared" si="102"/>
        <v>1697500.4679941684</v>
      </c>
      <c r="W141" s="123" t="b">
        <f t="shared" si="103"/>
        <v>0</v>
      </c>
      <c r="X141" s="123">
        <v>726947</v>
      </c>
      <c r="Y141" s="123">
        <v>0</v>
      </c>
      <c r="Z141" s="123">
        <v>0</v>
      </c>
      <c r="AA141" s="123">
        <v>0</v>
      </c>
      <c r="AB141" s="123">
        <v>0</v>
      </c>
      <c r="AC141" s="70">
        <f t="shared" si="130"/>
        <v>142534.84713013656</v>
      </c>
      <c r="AD141" s="70">
        <v>0</v>
      </c>
      <c r="AE141" s="70">
        <f t="shared" si="131"/>
        <v>1840035.315124305</v>
      </c>
      <c r="AF141" s="51">
        <f>IF(D141='2. UC Pool Allocations by Type'!B$5,'2. UC Pool Allocations by Type'!J$5,IF(D141='2. UC Pool Allocations by Type'!B$6,'2. UC Pool Allocations by Type'!J$6,IF(D141='2. UC Pool Allocations by Type'!B$7,'2. UC Pool Allocations by Type'!J$7,IF(D141='2. UC Pool Allocations by Type'!B$10,'2. UC Pool Allocations by Type'!J$10,IF(D141='2. UC Pool Allocations by Type'!B$14,'2. UC Pool Allocations by Type'!J$14,IF(D141='2. UC Pool Allocations by Type'!B$15,'2. UC Pool Allocations by Type'!J$15,IF(D141='2. UC Pool Allocations by Type'!B$16,'2. UC Pool Allocations by Type'!J$16,0)))))))</f>
        <v>114315041.35925385</v>
      </c>
      <c r="AG141" s="71">
        <f t="shared" si="104"/>
        <v>1840035.315124305</v>
      </c>
      <c r="AH141" s="71">
        <f t="shared" si="105"/>
        <v>0</v>
      </c>
      <c r="AI141" s="71">
        <f t="shared" si="106"/>
        <v>0</v>
      </c>
      <c r="AJ141" s="71">
        <f t="shared" si="107"/>
        <v>0</v>
      </c>
      <c r="AK141" s="71">
        <f t="shared" si="108"/>
        <v>0</v>
      </c>
      <c r="AL141" s="71">
        <f t="shared" si="109"/>
        <v>0</v>
      </c>
      <c r="AM141" s="71">
        <f t="shared" si="110"/>
        <v>0</v>
      </c>
      <c r="AN141" s="49">
        <f t="shared" si="111"/>
        <v>86939.116313882609</v>
      </c>
      <c r="AO141" s="51">
        <f>IF($E141=$D$352,U141*'1. UC Assumptions'!$H$14,0)</f>
        <v>171875.9614997927</v>
      </c>
      <c r="AP141" s="70">
        <f t="shared" si="97"/>
        <v>84936.84518591009</v>
      </c>
      <c r="AQ141" s="70">
        <f t="shared" si="112"/>
        <v>0</v>
      </c>
      <c r="AR141" s="70">
        <f t="shared" si="113"/>
        <v>0</v>
      </c>
      <c r="AS141" s="70">
        <f t="shared" si="132"/>
        <v>0</v>
      </c>
      <c r="AT141" s="70">
        <f t="shared" si="114"/>
        <v>84936.84518591009</v>
      </c>
      <c r="AU141" s="70">
        <f t="shared" si="115"/>
        <v>0</v>
      </c>
      <c r="AV141" s="70">
        <f t="shared" si="133"/>
        <v>0</v>
      </c>
      <c r="AW141" s="99">
        <f t="shared" si="99"/>
        <v>171875.9614997927</v>
      </c>
      <c r="AX141" s="281">
        <v>7544393.6799999997</v>
      </c>
      <c r="AY141" s="281">
        <f>ROUND(AX141*'1. UC Assumptions'!$C$19,2)</f>
        <v>3164873.15</v>
      </c>
      <c r="AZ141" s="281">
        <f>IF((AE141-AD141-AX141)*'1. UC Assumptions'!$C$19&gt;0,(AE141-AD141-AX141)*'1. UC Assumptions'!$C$19,0)</f>
        <v>0</v>
      </c>
      <c r="BA141" s="281">
        <f t="shared" si="95"/>
        <v>3164873.15</v>
      </c>
      <c r="BB141" s="281">
        <f>ROUND(BA141/'1. UC Assumptions'!$C$19,2)</f>
        <v>7544393.6799999997</v>
      </c>
      <c r="BC141" s="281">
        <f t="shared" si="134"/>
        <v>171875.9614997927</v>
      </c>
      <c r="BD141" s="281">
        <f t="shared" si="116"/>
        <v>0</v>
      </c>
      <c r="BE141" s="281">
        <f t="shared" si="117"/>
        <v>0</v>
      </c>
      <c r="BF141" s="281">
        <f t="shared" si="118"/>
        <v>7372517.7185002072</v>
      </c>
      <c r="BG141" s="281">
        <f t="shared" si="119"/>
        <v>0</v>
      </c>
      <c r="BH141" s="281">
        <f t="shared" si="120"/>
        <v>0</v>
      </c>
      <c r="BI141" s="281">
        <f t="shared" si="121"/>
        <v>0</v>
      </c>
      <c r="BJ141" s="281">
        <f t="shared" si="96"/>
        <v>171875.9614997927</v>
      </c>
      <c r="BK141" s="281">
        <f t="shared" si="122"/>
        <v>171875.9614997927</v>
      </c>
      <c r="BL141" s="281">
        <f t="shared" si="123"/>
        <v>0</v>
      </c>
      <c r="BM141" s="281">
        <f t="shared" si="124"/>
        <v>0</v>
      </c>
      <c r="BN141" s="281">
        <f t="shared" si="125"/>
        <v>0</v>
      </c>
      <c r="BO141" s="281">
        <f t="shared" si="126"/>
        <v>0</v>
      </c>
      <c r="BP141" s="281">
        <f t="shared" si="127"/>
        <v>0</v>
      </c>
      <c r="BQ141" s="281">
        <f t="shared" si="128"/>
        <v>0</v>
      </c>
      <c r="BR141" s="281">
        <f t="shared" si="135"/>
        <v>171875.9614997927</v>
      </c>
      <c r="BS141" s="281">
        <f t="shared" si="100"/>
        <v>72101.960000000006</v>
      </c>
      <c r="BT141" s="90"/>
      <c r="BU141" s="111"/>
      <c r="BV141" s="111"/>
      <c r="BW141" s="126">
        <v>1991274.5116411489</v>
      </c>
      <c r="BX141" s="126">
        <v>8657481.9951243047</v>
      </c>
      <c r="BY141" s="7">
        <f t="shared" si="94"/>
        <v>0</v>
      </c>
    </row>
    <row r="142" spans="1:77">
      <c r="A142" s="118" t="s">
        <v>356</v>
      </c>
      <c r="B142" s="118" t="s">
        <v>357</v>
      </c>
      <c r="C142" s="269" t="s">
        <v>357</v>
      </c>
      <c r="D142" s="119" t="s">
        <v>950</v>
      </c>
      <c r="E142" s="119"/>
      <c r="F142" s="120"/>
      <c r="G142" s="130" t="s">
        <v>1203</v>
      </c>
      <c r="H142" s="121" t="s">
        <v>775</v>
      </c>
      <c r="I142" s="122">
        <v>9</v>
      </c>
      <c r="J142" s="217">
        <f t="shared" si="98"/>
        <v>1</v>
      </c>
      <c r="K142" s="123">
        <v>122632851.41514297</v>
      </c>
      <c r="L142" s="123">
        <v>377826195.42000002</v>
      </c>
      <c r="M142" s="281">
        <v>267506809.67000002</v>
      </c>
      <c r="N142" s="264">
        <v>164022439.7013821</v>
      </c>
      <c r="O142" s="282">
        <v>103484369.96861792</v>
      </c>
      <c r="P142" s="93">
        <f t="shared" si="101"/>
        <v>5.625040291157779E-2</v>
      </c>
      <c r="Q142" s="231">
        <v>528610069.8603639</v>
      </c>
      <c r="R142" s="231"/>
      <c r="S142" s="123">
        <v>528610069.8603639</v>
      </c>
      <c r="T142" s="123">
        <v>195400504.92424995</v>
      </c>
      <c r="U142" s="123">
        <f t="shared" si="129"/>
        <v>169187125.23473185</v>
      </c>
      <c r="V142" s="123" t="b">
        <f t="shared" si="102"/>
        <v>0</v>
      </c>
      <c r="W142" s="123" t="b">
        <f t="shared" si="103"/>
        <v>0</v>
      </c>
      <c r="X142" s="123">
        <v>80025048</v>
      </c>
      <c r="Y142" s="123">
        <v>47649256.310000002</v>
      </c>
      <c r="Z142" s="123">
        <v>32450514</v>
      </c>
      <c r="AA142" s="123">
        <v>0</v>
      </c>
      <c r="AB142" s="123">
        <v>50102404</v>
      </c>
      <c r="AC142" s="70">
        <f t="shared" si="130"/>
        <v>106742852.34138209</v>
      </c>
      <c r="AD142" s="70">
        <v>5760017.2373976745</v>
      </c>
      <c r="AE142" s="70">
        <f t="shared" si="131"/>
        <v>281689994.81351161</v>
      </c>
      <c r="AF142" s="51">
        <f>IF(D142='2. UC Pool Allocations by Type'!B$5,'2. UC Pool Allocations by Type'!J$5,IF(D142='2. UC Pool Allocations by Type'!B$6,'2. UC Pool Allocations by Type'!J$6,IF(D142='2. UC Pool Allocations by Type'!B$7,'2. UC Pool Allocations by Type'!J$7,IF(D142='2. UC Pool Allocations by Type'!B$10,'2. UC Pool Allocations by Type'!J$10,IF(D142='2. UC Pool Allocations by Type'!B$14,'2. UC Pool Allocations by Type'!J$14,IF(D142='2. UC Pool Allocations by Type'!B$15,'2. UC Pool Allocations by Type'!J$15,IF(D142='2. UC Pool Allocations by Type'!B$16,'2. UC Pool Allocations by Type'!J$16,0)))))))</f>
        <v>33688282.529729195</v>
      </c>
      <c r="AG142" s="71">
        <f t="shared" si="104"/>
        <v>0</v>
      </c>
      <c r="AH142" s="71">
        <f t="shared" si="105"/>
        <v>0</v>
      </c>
      <c r="AI142" s="71">
        <f t="shared" si="106"/>
        <v>0</v>
      </c>
      <c r="AJ142" s="71">
        <f t="shared" si="107"/>
        <v>281689994.81351161</v>
      </c>
      <c r="AK142" s="71">
        <f t="shared" si="108"/>
        <v>0</v>
      </c>
      <c r="AL142" s="71">
        <f t="shared" si="109"/>
        <v>0</v>
      </c>
      <c r="AM142" s="71">
        <f t="shared" si="110"/>
        <v>0</v>
      </c>
      <c r="AN142" s="49">
        <f t="shared" si="111"/>
        <v>10805277.004814867</v>
      </c>
      <c r="AO142" s="51">
        <f>IF($E142=$D$352,U142*'1. UC Assumptions'!$H$14,0)</f>
        <v>0</v>
      </c>
      <c r="AP142" s="70">
        <f t="shared" si="97"/>
        <v>0</v>
      </c>
      <c r="AQ142" s="70">
        <f t="shared" si="112"/>
        <v>0</v>
      </c>
      <c r="AR142" s="70">
        <f t="shared" si="113"/>
        <v>0</v>
      </c>
      <c r="AS142" s="70">
        <f t="shared" si="132"/>
        <v>0</v>
      </c>
      <c r="AT142" s="70">
        <f t="shared" si="114"/>
        <v>0</v>
      </c>
      <c r="AU142" s="70">
        <f t="shared" si="115"/>
        <v>0</v>
      </c>
      <c r="AV142" s="70">
        <f t="shared" si="133"/>
        <v>0</v>
      </c>
      <c r="AW142" s="99">
        <f t="shared" si="99"/>
        <v>10805277.004814867</v>
      </c>
      <c r="AX142" s="281">
        <v>267506809.67000002</v>
      </c>
      <c r="AY142" s="281">
        <f>ROUND(AX142*'1. UC Assumptions'!$C$19,2)</f>
        <v>112219106.66</v>
      </c>
      <c r="AZ142" s="281">
        <f>IF((AE142-AD142-AX142)*'1. UC Assumptions'!$C$19&gt;0,(AE142-AD142-AX142)*'1. UC Assumptions'!$C$19,0)</f>
        <v>3533518.9366147905</v>
      </c>
      <c r="BA142" s="281">
        <f t="shared" si="95"/>
        <v>115752625.59661479</v>
      </c>
      <c r="BB142" s="281">
        <f>ROUND(BA142/'1. UC Assumptions'!$C$19,2)</f>
        <v>275929977.57999998</v>
      </c>
      <c r="BC142" s="281">
        <f t="shared" si="134"/>
        <v>10805277.004814867</v>
      </c>
      <c r="BD142" s="281">
        <f t="shared" si="116"/>
        <v>0</v>
      </c>
      <c r="BE142" s="281">
        <f t="shared" si="117"/>
        <v>0</v>
      </c>
      <c r="BF142" s="281">
        <f t="shared" si="118"/>
        <v>0</v>
      </c>
      <c r="BG142" s="281">
        <f t="shared" si="119"/>
        <v>0</v>
      </c>
      <c r="BH142" s="281">
        <f t="shared" si="120"/>
        <v>0</v>
      </c>
      <c r="BI142" s="281">
        <f t="shared" si="121"/>
        <v>0</v>
      </c>
      <c r="BJ142" s="281">
        <f t="shared" si="96"/>
        <v>10805277.004814867</v>
      </c>
      <c r="BK142" s="281">
        <f t="shared" si="122"/>
        <v>0</v>
      </c>
      <c r="BL142" s="281">
        <f t="shared" si="123"/>
        <v>0</v>
      </c>
      <c r="BM142" s="281">
        <f t="shared" si="124"/>
        <v>0</v>
      </c>
      <c r="BN142" s="281">
        <f t="shared" si="125"/>
        <v>10805277.004814867</v>
      </c>
      <c r="BO142" s="281">
        <f t="shared" si="126"/>
        <v>0</v>
      </c>
      <c r="BP142" s="281">
        <f t="shared" si="127"/>
        <v>0</v>
      </c>
      <c r="BQ142" s="281">
        <f t="shared" si="128"/>
        <v>0</v>
      </c>
      <c r="BR142" s="281">
        <f t="shared" si="135"/>
        <v>10805277.004814867</v>
      </c>
      <c r="BS142" s="281">
        <f t="shared" si="100"/>
        <v>4532813.7</v>
      </c>
      <c r="BT142" s="90"/>
      <c r="BU142" s="111"/>
      <c r="BV142" s="111"/>
      <c r="BW142" s="126">
        <v>123996098.56514297</v>
      </c>
      <c r="BX142" s="126">
        <v>528610069.8603639</v>
      </c>
      <c r="BY142" s="7">
        <f t="shared" ref="BY142:BY205" si="136">BX142-S142</f>
        <v>0</v>
      </c>
    </row>
    <row r="143" spans="1:77">
      <c r="A143" s="118" t="s">
        <v>358</v>
      </c>
      <c r="B143" s="118" t="s">
        <v>359</v>
      </c>
      <c r="C143" s="269" t="s">
        <v>359</v>
      </c>
      <c r="D143" s="119" t="s">
        <v>972</v>
      </c>
      <c r="E143" s="119" t="s">
        <v>977</v>
      </c>
      <c r="F143" s="120"/>
      <c r="G143" s="121" t="s">
        <v>1204</v>
      </c>
      <c r="H143" s="121" t="s">
        <v>865</v>
      </c>
      <c r="I143" s="122">
        <v>14</v>
      </c>
      <c r="J143" s="217">
        <f t="shared" si="98"/>
        <v>1</v>
      </c>
      <c r="K143" s="123">
        <v>1002288.48</v>
      </c>
      <c r="L143" s="123">
        <v>1414773</v>
      </c>
      <c r="M143" s="281">
        <v>1154253.3500000001</v>
      </c>
      <c r="N143" s="264">
        <v>813151.64506596781</v>
      </c>
      <c r="O143" s="282">
        <v>341101.70493403228</v>
      </c>
      <c r="P143" s="93">
        <f t="shared" si="101"/>
        <v>6.150824437409419E-2</v>
      </c>
      <c r="Q143" s="231">
        <v>2565730.6881790496</v>
      </c>
      <c r="R143" s="231"/>
      <c r="S143" s="123">
        <v>2565730.6881790496</v>
      </c>
      <c r="T143" s="123">
        <v>1233958.9632066046</v>
      </c>
      <c r="U143" s="123">
        <f t="shared" si="129"/>
        <v>518620.07990647724</v>
      </c>
      <c r="V143" s="123" t="b">
        <f t="shared" si="102"/>
        <v>0</v>
      </c>
      <c r="W143" s="123">
        <f t="shared" si="103"/>
        <v>518620.07990647724</v>
      </c>
      <c r="X143" s="123">
        <v>558653</v>
      </c>
      <c r="Y143" s="123">
        <v>0</v>
      </c>
      <c r="Z143" s="123">
        <v>0</v>
      </c>
      <c r="AA143" s="123">
        <v>0</v>
      </c>
      <c r="AB143" s="123">
        <v>0</v>
      </c>
      <c r="AC143" s="70">
        <f t="shared" si="130"/>
        <v>217551.29506596772</v>
      </c>
      <c r="AD143" s="70">
        <v>0</v>
      </c>
      <c r="AE143" s="70">
        <f t="shared" si="131"/>
        <v>736171.37497244496</v>
      </c>
      <c r="AF143" s="51">
        <f>IF(D143='2. UC Pool Allocations by Type'!B$5,'2. UC Pool Allocations by Type'!J$5,IF(D143='2. UC Pool Allocations by Type'!B$6,'2. UC Pool Allocations by Type'!J$6,IF(D143='2. UC Pool Allocations by Type'!B$7,'2. UC Pool Allocations by Type'!J$7,IF(D143='2. UC Pool Allocations by Type'!B$10,'2. UC Pool Allocations by Type'!J$10,IF(D143='2. UC Pool Allocations by Type'!B$14,'2. UC Pool Allocations by Type'!J$14,IF(D143='2. UC Pool Allocations by Type'!B$15,'2. UC Pool Allocations by Type'!J$15,IF(D143='2. UC Pool Allocations by Type'!B$16,'2. UC Pool Allocations by Type'!J$16,0)))))))</f>
        <v>7359030.3040027209</v>
      </c>
      <c r="AG143" s="71">
        <f t="shared" si="104"/>
        <v>0</v>
      </c>
      <c r="AH143" s="71">
        <f t="shared" si="105"/>
        <v>736171.37497244496</v>
      </c>
      <c r="AI143" s="71">
        <f t="shared" si="106"/>
        <v>0</v>
      </c>
      <c r="AJ143" s="71">
        <f t="shared" si="107"/>
        <v>0</v>
      </c>
      <c r="AK143" s="71">
        <f t="shared" si="108"/>
        <v>0</v>
      </c>
      <c r="AL143" s="71">
        <f t="shared" si="109"/>
        <v>0</v>
      </c>
      <c r="AM143" s="71">
        <f t="shared" si="110"/>
        <v>0</v>
      </c>
      <c r="AN143" s="49">
        <f t="shared" si="111"/>
        <v>41264.267172787964</v>
      </c>
      <c r="AO143" s="51">
        <f>IF($E143=$D$352,U143*'1. UC Assumptions'!$H$14,0)</f>
        <v>52511.5171204367</v>
      </c>
      <c r="AP143" s="70">
        <f t="shared" si="97"/>
        <v>11247.249947648736</v>
      </c>
      <c r="AQ143" s="70">
        <f t="shared" si="112"/>
        <v>11247.249947648736</v>
      </c>
      <c r="AR143" s="70">
        <f t="shared" si="113"/>
        <v>0</v>
      </c>
      <c r="AS143" s="70">
        <f t="shared" si="132"/>
        <v>0</v>
      </c>
      <c r="AT143" s="70">
        <f t="shared" si="114"/>
        <v>0</v>
      </c>
      <c r="AU143" s="70">
        <f t="shared" si="115"/>
        <v>0</v>
      </c>
      <c r="AV143" s="70">
        <f t="shared" si="133"/>
        <v>0</v>
      </c>
      <c r="AW143" s="99">
        <f t="shared" si="99"/>
        <v>52511.5171204367</v>
      </c>
      <c r="AX143" s="281">
        <v>1154253.3500000001</v>
      </c>
      <c r="AY143" s="281">
        <f>ROUND(AX143*'1. UC Assumptions'!$C$19,2)</f>
        <v>484209.28</v>
      </c>
      <c r="AZ143" s="281">
        <f>IF((AE143-AD143-AX143)*'1. UC Assumptions'!$C$19&gt;0,(AE143-AD143-AX143)*'1. UC Assumptions'!$C$19,0)</f>
        <v>0</v>
      </c>
      <c r="BA143" s="281">
        <f t="shared" si="95"/>
        <v>484209.28</v>
      </c>
      <c r="BB143" s="281">
        <f>ROUND(BA143/'1. UC Assumptions'!$C$19,2)</f>
        <v>1154253.3500000001</v>
      </c>
      <c r="BC143" s="281">
        <f t="shared" si="134"/>
        <v>52511.5171204367</v>
      </c>
      <c r="BD143" s="281">
        <f t="shared" si="116"/>
        <v>0</v>
      </c>
      <c r="BE143" s="281">
        <f t="shared" si="117"/>
        <v>0</v>
      </c>
      <c r="BF143" s="281">
        <f t="shared" si="118"/>
        <v>0</v>
      </c>
      <c r="BG143" s="281">
        <f t="shared" si="119"/>
        <v>0</v>
      </c>
      <c r="BH143" s="281">
        <f t="shared" si="120"/>
        <v>0</v>
      </c>
      <c r="BI143" s="281">
        <f t="shared" si="121"/>
        <v>0</v>
      </c>
      <c r="BJ143" s="281">
        <f t="shared" si="96"/>
        <v>52511.5171204367</v>
      </c>
      <c r="BK143" s="281">
        <f t="shared" si="122"/>
        <v>0</v>
      </c>
      <c r="BL143" s="281">
        <f t="shared" si="123"/>
        <v>52511.5171204367</v>
      </c>
      <c r="BM143" s="281">
        <f t="shared" si="124"/>
        <v>0</v>
      </c>
      <c r="BN143" s="281">
        <f t="shared" si="125"/>
        <v>0</v>
      </c>
      <c r="BO143" s="281">
        <f t="shared" si="126"/>
        <v>0</v>
      </c>
      <c r="BP143" s="281">
        <f t="shared" si="127"/>
        <v>0</v>
      </c>
      <c r="BQ143" s="281">
        <f t="shared" si="128"/>
        <v>0</v>
      </c>
      <c r="BR143" s="281">
        <f t="shared" si="135"/>
        <v>52511.5171204367</v>
      </c>
      <c r="BS143" s="281">
        <f t="shared" si="100"/>
        <v>22028.58</v>
      </c>
      <c r="BT143" s="90"/>
      <c r="BU143" s="111"/>
      <c r="BV143" s="111"/>
      <c r="BW143" s="126">
        <v>1020937.0499999998</v>
      </c>
      <c r="BX143" s="126">
        <v>2565730.6881790496</v>
      </c>
      <c r="BY143" s="7">
        <f t="shared" si="136"/>
        <v>0</v>
      </c>
    </row>
    <row r="144" spans="1:77">
      <c r="A144" s="118" t="s">
        <v>1205</v>
      </c>
      <c r="B144" s="118" t="s">
        <v>361</v>
      </c>
      <c r="C144" s="269" t="s">
        <v>361</v>
      </c>
      <c r="D144" s="119" t="s">
        <v>949</v>
      </c>
      <c r="E144" s="119"/>
      <c r="F144" s="120"/>
      <c r="G144" s="121" t="s">
        <v>360</v>
      </c>
      <c r="H144" s="121" t="s">
        <v>771</v>
      </c>
      <c r="I144" s="122">
        <v>3</v>
      </c>
      <c r="J144" s="217" t="str">
        <f t="shared" si="98"/>
        <v xml:space="preserve"> </v>
      </c>
      <c r="K144" s="123">
        <v>35677390.486000553</v>
      </c>
      <c r="L144" s="123">
        <v>21836058.82</v>
      </c>
      <c r="M144" s="281">
        <v>28397075.940000001</v>
      </c>
      <c r="N144" s="264">
        <v>28397075.940000001</v>
      </c>
      <c r="O144" s="282">
        <v>0</v>
      </c>
      <c r="P144" s="93">
        <f t="shared" si="101"/>
        <v>9.8282901114256305E-2</v>
      </c>
      <c r="Q144" s="231">
        <v>63166037.956882</v>
      </c>
      <c r="R144" s="231"/>
      <c r="S144" s="123">
        <v>63166037.956882</v>
      </c>
      <c r="T144" s="123">
        <v>0</v>
      </c>
      <c r="U144" s="123">
        <f t="shared" si="129"/>
        <v>34768962.016882002</v>
      </c>
      <c r="V144" s="123">
        <f t="shared" si="102"/>
        <v>0</v>
      </c>
      <c r="W144" s="123" t="b">
        <f t="shared" si="103"/>
        <v>0</v>
      </c>
      <c r="X144" s="123">
        <v>0</v>
      </c>
      <c r="Y144" s="123">
        <v>0</v>
      </c>
      <c r="Z144" s="123">
        <v>0</v>
      </c>
      <c r="AA144" s="123">
        <v>0</v>
      </c>
      <c r="AB144" s="123">
        <v>0</v>
      </c>
      <c r="AC144" s="70">
        <f t="shared" si="130"/>
        <v>0</v>
      </c>
      <c r="AD144" s="70">
        <v>0</v>
      </c>
      <c r="AE144" s="70">
        <f t="shared" si="131"/>
        <v>34768962.016882002</v>
      </c>
      <c r="AF144" s="51">
        <f>IF(D144='2. UC Pool Allocations by Type'!B$5,'2. UC Pool Allocations by Type'!J$5,IF(D144='2. UC Pool Allocations by Type'!B$6,'2. UC Pool Allocations by Type'!J$6,IF(D144='2. UC Pool Allocations by Type'!B$7,'2. UC Pool Allocations by Type'!J$7,IF(D144='2. UC Pool Allocations by Type'!B$10,'2. UC Pool Allocations by Type'!J$10,IF(D144='2. UC Pool Allocations by Type'!B$14,'2. UC Pool Allocations by Type'!J$14,IF(D144='2. UC Pool Allocations by Type'!B$15,'2. UC Pool Allocations by Type'!J$15,IF(D144='2. UC Pool Allocations by Type'!B$16,'2. UC Pool Allocations by Type'!J$16,0)))))))</f>
        <v>114315041.35925385</v>
      </c>
      <c r="AG144" s="71">
        <f t="shared" si="104"/>
        <v>34768962.016882002</v>
      </c>
      <c r="AH144" s="71">
        <f t="shared" si="105"/>
        <v>0</v>
      </c>
      <c r="AI144" s="71">
        <f t="shared" si="106"/>
        <v>0</v>
      </c>
      <c r="AJ144" s="71">
        <f t="shared" si="107"/>
        <v>0</v>
      </c>
      <c r="AK144" s="71">
        <f t="shared" si="108"/>
        <v>0</v>
      </c>
      <c r="AL144" s="71">
        <f t="shared" si="109"/>
        <v>0</v>
      </c>
      <c r="AM144" s="71">
        <f t="shared" si="110"/>
        <v>0</v>
      </c>
      <c r="AN144" s="49">
        <f t="shared" si="111"/>
        <v>1642785.2270294412</v>
      </c>
      <c r="AO144" s="51">
        <f>IF($E144=$D$352,U144*'1. UC Assumptions'!$H$14,0)</f>
        <v>0</v>
      </c>
      <c r="AP144" s="70">
        <f t="shared" si="97"/>
        <v>0</v>
      </c>
      <c r="AQ144" s="70">
        <f t="shared" si="112"/>
        <v>0</v>
      </c>
      <c r="AR144" s="70">
        <f t="shared" si="113"/>
        <v>0</v>
      </c>
      <c r="AS144" s="70">
        <f t="shared" si="132"/>
        <v>0</v>
      </c>
      <c r="AT144" s="70">
        <f t="shared" si="114"/>
        <v>0</v>
      </c>
      <c r="AU144" s="70">
        <f t="shared" si="115"/>
        <v>1642785.2270294412</v>
      </c>
      <c r="AV144" s="70">
        <f t="shared" si="133"/>
        <v>-73630.974119761813</v>
      </c>
      <c r="AW144" s="99">
        <f t="shared" si="99"/>
        <v>1569154.2529096794</v>
      </c>
      <c r="AX144" s="281">
        <v>28397075.940000001</v>
      </c>
      <c r="AY144" s="281">
        <f>ROUND(AX144*'1. UC Assumptions'!$C$19,2)</f>
        <v>11912573.359999999</v>
      </c>
      <c r="AZ144" s="281">
        <f>IF((AE144-AD144-AX144)*'1. UC Assumptions'!$C$19&gt;0,(AE144-AD144-AX144)*'1. UC Assumptions'!$C$19,0)</f>
        <v>2673006.2092519994</v>
      </c>
      <c r="BA144" s="281">
        <f t="shared" si="95"/>
        <v>14585579.569251999</v>
      </c>
      <c r="BB144" s="281">
        <f>ROUND(BA144/'1. UC Assumptions'!$C$19,2)</f>
        <v>34768962.020000003</v>
      </c>
      <c r="BC144" s="281">
        <f t="shared" si="134"/>
        <v>1569154.2529096794</v>
      </c>
      <c r="BD144" s="281">
        <f t="shared" si="116"/>
        <v>0</v>
      </c>
      <c r="BE144" s="281">
        <f t="shared" si="117"/>
        <v>0</v>
      </c>
      <c r="BF144" s="281">
        <f t="shared" si="118"/>
        <v>33199807.767090324</v>
      </c>
      <c r="BG144" s="281">
        <f t="shared" si="119"/>
        <v>0</v>
      </c>
      <c r="BH144" s="281">
        <f t="shared" si="120"/>
        <v>0</v>
      </c>
      <c r="BI144" s="281">
        <f t="shared" si="121"/>
        <v>0</v>
      </c>
      <c r="BJ144" s="281">
        <f t="shared" si="96"/>
        <v>1569154.2529096794</v>
      </c>
      <c r="BK144" s="281">
        <f t="shared" si="122"/>
        <v>1569154.2529096794</v>
      </c>
      <c r="BL144" s="281">
        <f t="shared" si="123"/>
        <v>0</v>
      </c>
      <c r="BM144" s="281">
        <f t="shared" si="124"/>
        <v>0</v>
      </c>
      <c r="BN144" s="281">
        <f t="shared" si="125"/>
        <v>0</v>
      </c>
      <c r="BO144" s="281">
        <f t="shared" si="126"/>
        <v>0</v>
      </c>
      <c r="BP144" s="281">
        <f t="shared" si="127"/>
        <v>0</v>
      </c>
      <c r="BQ144" s="281">
        <f t="shared" si="128"/>
        <v>0</v>
      </c>
      <c r="BR144" s="281">
        <f t="shared" si="135"/>
        <v>1569154.2529096794</v>
      </c>
      <c r="BS144" s="281">
        <f t="shared" si="100"/>
        <v>658260.19999999995</v>
      </c>
      <c r="BT144" s="90"/>
      <c r="BU144" s="111"/>
      <c r="BV144" s="111"/>
      <c r="BW144" s="126">
        <v>38128985.126000553</v>
      </c>
      <c r="BX144" s="126">
        <v>63166037.956882</v>
      </c>
      <c r="BY144" s="7">
        <f t="shared" si="136"/>
        <v>0</v>
      </c>
    </row>
    <row r="145" spans="1:77">
      <c r="A145" s="118" t="s">
        <v>362</v>
      </c>
      <c r="B145" s="118" t="s">
        <v>363</v>
      </c>
      <c r="C145" s="269" t="s">
        <v>363</v>
      </c>
      <c r="D145" s="119" t="s">
        <v>949</v>
      </c>
      <c r="E145" s="119" t="s">
        <v>977</v>
      </c>
      <c r="F145" s="120"/>
      <c r="G145" s="121" t="s">
        <v>1206</v>
      </c>
      <c r="H145" s="121" t="s">
        <v>768</v>
      </c>
      <c r="I145" s="122">
        <v>1</v>
      </c>
      <c r="J145" s="217" t="str">
        <f t="shared" si="98"/>
        <v xml:space="preserve"> </v>
      </c>
      <c r="K145" s="123">
        <v>1093705.547535077</v>
      </c>
      <c r="L145" s="123">
        <v>2417609</v>
      </c>
      <c r="M145" s="281">
        <v>3176569.6999999997</v>
      </c>
      <c r="N145" s="264">
        <v>3040888.2722885539</v>
      </c>
      <c r="O145" s="282">
        <v>135681.42771144584</v>
      </c>
      <c r="P145" s="93">
        <f t="shared" si="101"/>
        <v>5.9108542334584513E-2</v>
      </c>
      <c r="Q145" s="231">
        <v>3718863.2321180962</v>
      </c>
      <c r="R145" s="231"/>
      <c r="S145" s="123">
        <v>3718863.2321180962</v>
      </c>
      <c r="T145" s="123">
        <v>0</v>
      </c>
      <c r="U145" s="123">
        <f t="shared" si="129"/>
        <v>677974.95982954232</v>
      </c>
      <c r="V145" s="123">
        <f t="shared" si="102"/>
        <v>677974.95982954232</v>
      </c>
      <c r="W145" s="123" t="b">
        <f t="shared" si="103"/>
        <v>0</v>
      </c>
      <c r="X145" s="123">
        <v>165932</v>
      </c>
      <c r="Y145" s="123">
        <v>0</v>
      </c>
      <c r="Z145" s="123">
        <v>0</v>
      </c>
      <c r="AA145" s="123">
        <v>0</v>
      </c>
      <c r="AB145" s="123">
        <v>0</v>
      </c>
      <c r="AC145" s="70">
        <f t="shared" si="130"/>
        <v>30250.572288554162</v>
      </c>
      <c r="AD145" s="70">
        <v>0</v>
      </c>
      <c r="AE145" s="70">
        <f t="shared" si="131"/>
        <v>708225.53211809648</v>
      </c>
      <c r="AF145" s="51">
        <f>IF(D145='2. UC Pool Allocations by Type'!B$5,'2. UC Pool Allocations by Type'!J$5,IF(D145='2. UC Pool Allocations by Type'!B$6,'2. UC Pool Allocations by Type'!J$6,IF(D145='2. UC Pool Allocations by Type'!B$7,'2. UC Pool Allocations by Type'!J$7,IF(D145='2. UC Pool Allocations by Type'!B$10,'2. UC Pool Allocations by Type'!J$10,IF(D145='2. UC Pool Allocations by Type'!B$14,'2. UC Pool Allocations by Type'!J$14,IF(D145='2. UC Pool Allocations by Type'!B$15,'2. UC Pool Allocations by Type'!J$15,IF(D145='2. UC Pool Allocations by Type'!B$16,'2. UC Pool Allocations by Type'!J$16,0)))))))</f>
        <v>114315041.35925385</v>
      </c>
      <c r="AG145" s="71">
        <f t="shared" si="104"/>
        <v>708225.53211809648</v>
      </c>
      <c r="AH145" s="71">
        <f t="shared" si="105"/>
        <v>0</v>
      </c>
      <c r="AI145" s="71">
        <f t="shared" si="106"/>
        <v>0</v>
      </c>
      <c r="AJ145" s="71">
        <f t="shared" si="107"/>
        <v>0</v>
      </c>
      <c r="AK145" s="71">
        <f t="shared" si="108"/>
        <v>0</v>
      </c>
      <c r="AL145" s="71">
        <f t="shared" si="109"/>
        <v>0</v>
      </c>
      <c r="AM145" s="71">
        <f t="shared" si="110"/>
        <v>0</v>
      </c>
      <c r="AN145" s="49">
        <f t="shared" si="111"/>
        <v>33462.674008035006</v>
      </c>
      <c r="AO145" s="51">
        <f>IF($E145=$D$352,U145*'1. UC Assumptions'!$H$14,0)</f>
        <v>68646.577889418419</v>
      </c>
      <c r="AP145" s="70">
        <f t="shared" si="97"/>
        <v>35183.903881383412</v>
      </c>
      <c r="AQ145" s="70">
        <f t="shared" si="112"/>
        <v>0</v>
      </c>
      <c r="AR145" s="70">
        <f t="shared" si="113"/>
        <v>0</v>
      </c>
      <c r="AS145" s="70">
        <f t="shared" si="132"/>
        <v>0</v>
      </c>
      <c r="AT145" s="70">
        <f t="shared" si="114"/>
        <v>35183.903881383412</v>
      </c>
      <c r="AU145" s="70">
        <f t="shared" si="115"/>
        <v>0</v>
      </c>
      <c r="AV145" s="70">
        <f t="shared" si="133"/>
        <v>0</v>
      </c>
      <c r="AW145" s="99">
        <f t="shared" si="99"/>
        <v>68646.577889418419</v>
      </c>
      <c r="AX145" s="281">
        <v>3176569.6999999997</v>
      </c>
      <c r="AY145" s="281">
        <f>ROUND(AX145*'1. UC Assumptions'!$C$19,2)</f>
        <v>1332570.99</v>
      </c>
      <c r="AZ145" s="281">
        <f>IF((AE145-AD145-AX145)*'1. UC Assumptions'!$C$19&gt;0,(AE145-AD145-AX145)*'1. UC Assumptions'!$C$19,0)</f>
        <v>0</v>
      </c>
      <c r="BA145" s="281">
        <f t="shared" si="95"/>
        <v>1332570.99</v>
      </c>
      <c r="BB145" s="281">
        <f>ROUND(BA145/'1. UC Assumptions'!$C$19,2)</f>
        <v>3176569.7</v>
      </c>
      <c r="BC145" s="281">
        <f t="shared" si="134"/>
        <v>68646.577889418419</v>
      </c>
      <c r="BD145" s="281">
        <f t="shared" si="116"/>
        <v>0</v>
      </c>
      <c r="BE145" s="281">
        <f t="shared" si="117"/>
        <v>0</v>
      </c>
      <c r="BF145" s="281">
        <f t="shared" si="118"/>
        <v>3107923.122110582</v>
      </c>
      <c r="BG145" s="281">
        <f t="shared" si="119"/>
        <v>0</v>
      </c>
      <c r="BH145" s="281">
        <f t="shared" si="120"/>
        <v>0</v>
      </c>
      <c r="BI145" s="281">
        <f t="shared" si="121"/>
        <v>0</v>
      </c>
      <c r="BJ145" s="281">
        <f t="shared" si="96"/>
        <v>68646.577889418419</v>
      </c>
      <c r="BK145" s="281">
        <f t="shared" si="122"/>
        <v>68646.577889418419</v>
      </c>
      <c r="BL145" s="281">
        <f t="shared" si="123"/>
        <v>0</v>
      </c>
      <c r="BM145" s="281">
        <f t="shared" si="124"/>
        <v>0</v>
      </c>
      <c r="BN145" s="281">
        <f t="shared" si="125"/>
        <v>0</v>
      </c>
      <c r="BO145" s="281">
        <f t="shared" si="126"/>
        <v>0</v>
      </c>
      <c r="BP145" s="281">
        <f t="shared" si="127"/>
        <v>0</v>
      </c>
      <c r="BQ145" s="281">
        <f t="shared" si="128"/>
        <v>0</v>
      </c>
      <c r="BR145" s="281">
        <f t="shared" si="135"/>
        <v>68646.577889418419</v>
      </c>
      <c r="BS145" s="281">
        <f t="shared" si="100"/>
        <v>28797.23</v>
      </c>
      <c r="BT145" s="90"/>
      <c r="BU145" s="111"/>
      <c r="BV145" s="111"/>
      <c r="BW145" s="126">
        <v>1112797.5975350768</v>
      </c>
      <c r="BX145" s="126">
        <v>3718863.2321180962</v>
      </c>
      <c r="BY145" s="7">
        <f t="shared" si="136"/>
        <v>0</v>
      </c>
    </row>
    <row r="146" spans="1:77">
      <c r="A146" s="118" t="s">
        <v>364</v>
      </c>
      <c r="B146" s="118" t="s">
        <v>365</v>
      </c>
      <c r="C146" s="269" t="s">
        <v>365</v>
      </c>
      <c r="D146" s="119" t="s">
        <v>972</v>
      </c>
      <c r="E146" s="119"/>
      <c r="F146" s="120"/>
      <c r="G146" s="121" t="s">
        <v>1207</v>
      </c>
      <c r="H146" s="121" t="s">
        <v>821</v>
      </c>
      <c r="I146" s="122">
        <v>3</v>
      </c>
      <c r="J146" s="217">
        <f t="shared" si="98"/>
        <v>1</v>
      </c>
      <c r="K146" s="123">
        <v>9273923.016336767</v>
      </c>
      <c r="L146" s="123">
        <v>9149949.9000000004</v>
      </c>
      <c r="M146" s="281">
        <v>7150030.6100000003</v>
      </c>
      <c r="N146" s="264">
        <v>6900586.2278638203</v>
      </c>
      <c r="O146" s="282">
        <v>249444.38213618007</v>
      </c>
      <c r="P146" s="93">
        <f t="shared" si="101"/>
        <v>6.902378430369005E-2</v>
      </c>
      <c r="Q146" s="231">
        <v>19695558.346552592</v>
      </c>
      <c r="R146" s="231"/>
      <c r="S146" s="123">
        <v>19695558.346552592</v>
      </c>
      <c r="T146" s="123">
        <v>4551404.1824092567</v>
      </c>
      <c r="U146" s="123">
        <f t="shared" si="129"/>
        <v>8243567.9362795148</v>
      </c>
      <c r="V146" s="123" t="b">
        <f t="shared" si="102"/>
        <v>0</v>
      </c>
      <c r="W146" s="123">
        <f t="shared" si="103"/>
        <v>0</v>
      </c>
      <c r="X146" s="123">
        <v>0</v>
      </c>
      <c r="Y146" s="123">
        <v>0</v>
      </c>
      <c r="Z146" s="123">
        <v>547435.25458694482</v>
      </c>
      <c r="AA146" s="123">
        <v>0</v>
      </c>
      <c r="AB146" s="123">
        <v>0</v>
      </c>
      <c r="AC146" s="70">
        <f t="shared" si="130"/>
        <v>297990.87245076476</v>
      </c>
      <c r="AD146" s="70">
        <v>0</v>
      </c>
      <c r="AE146" s="70">
        <f t="shared" si="131"/>
        <v>8541558.80873028</v>
      </c>
      <c r="AF146" s="51">
        <f>IF(D146='2. UC Pool Allocations by Type'!B$5,'2. UC Pool Allocations by Type'!J$5,IF(D146='2. UC Pool Allocations by Type'!B$6,'2. UC Pool Allocations by Type'!J$6,IF(D146='2. UC Pool Allocations by Type'!B$7,'2. UC Pool Allocations by Type'!J$7,IF(D146='2. UC Pool Allocations by Type'!B$10,'2. UC Pool Allocations by Type'!J$10,IF(D146='2. UC Pool Allocations by Type'!B$14,'2. UC Pool Allocations by Type'!J$14,IF(D146='2. UC Pool Allocations by Type'!B$15,'2. UC Pool Allocations by Type'!J$15,IF(D146='2. UC Pool Allocations by Type'!B$16,'2. UC Pool Allocations by Type'!J$16,0)))))))</f>
        <v>7359030.3040027209</v>
      </c>
      <c r="AG146" s="71">
        <f t="shared" si="104"/>
        <v>0</v>
      </c>
      <c r="AH146" s="71">
        <f t="shared" si="105"/>
        <v>8541558.80873028</v>
      </c>
      <c r="AI146" s="71">
        <f t="shared" si="106"/>
        <v>0</v>
      </c>
      <c r="AJ146" s="71">
        <f t="shared" si="107"/>
        <v>0</v>
      </c>
      <c r="AK146" s="71">
        <f t="shared" si="108"/>
        <v>0</v>
      </c>
      <c r="AL146" s="71">
        <f t="shared" si="109"/>
        <v>0</v>
      </c>
      <c r="AM146" s="71">
        <f t="shared" si="110"/>
        <v>0</v>
      </c>
      <c r="AN146" s="49">
        <f t="shared" si="111"/>
        <v>478775.97083793092</v>
      </c>
      <c r="AO146" s="51">
        <f>IF($E146=$D$352,U146*'1. UC Assumptions'!$H$14,0)</f>
        <v>0</v>
      </c>
      <c r="AP146" s="70">
        <f t="shared" si="97"/>
        <v>0</v>
      </c>
      <c r="AQ146" s="70">
        <f t="shared" si="112"/>
        <v>0</v>
      </c>
      <c r="AR146" s="70">
        <f t="shared" si="113"/>
        <v>478775.97083793092</v>
      </c>
      <c r="AS146" s="70">
        <f t="shared" si="132"/>
        <v>-105171.13420935028</v>
      </c>
      <c r="AT146" s="70">
        <f t="shared" si="114"/>
        <v>0</v>
      </c>
      <c r="AU146" s="70">
        <f t="shared" si="115"/>
        <v>0</v>
      </c>
      <c r="AV146" s="70">
        <f t="shared" si="133"/>
        <v>0</v>
      </c>
      <c r="AW146" s="99">
        <f t="shared" si="99"/>
        <v>373604.83662858064</v>
      </c>
      <c r="AX146" s="281">
        <v>7150030.6100000003</v>
      </c>
      <c r="AY146" s="281">
        <f>ROUND(AX146*'1. UC Assumptions'!$C$19,2)</f>
        <v>2999437.84</v>
      </c>
      <c r="AZ146" s="281">
        <f>IF((AE146-AD146-AX146)*'1. UC Assumptions'!$C$19&gt;0,(AE146-AD146-AX146)*'1. UC Assumptions'!$C$19,0)</f>
        <v>583746.0793673523</v>
      </c>
      <c r="BA146" s="281">
        <f t="shared" si="95"/>
        <v>3583183.919367352</v>
      </c>
      <c r="BB146" s="281">
        <f>ROUND(BA146/'1. UC Assumptions'!$C$19,2)</f>
        <v>8541558.8100000005</v>
      </c>
      <c r="BC146" s="281">
        <f t="shared" si="134"/>
        <v>373604.83662858064</v>
      </c>
      <c r="BD146" s="281">
        <f t="shared" si="116"/>
        <v>0</v>
      </c>
      <c r="BE146" s="281">
        <f t="shared" si="117"/>
        <v>0</v>
      </c>
      <c r="BF146" s="281">
        <f t="shared" si="118"/>
        <v>0</v>
      </c>
      <c r="BG146" s="281">
        <f t="shared" si="119"/>
        <v>0</v>
      </c>
      <c r="BH146" s="281">
        <f t="shared" si="120"/>
        <v>0</v>
      </c>
      <c r="BI146" s="281">
        <f t="shared" si="121"/>
        <v>0</v>
      </c>
      <c r="BJ146" s="281">
        <f t="shared" si="96"/>
        <v>373604.83662858064</v>
      </c>
      <c r="BK146" s="281">
        <f t="shared" si="122"/>
        <v>0</v>
      </c>
      <c r="BL146" s="281">
        <f t="shared" si="123"/>
        <v>373604.83662858064</v>
      </c>
      <c r="BM146" s="281">
        <f t="shared" si="124"/>
        <v>0</v>
      </c>
      <c r="BN146" s="281">
        <f t="shared" si="125"/>
        <v>0</v>
      </c>
      <c r="BO146" s="281">
        <f t="shared" si="126"/>
        <v>0</v>
      </c>
      <c r="BP146" s="281">
        <f t="shared" si="127"/>
        <v>0</v>
      </c>
      <c r="BQ146" s="281">
        <f t="shared" si="128"/>
        <v>0</v>
      </c>
      <c r="BR146" s="281">
        <f t="shared" si="135"/>
        <v>373604.83662858064</v>
      </c>
      <c r="BS146" s="281">
        <f t="shared" si="100"/>
        <v>156727.22</v>
      </c>
      <c r="BT146" s="90"/>
      <c r="BU146" s="111"/>
      <c r="BV146" s="111"/>
      <c r="BW146" s="126">
        <v>9547518.8663367685</v>
      </c>
      <c r="BX146" s="126">
        <v>19695558.346552592</v>
      </c>
      <c r="BY146" s="7">
        <f t="shared" si="136"/>
        <v>0</v>
      </c>
    </row>
    <row r="147" spans="1:77">
      <c r="A147" s="118" t="s">
        <v>367</v>
      </c>
      <c r="B147" s="118" t="s">
        <v>368</v>
      </c>
      <c r="C147" s="269" t="s">
        <v>368</v>
      </c>
      <c r="D147" s="119" t="s">
        <v>949</v>
      </c>
      <c r="E147" s="119"/>
      <c r="F147" s="120"/>
      <c r="G147" s="121" t="s">
        <v>366</v>
      </c>
      <c r="H147" s="121" t="s">
        <v>779</v>
      </c>
      <c r="I147" s="122">
        <v>10</v>
      </c>
      <c r="J147" s="217" t="str">
        <f t="shared" si="98"/>
        <v xml:space="preserve"> </v>
      </c>
      <c r="K147" s="123">
        <v>2075025.7530700003</v>
      </c>
      <c r="L147" s="123">
        <v>4692091</v>
      </c>
      <c r="M147" s="281">
        <v>2085936.3800000001</v>
      </c>
      <c r="N147" s="264">
        <v>2085936.3800000001</v>
      </c>
      <c r="O147" s="282">
        <v>0</v>
      </c>
      <c r="P147" s="93">
        <f t="shared" si="101"/>
        <v>6.9491922133938067E-2</v>
      </c>
      <c r="Q147" s="231">
        <v>7237376.7035456095</v>
      </c>
      <c r="R147" s="231"/>
      <c r="S147" s="123">
        <v>7237376.7035456095</v>
      </c>
      <c r="T147" s="123">
        <v>0</v>
      </c>
      <c r="U147" s="123">
        <f t="shared" si="129"/>
        <v>5151440.3235456096</v>
      </c>
      <c r="V147" s="123">
        <f t="shared" si="102"/>
        <v>0</v>
      </c>
      <c r="W147" s="123" t="b">
        <f t="shared" si="103"/>
        <v>0</v>
      </c>
      <c r="X147" s="123">
        <v>0</v>
      </c>
      <c r="Y147" s="123">
        <v>0</v>
      </c>
      <c r="Z147" s="123">
        <v>0</v>
      </c>
      <c r="AA147" s="123">
        <v>0</v>
      </c>
      <c r="AB147" s="123">
        <v>0</v>
      </c>
      <c r="AC147" s="70">
        <f t="shared" si="130"/>
        <v>0</v>
      </c>
      <c r="AD147" s="70">
        <v>0</v>
      </c>
      <c r="AE147" s="70">
        <f t="shared" si="131"/>
        <v>5151440.3235456096</v>
      </c>
      <c r="AF147" s="51">
        <f>IF(D147='2. UC Pool Allocations by Type'!B$5,'2. UC Pool Allocations by Type'!J$5,IF(D147='2. UC Pool Allocations by Type'!B$6,'2. UC Pool Allocations by Type'!J$6,IF(D147='2. UC Pool Allocations by Type'!B$7,'2. UC Pool Allocations by Type'!J$7,IF(D147='2. UC Pool Allocations by Type'!B$10,'2. UC Pool Allocations by Type'!J$10,IF(D147='2. UC Pool Allocations by Type'!B$14,'2. UC Pool Allocations by Type'!J$14,IF(D147='2. UC Pool Allocations by Type'!B$15,'2. UC Pool Allocations by Type'!J$15,IF(D147='2. UC Pool Allocations by Type'!B$16,'2. UC Pool Allocations by Type'!J$16,0)))))))</f>
        <v>114315041.35925385</v>
      </c>
      <c r="AG147" s="71">
        <f t="shared" si="104"/>
        <v>5151440.3235456096</v>
      </c>
      <c r="AH147" s="71">
        <f t="shared" si="105"/>
        <v>0</v>
      </c>
      <c r="AI147" s="71">
        <f t="shared" si="106"/>
        <v>0</v>
      </c>
      <c r="AJ147" s="71">
        <f t="shared" si="107"/>
        <v>0</v>
      </c>
      <c r="AK147" s="71">
        <f t="shared" si="108"/>
        <v>0</v>
      </c>
      <c r="AL147" s="71">
        <f t="shared" si="109"/>
        <v>0</v>
      </c>
      <c r="AM147" s="71">
        <f t="shared" si="110"/>
        <v>0</v>
      </c>
      <c r="AN147" s="49">
        <f t="shared" si="111"/>
        <v>243398.40968894726</v>
      </c>
      <c r="AO147" s="51">
        <f>IF($E147=$D$352,U147*'1. UC Assumptions'!$H$14,0)</f>
        <v>0</v>
      </c>
      <c r="AP147" s="70">
        <f t="shared" si="97"/>
        <v>0</v>
      </c>
      <c r="AQ147" s="70">
        <f t="shared" si="112"/>
        <v>0</v>
      </c>
      <c r="AR147" s="70">
        <f t="shared" si="113"/>
        <v>0</v>
      </c>
      <c r="AS147" s="70">
        <f t="shared" si="132"/>
        <v>0</v>
      </c>
      <c r="AT147" s="70">
        <f t="shared" si="114"/>
        <v>0</v>
      </c>
      <c r="AU147" s="70">
        <f t="shared" si="115"/>
        <v>243398.40968894726</v>
      </c>
      <c r="AV147" s="70">
        <f t="shared" si="133"/>
        <v>-10909.31529558786</v>
      </c>
      <c r="AW147" s="99">
        <f t="shared" si="99"/>
        <v>232489.09439335941</v>
      </c>
      <c r="AX147" s="281">
        <v>2085936.3800000001</v>
      </c>
      <c r="AY147" s="281">
        <f>ROUND(AX147*'1. UC Assumptions'!$C$19,2)</f>
        <v>875050.31</v>
      </c>
      <c r="AZ147" s="281">
        <f>IF((AE147-AD147-AX147)*'1. UC Assumptions'!$C$19&gt;0,(AE147-AD147-AX147)*'1. UC Assumptions'!$C$19,0)</f>
        <v>1285978.9043173832</v>
      </c>
      <c r="BA147" s="281">
        <f t="shared" si="95"/>
        <v>2161029.2143173832</v>
      </c>
      <c r="BB147" s="281">
        <f>ROUND(BA147/'1. UC Assumptions'!$C$19,2)</f>
        <v>5151440.32</v>
      </c>
      <c r="BC147" s="281">
        <f t="shared" si="134"/>
        <v>232489.09439335941</v>
      </c>
      <c r="BD147" s="281">
        <f t="shared" si="116"/>
        <v>0</v>
      </c>
      <c r="BE147" s="281">
        <f t="shared" si="117"/>
        <v>0</v>
      </c>
      <c r="BF147" s="281">
        <f t="shared" si="118"/>
        <v>4918951.2256066408</v>
      </c>
      <c r="BG147" s="281">
        <f t="shared" si="119"/>
        <v>0</v>
      </c>
      <c r="BH147" s="281">
        <f t="shared" si="120"/>
        <v>0</v>
      </c>
      <c r="BI147" s="281">
        <f t="shared" si="121"/>
        <v>0</v>
      </c>
      <c r="BJ147" s="281">
        <f t="shared" si="96"/>
        <v>232489.09439335941</v>
      </c>
      <c r="BK147" s="281">
        <f t="shared" si="122"/>
        <v>232489.09439335941</v>
      </c>
      <c r="BL147" s="281">
        <f t="shared" si="123"/>
        <v>0</v>
      </c>
      <c r="BM147" s="281">
        <f t="shared" si="124"/>
        <v>0</v>
      </c>
      <c r="BN147" s="281">
        <f t="shared" si="125"/>
        <v>0</v>
      </c>
      <c r="BO147" s="281">
        <f t="shared" si="126"/>
        <v>0</v>
      </c>
      <c r="BP147" s="281">
        <f t="shared" si="127"/>
        <v>0</v>
      </c>
      <c r="BQ147" s="281">
        <f t="shared" si="128"/>
        <v>0</v>
      </c>
      <c r="BR147" s="281">
        <f t="shared" si="135"/>
        <v>232489.09439335941</v>
      </c>
      <c r="BS147" s="281">
        <f t="shared" si="100"/>
        <v>97529.17</v>
      </c>
      <c r="BT147" s="90"/>
      <c r="BU147" s="111"/>
      <c r="BV147" s="111"/>
      <c r="BW147" s="126">
        <v>2178525.3330700006</v>
      </c>
      <c r="BX147" s="126">
        <v>7237376.7035456095</v>
      </c>
      <c r="BY147" s="7">
        <f t="shared" si="136"/>
        <v>0</v>
      </c>
    </row>
    <row r="148" spans="1:77" s="8" customFormat="1">
      <c r="A148" s="118" t="s">
        <v>369</v>
      </c>
      <c r="B148" s="118" t="s">
        <v>370</v>
      </c>
      <c r="C148" s="269" t="s">
        <v>370</v>
      </c>
      <c r="D148" s="119" t="s">
        <v>972</v>
      </c>
      <c r="E148" s="119" t="s">
        <v>977</v>
      </c>
      <c r="F148" s="120"/>
      <c r="G148" s="121" t="s">
        <v>1208</v>
      </c>
      <c r="H148" s="121" t="s">
        <v>784</v>
      </c>
      <c r="I148" s="217">
        <v>19</v>
      </c>
      <c r="J148" s="217" t="str">
        <f t="shared" si="98"/>
        <v xml:space="preserve"> </v>
      </c>
      <c r="K148" s="123">
        <v>357991.70281834924</v>
      </c>
      <c r="L148" s="123">
        <v>679938</v>
      </c>
      <c r="M148" s="281">
        <v>938586.40999999992</v>
      </c>
      <c r="N148" s="264">
        <v>903076.0884104789</v>
      </c>
      <c r="O148" s="282">
        <v>35510.321589521016</v>
      </c>
      <c r="P148" s="93">
        <f t="shared" si="101"/>
        <v>0.18932779693792767</v>
      </c>
      <c r="Q148" s="231">
        <v>1234438.6468293853</v>
      </c>
      <c r="R148" s="231"/>
      <c r="S148" s="123">
        <v>1234438.6468293853</v>
      </c>
      <c r="T148" s="123">
        <v>0</v>
      </c>
      <c r="U148" s="123">
        <f t="shared" si="129"/>
        <v>331362.55841890641</v>
      </c>
      <c r="V148" s="123" t="b">
        <f t="shared" si="102"/>
        <v>0</v>
      </c>
      <c r="W148" s="123">
        <f t="shared" si="103"/>
        <v>331362.55841890641</v>
      </c>
      <c r="X148" s="123">
        <v>48540</v>
      </c>
      <c r="Y148" s="223">
        <v>0</v>
      </c>
      <c r="Z148" s="223">
        <v>0</v>
      </c>
      <c r="AA148" s="223">
        <v>0</v>
      </c>
      <c r="AB148" s="223">
        <v>0</v>
      </c>
      <c r="AC148" s="70">
        <f t="shared" si="130"/>
        <v>13029.678410478984</v>
      </c>
      <c r="AD148" s="70">
        <v>0</v>
      </c>
      <c r="AE148" s="70">
        <f t="shared" si="131"/>
        <v>344392.23682938539</v>
      </c>
      <c r="AF148" s="51">
        <f>IF(D148='2. UC Pool Allocations by Type'!B$5,'2. UC Pool Allocations by Type'!J$5,IF(D148='2. UC Pool Allocations by Type'!B$6,'2. UC Pool Allocations by Type'!J$6,IF(D148='2. UC Pool Allocations by Type'!B$7,'2. UC Pool Allocations by Type'!J$7,IF(D148='2. UC Pool Allocations by Type'!B$10,'2. UC Pool Allocations by Type'!J$10,IF(D148='2. UC Pool Allocations by Type'!B$14,'2. UC Pool Allocations by Type'!J$14,IF(D148='2. UC Pool Allocations by Type'!B$15,'2. UC Pool Allocations by Type'!J$15,IF(D148='2. UC Pool Allocations by Type'!B$16,'2. UC Pool Allocations by Type'!J$16,0)))))))</f>
        <v>7359030.3040027209</v>
      </c>
      <c r="AG148" s="71">
        <f t="shared" si="104"/>
        <v>0</v>
      </c>
      <c r="AH148" s="71">
        <f t="shared" si="105"/>
        <v>344392.23682938539</v>
      </c>
      <c r="AI148" s="71">
        <f t="shared" si="106"/>
        <v>0</v>
      </c>
      <c r="AJ148" s="71">
        <f t="shared" si="107"/>
        <v>0</v>
      </c>
      <c r="AK148" s="71">
        <f t="shared" si="108"/>
        <v>0</v>
      </c>
      <c r="AL148" s="71">
        <f t="shared" si="109"/>
        <v>0</v>
      </c>
      <c r="AM148" s="71">
        <f t="shared" si="110"/>
        <v>0</v>
      </c>
      <c r="AN148" s="49">
        <f t="shared" si="111"/>
        <v>19304.055761871685</v>
      </c>
      <c r="AO148" s="51">
        <f>IF($E148=$D$352,U148*'1. UC Assumptions'!$H$14,0)</f>
        <v>33551.247500142912</v>
      </c>
      <c r="AP148" s="70">
        <f t="shared" ref="AP148:AP150" si="137">IF(AO148=0,0,IF(AN148&gt;AO148,0,AO148-AN148))</f>
        <v>14247.191738271227</v>
      </c>
      <c r="AQ148" s="70">
        <f t="shared" si="112"/>
        <v>14247.191738271227</v>
      </c>
      <c r="AR148" s="70">
        <f t="shared" si="113"/>
        <v>0</v>
      </c>
      <c r="AS148" s="70">
        <f t="shared" si="132"/>
        <v>0</v>
      </c>
      <c r="AT148" s="70">
        <f t="shared" si="114"/>
        <v>0</v>
      </c>
      <c r="AU148" s="70">
        <f t="shared" si="115"/>
        <v>0</v>
      </c>
      <c r="AV148" s="70">
        <f t="shared" si="133"/>
        <v>0</v>
      </c>
      <c r="AW148" s="99">
        <f t="shared" si="99"/>
        <v>33551.247500142912</v>
      </c>
      <c r="AX148" s="281">
        <v>938586.40999999992</v>
      </c>
      <c r="AY148" s="281">
        <f>ROUND(AX148*'1. UC Assumptions'!$C$19,2)</f>
        <v>393737</v>
      </c>
      <c r="AZ148" s="281">
        <f>IF((AE148-AD148-AX148)*'1. UC Assumptions'!$C$19&gt;0,(AE148-AD148-AX148)*'1. UC Assumptions'!$C$19,0)</f>
        <v>0</v>
      </c>
      <c r="BA148" s="281">
        <f t="shared" ref="BA148:BA152" si="138">AZ148+AY148</f>
        <v>393737</v>
      </c>
      <c r="BB148" s="281">
        <f>ROUND(BA148/'1. UC Assumptions'!$C$19,2)</f>
        <v>938586.41</v>
      </c>
      <c r="BC148" s="281">
        <f t="shared" si="134"/>
        <v>33551.247500142912</v>
      </c>
      <c r="BD148" s="281">
        <f t="shared" si="116"/>
        <v>0</v>
      </c>
      <c r="BE148" s="281">
        <f t="shared" si="117"/>
        <v>0</v>
      </c>
      <c r="BF148" s="281">
        <f t="shared" si="118"/>
        <v>0</v>
      </c>
      <c r="BG148" s="281">
        <f t="shared" si="119"/>
        <v>0</v>
      </c>
      <c r="BH148" s="281">
        <f t="shared" si="120"/>
        <v>0</v>
      </c>
      <c r="BI148" s="281">
        <f t="shared" si="121"/>
        <v>0</v>
      </c>
      <c r="BJ148" s="281">
        <f t="shared" ref="BJ148:BJ152" si="139">BC148+BH148+BI148</f>
        <v>33551.247500142912</v>
      </c>
      <c r="BK148" s="281">
        <f t="shared" si="122"/>
        <v>0</v>
      </c>
      <c r="BL148" s="281">
        <f t="shared" si="123"/>
        <v>33551.247500142912</v>
      </c>
      <c r="BM148" s="281">
        <f t="shared" si="124"/>
        <v>0</v>
      </c>
      <c r="BN148" s="281">
        <f t="shared" si="125"/>
        <v>0</v>
      </c>
      <c r="BO148" s="281">
        <f t="shared" si="126"/>
        <v>0</v>
      </c>
      <c r="BP148" s="281">
        <f t="shared" si="127"/>
        <v>0</v>
      </c>
      <c r="BQ148" s="281">
        <f t="shared" si="128"/>
        <v>0</v>
      </c>
      <c r="BR148" s="281">
        <f t="shared" si="135"/>
        <v>33551.247500142912</v>
      </c>
      <c r="BS148" s="281">
        <f t="shared" si="100"/>
        <v>14074.74</v>
      </c>
      <c r="BT148" s="224"/>
      <c r="BU148" s="111"/>
      <c r="BV148" s="111"/>
      <c r="BW148" s="225"/>
      <c r="BX148" s="126">
        <v>1234438.6468293853</v>
      </c>
      <c r="BY148" s="7">
        <f t="shared" si="136"/>
        <v>0</v>
      </c>
    </row>
    <row r="149" spans="1:77">
      <c r="A149" s="118" t="s">
        <v>371</v>
      </c>
      <c r="B149" s="118" t="s">
        <v>372</v>
      </c>
      <c r="C149" s="269" t="s">
        <v>372</v>
      </c>
      <c r="D149" s="119" t="s">
        <v>972</v>
      </c>
      <c r="E149" s="119" t="s">
        <v>977</v>
      </c>
      <c r="F149" s="120"/>
      <c r="G149" s="121" t="s">
        <v>1209</v>
      </c>
      <c r="H149" s="121" t="s">
        <v>866</v>
      </c>
      <c r="I149" s="122">
        <v>19</v>
      </c>
      <c r="J149" s="217" t="str">
        <f t="shared" si="98"/>
        <v xml:space="preserve"> </v>
      </c>
      <c r="K149" s="123">
        <v>190195.17286431795</v>
      </c>
      <c r="L149" s="123">
        <v>401026</v>
      </c>
      <c r="M149" s="281">
        <v>534633.65999999992</v>
      </c>
      <c r="N149" s="264">
        <v>527036.06455914769</v>
      </c>
      <c r="O149" s="282">
        <v>7597.595440852223</v>
      </c>
      <c r="P149" s="93">
        <f t="shared" si="101"/>
        <v>5.9971718278968522E-2</v>
      </c>
      <c r="Q149" s="231">
        <v>623573.40867689811</v>
      </c>
      <c r="R149" s="231"/>
      <c r="S149" s="123">
        <v>626677.72248389816</v>
      </c>
      <c r="T149" s="123">
        <v>0</v>
      </c>
      <c r="U149" s="123">
        <f t="shared" si="129"/>
        <v>99641.657924750471</v>
      </c>
      <c r="V149" s="123" t="b">
        <f t="shared" si="102"/>
        <v>0</v>
      </c>
      <c r="W149" s="123">
        <f t="shared" si="103"/>
        <v>99641.657924750471</v>
      </c>
      <c r="X149" s="123">
        <v>9034</v>
      </c>
      <c r="Y149" s="123">
        <v>0</v>
      </c>
      <c r="Z149" s="123">
        <v>0</v>
      </c>
      <c r="AA149" s="123">
        <v>0</v>
      </c>
      <c r="AB149" s="123">
        <v>0</v>
      </c>
      <c r="AC149" s="70">
        <f t="shared" si="130"/>
        <v>1436.404559147777</v>
      </c>
      <c r="AD149" s="70">
        <v>0</v>
      </c>
      <c r="AE149" s="70">
        <f t="shared" si="131"/>
        <v>101078.06248389825</v>
      </c>
      <c r="AF149" s="51">
        <f>IF(D149='2. UC Pool Allocations by Type'!B$5,'2. UC Pool Allocations by Type'!J$5,IF(D149='2. UC Pool Allocations by Type'!B$6,'2. UC Pool Allocations by Type'!J$6,IF(D149='2. UC Pool Allocations by Type'!B$7,'2. UC Pool Allocations by Type'!J$7,IF(D149='2. UC Pool Allocations by Type'!B$10,'2. UC Pool Allocations by Type'!J$10,IF(D149='2. UC Pool Allocations by Type'!B$14,'2. UC Pool Allocations by Type'!J$14,IF(D149='2. UC Pool Allocations by Type'!B$15,'2. UC Pool Allocations by Type'!J$15,IF(D149='2. UC Pool Allocations by Type'!B$16,'2. UC Pool Allocations by Type'!J$16,0)))))))</f>
        <v>7359030.3040027209</v>
      </c>
      <c r="AG149" s="71">
        <f t="shared" si="104"/>
        <v>0</v>
      </c>
      <c r="AH149" s="71">
        <f t="shared" si="105"/>
        <v>101078.06248389825</v>
      </c>
      <c r="AI149" s="71">
        <f t="shared" si="106"/>
        <v>0</v>
      </c>
      <c r="AJ149" s="71">
        <f t="shared" si="107"/>
        <v>0</v>
      </c>
      <c r="AK149" s="71">
        <f t="shared" si="108"/>
        <v>0</v>
      </c>
      <c r="AL149" s="71">
        <f t="shared" si="109"/>
        <v>0</v>
      </c>
      <c r="AM149" s="71">
        <f t="shared" si="110"/>
        <v>0</v>
      </c>
      <c r="AN149" s="49">
        <f t="shared" si="111"/>
        <v>5665.6810050505583</v>
      </c>
      <c r="AO149" s="51">
        <f>IF($E149=$D$352,U149*'1. UC Assumptions'!$H$14,0)</f>
        <v>10088.954957100348</v>
      </c>
      <c r="AP149" s="70">
        <f t="shared" si="137"/>
        <v>4423.2739520497898</v>
      </c>
      <c r="AQ149" s="70">
        <f t="shared" si="112"/>
        <v>4423.2739520497898</v>
      </c>
      <c r="AR149" s="70">
        <f t="shared" si="113"/>
        <v>0</v>
      </c>
      <c r="AS149" s="70">
        <f t="shared" si="132"/>
        <v>0</v>
      </c>
      <c r="AT149" s="70">
        <f t="shared" si="114"/>
        <v>0</v>
      </c>
      <c r="AU149" s="70">
        <f t="shared" si="115"/>
        <v>0</v>
      </c>
      <c r="AV149" s="70">
        <f t="shared" si="133"/>
        <v>0</v>
      </c>
      <c r="AW149" s="99">
        <f t="shared" si="99"/>
        <v>10088.954957100348</v>
      </c>
      <c r="AX149" s="281">
        <v>534633.65999999992</v>
      </c>
      <c r="AY149" s="281">
        <f>ROUND(AX149*'1. UC Assumptions'!$C$19,2)</f>
        <v>224278.82</v>
      </c>
      <c r="AZ149" s="281">
        <f>IF((AE149-AD149-AX149)*'1. UC Assumptions'!$C$19&gt;0,(AE149-AD149-AX149)*'1. UC Assumptions'!$C$19,0)</f>
        <v>0</v>
      </c>
      <c r="BA149" s="281">
        <f t="shared" si="138"/>
        <v>224278.82</v>
      </c>
      <c r="BB149" s="281">
        <f>ROUND(BA149/'1. UC Assumptions'!$C$19,2)</f>
        <v>534633.66</v>
      </c>
      <c r="BC149" s="281">
        <f t="shared" si="134"/>
        <v>10088.954957100348</v>
      </c>
      <c r="BD149" s="281">
        <f t="shared" si="116"/>
        <v>0</v>
      </c>
      <c r="BE149" s="281">
        <f t="shared" si="117"/>
        <v>0</v>
      </c>
      <c r="BF149" s="281">
        <f t="shared" si="118"/>
        <v>0</v>
      </c>
      <c r="BG149" s="281">
        <f t="shared" si="119"/>
        <v>0</v>
      </c>
      <c r="BH149" s="281">
        <f t="shared" si="120"/>
        <v>0</v>
      </c>
      <c r="BI149" s="281">
        <f t="shared" si="121"/>
        <v>0</v>
      </c>
      <c r="BJ149" s="281">
        <f t="shared" si="139"/>
        <v>10088.954957100348</v>
      </c>
      <c r="BK149" s="281">
        <f t="shared" si="122"/>
        <v>0</v>
      </c>
      <c r="BL149" s="281">
        <f t="shared" si="123"/>
        <v>10088.954957100348</v>
      </c>
      <c r="BM149" s="281">
        <f t="shared" si="124"/>
        <v>0</v>
      </c>
      <c r="BN149" s="281">
        <f t="shared" si="125"/>
        <v>0</v>
      </c>
      <c r="BO149" s="281">
        <f t="shared" si="126"/>
        <v>0</v>
      </c>
      <c r="BP149" s="281">
        <f t="shared" si="127"/>
        <v>0</v>
      </c>
      <c r="BQ149" s="281">
        <f t="shared" si="128"/>
        <v>0</v>
      </c>
      <c r="BR149" s="281">
        <f t="shared" si="135"/>
        <v>10088.954957100348</v>
      </c>
      <c r="BS149" s="281">
        <f t="shared" si="100"/>
        <v>4232.3100000000004</v>
      </c>
      <c r="BT149" s="90"/>
      <c r="BU149" s="111"/>
      <c r="BV149" s="111"/>
      <c r="BW149" s="126">
        <v>190947.28286431794</v>
      </c>
      <c r="BX149" s="126">
        <v>623573.40867689811</v>
      </c>
      <c r="BY149" s="7">
        <f t="shared" si="136"/>
        <v>-3104.3138070000568</v>
      </c>
    </row>
    <row r="150" spans="1:77">
      <c r="A150" s="118" t="s">
        <v>373</v>
      </c>
      <c r="B150" s="118" t="s">
        <v>374</v>
      </c>
      <c r="C150" s="269" t="s">
        <v>374</v>
      </c>
      <c r="D150" s="119" t="s">
        <v>949</v>
      </c>
      <c r="E150" s="119"/>
      <c r="F150" s="120"/>
      <c r="G150" s="121" t="s">
        <v>1210</v>
      </c>
      <c r="H150" s="121" t="s">
        <v>785</v>
      </c>
      <c r="I150" s="122">
        <v>9</v>
      </c>
      <c r="J150" s="217" t="str">
        <f t="shared" si="98"/>
        <v xml:space="preserve"> </v>
      </c>
      <c r="K150" s="123">
        <v>7824290.8936259588</v>
      </c>
      <c r="L150" s="123">
        <v>22322425.719999999</v>
      </c>
      <c r="M150" s="281">
        <v>15747451.49</v>
      </c>
      <c r="N150" s="264">
        <v>15747451.49</v>
      </c>
      <c r="O150" s="282">
        <v>0</v>
      </c>
      <c r="P150" s="93">
        <f t="shared" si="101"/>
        <v>9.1109632138507424E-2</v>
      </c>
      <c r="Q150" s="231">
        <v>32893372.874477252</v>
      </c>
      <c r="R150" s="231"/>
      <c r="S150" s="123">
        <v>32893372.874477252</v>
      </c>
      <c r="T150" s="123">
        <v>0</v>
      </c>
      <c r="U150" s="123">
        <f t="shared" si="129"/>
        <v>17145921.38447725</v>
      </c>
      <c r="V150" s="123">
        <f t="shared" si="102"/>
        <v>0</v>
      </c>
      <c r="W150" s="123" t="b">
        <f t="shared" si="103"/>
        <v>0</v>
      </c>
      <c r="X150" s="123">
        <v>0</v>
      </c>
      <c r="Y150" s="123">
        <v>0</v>
      </c>
      <c r="Z150" s="123">
        <v>0</v>
      </c>
      <c r="AA150" s="123">
        <v>0</v>
      </c>
      <c r="AB150" s="123">
        <v>0</v>
      </c>
      <c r="AC150" s="70">
        <f t="shared" si="130"/>
        <v>0</v>
      </c>
      <c r="AD150" s="70">
        <v>0</v>
      </c>
      <c r="AE150" s="70">
        <f t="shared" si="131"/>
        <v>17145921.38447725</v>
      </c>
      <c r="AF150" s="51">
        <f>IF(D150='2. UC Pool Allocations by Type'!B$5,'2. UC Pool Allocations by Type'!J$5,IF(D150='2. UC Pool Allocations by Type'!B$6,'2. UC Pool Allocations by Type'!J$6,IF(D150='2. UC Pool Allocations by Type'!B$7,'2. UC Pool Allocations by Type'!J$7,IF(D150='2. UC Pool Allocations by Type'!B$10,'2. UC Pool Allocations by Type'!J$10,IF(D150='2. UC Pool Allocations by Type'!B$14,'2. UC Pool Allocations by Type'!J$14,IF(D150='2. UC Pool Allocations by Type'!B$15,'2. UC Pool Allocations by Type'!J$15,IF(D150='2. UC Pool Allocations by Type'!B$16,'2. UC Pool Allocations by Type'!J$16,0)))))))</f>
        <v>114315041.35925385</v>
      </c>
      <c r="AG150" s="71">
        <f t="shared" si="104"/>
        <v>17145921.38447725</v>
      </c>
      <c r="AH150" s="71">
        <f t="shared" si="105"/>
        <v>0</v>
      </c>
      <c r="AI150" s="71">
        <f t="shared" si="106"/>
        <v>0</v>
      </c>
      <c r="AJ150" s="71">
        <f t="shared" si="107"/>
        <v>0</v>
      </c>
      <c r="AK150" s="71">
        <f t="shared" si="108"/>
        <v>0</v>
      </c>
      <c r="AL150" s="71">
        <f t="shared" si="109"/>
        <v>0</v>
      </c>
      <c r="AM150" s="71">
        <f t="shared" si="110"/>
        <v>0</v>
      </c>
      <c r="AN150" s="49">
        <f t="shared" si="111"/>
        <v>810121.00219014147</v>
      </c>
      <c r="AO150" s="51">
        <f>IF($E150=$D$352,U150*'1. UC Assumptions'!$H$14,0)</f>
        <v>0</v>
      </c>
      <c r="AP150" s="70">
        <f t="shared" si="137"/>
        <v>0</v>
      </c>
      <c r="AQ150" s="70">
        <f t="shared" si="112"/>
        <v>0</v>
      </c>
      <c r="AR150" s="70">
        <f t="shared" si="113"/>
        <v>0</v>
      </c>
      <c r="AS150" s="70">
        <f t="shared" si="132"/>
        <v>0</v>
      </c>
      <c r="AT150" s="70">
        <f t="shared" si="114"/>
        <v>0</v>
      </c>
      <c r="AU150" s="70">
        <f t="shared" si="115"/>
        <v>810121.00219014147</v>
      </c>
      <c r="AV150" s="70">
        <f t="shared" si="133"/>
        <v>-36310.284244520291</v>
      </c>
      <c r="AW150" s="99">
        <f t="shared" si="99"/>
        <v>773810.71794562123</v>
      </c>
      <c r="AX150" s="281">
        <v>15747451.49</v>
      </c>
      <c r="AY150" s="281">
        <f>ROUND(AX150*'1. UC Assumptions'!$C$19,2)</f>
        <v>6606055.9000000004</v>
      </c>
      <c r="AZ150" s="281">
        <f>IF((AE150-AD150-AX150)*'1. UC Assumptions'!$C$19&gt;0,(AE150-AD150-AX150)*'1. UC Assumptions'!$C$19,0)</f>
        <v>586658.12073320639</v>
      </c>
      <c r="BA150" s="281">
        <f t="shared" si="138"/>
        <v>7192714.0207332065</v>
      </c>
      <c r="BB150" s="281">
        <f>ROUND(BA150/'1. UC Assumptions'!$C$19,2)</f>
        <v>17145921.379999999</v>
      </c>
      <c r="BC150" s="281">
        <f t="shared" si="134"/>
        <v>773810.71794562123</v>
      </c>
      <c r="BD150" s="281">
        <f t="shared" si="116"/>
        <v>0</v>
      </c>
      <c r="BE150" s="281">
        <f t="shared" si="117"/>
        <v>0</v>
      </c>
      <c r="BF150" s="281">
        <f t="shared" si="118"/>
        <v>16372110.662054379</v>
      </c>
      <c r="BG150" s="281">
        <f t="shared" si="119"/>
        <v>0</v>
      </c>
      <c r="BH150" s="281">
        <f t="shared" si="120"/>
        <v>0</v>
      </c>
      <c r="BI150" s="281">
        <f t="shared" si="121"/>
        <v>0</v>
      </c>
      <c r="BJ150" s="281">
        <f t="shared" si="139"/>
        <v>773810.71794562123</v>
      </c>
      <c r="BK150" s="281">
        <f t="shared" si="122"/>
        <v>773810.71794562123</v>
      </c>
      <c r="BL150" s="281">
        <f t="shared" si="123"/>
        <v>0</v>
      </c>
      <c r="BM150" s="281">
        <f t="shared" si="124"/>
        <v>0</v>
      </c>
      <c r="BN150" s="281">
        <f t="shared" si="125"/>
        <v>0</v>
      </c>
      <c r="BO150" s="281">
        <f t="shared" si="126"/>
        <v>0</v>
      </c>
      <c r="BP150" s="281">
        <f t="shared" si="127"/>
        <v>0</v>
      </c>
      <c r="BQ150" s="281">
        <f t="shared" si="128"/>
        <v>0</v>
      </c>
      <c r="BR150" s="281">
        <f t="shared" si="135"/>
        <v>773810.71794562123</v>
      </c>
      <c r="BS150" s="281">
        <f t="shared" si="100"/>
        <v>324613.59000000003</v>
      </c>
      <c r="BT150" s="90"/>
      <c r="BU150" s="111"/>
      <c r="BV150" s="111"/>
      <c r="BW150" s="126">
        <v>8904046.8236259595</v>
      </c>
      <c r="BX150" s="126">
        <v>32893372.874477252</v>
      </c>
      <c r="BY150" s="7">
        <f t="shared" si="136"/>
        <v>0</v>
      </c>
    </row>
    <row r="151" spans="1:77">
      <c r="A151" s="118" t="s">
        <v>375</v>
      </c>
      <c r="B151" s="118" t="s">
        <v>376</v>
      </c>
      <c r="C151" s="269" t="s">
        <v>376</v>
      </c>
      <c r="D151" s="119" t="s">
        <v>972</v>
      </c>
      <c r="E151" s="119" t="s">
        <v>977</v>
      </c>
      <c r="F151" s="120"/>
      <c r="G151" s="121" t="s">
        <v>1211</v>
      </c>
      <c r="H151" s="121" t="s">
        <v>867</v>
      </c>
      <c r="I151" s="122">
        <v>12</v>
      </c>
      <c r="J151" s="217">
        <f t="shared" si="98"/>
        <v>1</v>
      </c>
      <c r="K151" s="123">
        <v>1155946.7740940307</v>
      </c>
      <c r="L151" s="123">
        <v>1131468</v>
      </c>
      <c r="M151" s="281">
        <v>1273047.1000000001</v>
      </c>
      <c r="N151" s="264">
        <v>1258425.8472948908</v>
      </c>
      <c r="O151" s="282">
        <v>14621.252705109306</v>
      </c>
      <c r="P151" s="93">
        <f t="shared" si="101"/>
        <v>6.1051009234839304E-2</v>
      </c>
      <c r="Q151" s="231">
        <v>2427063.7545911535</v>
      </c>
      <c r="R151" s="231"/>
      <c r="S151" s="123">
        <v>2427063.7545911535</v>
      </c>
      <c r="T151" s="123">
        <v>933521.15817071451</v>
      </c>
      <c r="U151" s="123">
        <f t="shared" si="129"/>
        <v>235116.74912554817</v>
      </c>
      <c r="V151" s="123" t="b">
        <f t="shared" si="102"/>
        <v>0</v>
      </c>
      <c r="W151" s="123">
        <f t="shared" si="103"/>
        <v>235116.74912554817</v>
      </c>
      <c r="X151" s="123">
        <v>17353</v>
      </c>
      <c r="Y151" s="123">
        <v>0</v>
      </c>
      <c r="Z151" s="123">
        <v>0</v>
      </c>
      <c r="AA151" s="123">
        <v>0</v>
      </c>
      <c r="AB151" s="123">
        <v>0</v>
      </c>
      <c r="AC151" s="70">
        <f t="shared" si="130"/>
        <v>2731.7472948906943</v>
      </c>
      <c r="AD151" s="70">
        <v>0</v>
      </c>
      <c r="AE151" s="70">
        <f t="shared" si="131"/>
        <v>237848.49642043887</v>
      </c>
      <c r="AF151" s="51">
        <f>IF(D151='2. UC Pool Allocations by Type'!B$5,'2. UC Pool Allocations by Type'!J$5,IF(D151='2. UC Pool Allocations by Type'!B$6,'2. UC Pool Allocations by Type'!J$6,IF(D151='2. UC Pool Allocations by Type'!B$7,'2. UC Pool Allocations by Type'!J$7,IF(D151='2. UC Pool Allocations by Type'!B$10,'2. UC Pool Allocations by Type'!J$10,IF(D151='2. UC Pool Allocations by Type'!B$14,'2. UC Pool Allocations by Type'!J$14,IF(D151='2. UC Pool Allocations by Type'!B$15,'2. UC Pool Allocations by Type'!J$15,IF(D151='2. UC Pool Allocations by Type'!B$16,'2. UC Pool Allocations by Type'!J$16,0)))))))</f>
        <v>7359030.3040027209</v>
      </c>
      <c r="AG151" s="71">
        <f t="shared" si="104"/>
        <v>0</v>
      </c>
      <c r="AH151" s="71">
        <f t="shared" si="105"/>
        <v>237848.49642043887</v>
      </c>
      <c r="AI151" s="71">
        <f t="shared" si="106"/>
        <v>0</v>
      </c>
      <c r="AJ151" s="71">
        <f t="shared" si="107"/>
        <v>0</v>
      </c>
      <c r="AK151" s="71">
        <f t="shared" si="108"/>
        <v>0</v>
      </c>
      <c r="AL151" s="71">
        <f t="shared" si="109"/>
        <v>0</v>
      </c>
      <c r="AM151" s="71">
        <f t="shared" si="110"/>
        <v>0</v>
      </c>
      <c r="AN151" s="49">
        <f t="shared" si="111"/>
        <v>13332.009687698406</v>
      </c>
      <c r="AO151" s="51">
        <f>IF($E151=$D$352,U151*'1. UC Assumptions'!$H$14,0)</f>
        <v>23806.130297218842</v>
      </c>
      <c r="AP151" s="70">
        <f t="shared" si="97"/>
        <v>10474.120609520436</v>
      </c>
      <c r="AQ151" s="70">
        <f t="shared" si="112"/>
        <v>10474.120609520436</v>
      </c>
      <c r="AR151" s="70">
        <f t="shared" si="113"/>
        <v>0</v>
      </c>
      <c r="AS151" s="70">
        <f t="shared" si="132"/>
        <v>0</v>
      </c>
      <c r="AT151" s="70">
        <f t="shared" si="114"/>
        <v>0</v>
      </c>
      <c r="AU151" s="70">
        <f t="shared" si="115"/>
        <v>0</v>
      </c>
      <c r="AV151" s="70">
        <f t="shared" si="133"/>
        <v>0</v>
      </c>
      <c r="AW151" s="99">
        <f t="shared" si="99"/>
        <v>23806.130297218842</v>
      </c>
      <c r="AX151" s="281">
        <v>1273047.1000000001</v>
      </c>
      <c r="AY151" s="281">
        <f>ROUND(AX151*'1. UC Assumptions'!$C$19,2)</f>
        <v>534043.26</v>
      </c>
      <c r="AZ151" s="281">
        <f>IF((AE151-AD151-AX151)*'1. UC Assumptions'!$C$19&gt;0,(AE151-AD151-AX151)*'1. UC Assumptions'!$C$19,0)</f>
        <v>0</v>
      </c>
      <c r="BA151" s="281">
        <f t="shared" si="138"/>
        <v>534043.26</v>
      </c>
      <c r="BB151" s="281">
        <f>ROUND(BA151/'1. UC Assumptions'!$C$19,2)</f>
        <v>1273047.1000000001</v>
      </c>
      <c r="BC151" s="281">
        <f t="shared" si="134"/>
        <v>23806.130297218842</v>
      </c>
      <c r="BD151" s="281">
        <f t="shared" si="116"/>
        <v>0</v>
      </c>
      <c r="BE151" s="281">
        <f t="shared" si="117"/>
        <v>0</v>
      </c>
      <c r="BF151" s="281">
        <f t="shared" si="118"/>
        <v>0</v>
      </c>
      <c r="BG151" s="281">
        <f t="shared" si="119"/>
        <v>0</v>
      </c>
      <c r="BH151" s="281">
        <f t="shared" si="120"/>
        <v>0</v>
      </c>
      <c r="BI151" s="281">
        <f t="shared" si="121"/>
        <v>0</v>
      </c>
      <c r="BJ151" s="281">
        <f t="shared" si="139"/>
        <v>23806.130297218842</v>
      </c>
      <c r="BK151" s="281">
        <f t="shared" si="122"/>
        <v>0</v>
      </c>
      <c r="BL151" s="281">
        <f t="shared" si="123"/>
        <v>23806.130297218842</v>
      </c>
      <c r="BM151" s="281">
        <f t="shared" si="124"/>
        <v>0</v>
      </c>
      <c r="BN151" s="281">
        <f t="shared" si="125"/>
        <v>0</v>
      </c>
      <c r="BO151" s="281">
        <f t="shared" si="126"/>
        <v>0</v>
      </c>
      <c r="BP151" s="281">
        <f t="shared" si="127"/>
        <v>0</v>
      </c>
      <c r="BQ151" s="281">
        <f t="shared" si="128"/>
        <v>0</v>
      </c>
      <c r="BR151" s="281">
        <f t="shared" si="135"/>
        <v>23806.130297218842</v>
      </c>
      <c r="BS151" s="281">
        <f t="shared" si="100"/>
        <v>9986.67</v>
      </c>
      <c r="BT151" s="90"/>
      <c r="BU151" s="111"/>
      <c r="BV151" s="111"/>
      <c r="BW151" s="126">
        <v>1172602.1840940306</v>
      </c>
      <c r="BX151" s="126">
        <v>2427063.7545911535</v>
      </c>
      <c r="BY151" s="7">
        <f t="shared" si="136"/>
        <v>0</v>
      </c>
    </row>
    <row r="152" spans="1:77">
      <c r="A152" s="118" t="s">
        <v>1212</v>
      </c>
      <c r="B152" s="118" t="s">
        <v>377</v>
      </c>
      <c r="C152" s="269" t="s">
        <v>377</v>
      </c>
      <c r="D152" s="119" t="s">
        <v>949</v>
      </c>
      <c r="E152" s="119"/>
      <c r="F152" s="120"/>
      <c r="G152" s="121" t="s">
        <v>1213</v>
      </c>
      <c r="H152" s="121" t="s">
        <v>868</v>
      </c>
      <c r="I152" s="122">
        <v>12</v>
      </c>
      <c r="J152" s="217">
        <f t="shared" si="98"/>
        <v>1</v>
      </c>
      <c r="K152" s="123">
        <v>2578724.460244725</v>
      </c>
      <c r="L152" s="123">
        <v>819333</v>
      </c>
      <c r="M152" s="281">
        <v>1950221.22</v>
      </c>
      <c r="N152" s="264">
        <v>388053.29501552804</v>
      </c>
      <c r="O152" s="282">
        <v>1562167.9249844719</v>
      </c>
      <c r="P152" s="93">
        <f t="shared" si="101"/>
        <v>0.35924247594320469</v>
      </c>
      <c r="Q152" s="231">
        <v>4618784.0356603181</v>
      </c>
      <c r="R152" s="231"/>
      <c r="S152" s="123">
        <v>4618784.0356603181</v>
      </c>
      <c r="T152" s="123">
        <v>3641855.580724935</v>
      </c>
      <c r="U152" s="123">
        <f t="shared" si="129"/>
        <v>588875.15991985495</v>
      </c>
      <c r="V152" s="123">
        <f t="shared" si="102"/>
        <v>0</v>
      </c>
      <c r="W152" s="123" t="b">
        <f t="shared" si="103"/>
        <v>0</v>
      </c>
      <c r="X152" s="123">
        <v>3932775</v>
      </c>
      <c r="Y152" s="123">
        <v>0</v>
      </c>
      <c r="Z152" s="123">
        <v>0</v>
      </c>
      <c r="AA152" s="123">
        <v>0</v>
      </c>
      <c r="AB152" s="123">
        <v>0</v>
      </c>
      <c r="AC152" s="70">
        <f t="shared" si="130"/>
        <v>2370607.0750155281</v>
      </c>
      <c r="AD152" s="70">
        <v>0</v>
      </c>
      <c r="AE152" s="70">
        <f t="shared" si="131"/>
        <v>2959482.2349353833</v>
      </c>
      <c r="AF152" s="51">
        <f>IF(D152='2. UC Pool Allocations by Type'!B$5,'2. UC Pool Allocations by Type'!J$5,IF(D152='2. UC Pool Allocations by Type'!B$6,'2. UC Pool Allocations by Type'!J$6,IF(D152='2. UC Pool Allocations by Type'!B$7,'2. UC Pool Allocations by Type'!J$7,IF(D152='2. UC Pool Allocations by Type'!B$10,'2. UC Pool Allocations by Type'!J$10,IF(D152='2. UC Pool Allocations by Type'!B$14,'2. UC Pool Allocations by Type'!J$14,IF(D152='2. UC Pool Allocations by Type'!B$15,'2. UC Pool Allocations by Type'!J$15,IF(D152='2. UC Pool Allocations by Type'!B$16,'2. UC Pool Allocations by Type'!J$16,0)))))))</f>
        <v>114315041.35925385</v>
      </c>
      <c r="AG152" s="71">
        <f t="shared" si="104"/>
        <v>2959482.2349353833</v>
      </c>
      <c r="AH152" s="71">
        <f t="shared" si="105"/>
        <v>0</v>
      </c>
      <c r="AI152" s="71">
        <f t="shared" si="106"/>
        <v>0</v>
      </c>
      <c r="AJ152" s="71">
        <f t="shared" si="107"/>
        <v>0</v>
      </c>
      <c r="AK152" s="71">
        <f t="shared" si="108"/>
        <v>0</v>
      </c>
      <c r="AL152" s="71">
        <f t="shared" si="109"/>
        <v>0</v>
      </c>
      <c r="AM152" s="71">
        <f t="shared" si="110"/>
        <v>0</v>
      </c>
      <c r="AN152" s="49">
        <f t="shared" si="111"/>
        <v>139831.43048237354</v>
      </c>
      <c r="AO152" s="51">
        <f>IF($E152=$D$352,U152*'1. UC Assumptions'!$H$14,0)</f>
        <v>0</v>
      </c>
      <c r="AP152" s="70">
        <f t="shared" si="97"/>
        <v>0</v>
      </c>
      <c r="AQ152" s="70">
        <f t="shared" si="112"/>
        <v>0</v>
      </c>
      <c r="AR152" s="70">
        <f t="shared" si="113"/>
        <v>0</v>
      </c>
      <c r="AS152" s="70">
        <f t="shared" si="132"/>
        <v>0</v>
      </c>
      <c r="AT152" s="70">
        <f t="shared" si="114"/>
        <v>0</v>
      </c>
      <c r="AU152" s="70">
        <f t="shared" si="115"/>
        <v>139831.43048237354</v>
      </c>
      <c r="AV152" s="70">
        <f t="shared" si="133"/>
        <v>-6267.358793817788</v>
      </c>
      <c r="AW152" s="99">
        <f t="shared" si="99"/>
        <v>133564.07168855576</v>
      </c>
      <c r="AX152" s="281">
        <v>1950221.22</v>
      </c>
      <c r="AY152" s="281">
        <f>ROUND(AX152*'1. UC Assumptions'!$C$19,2)</f>
        <v>818117.8</v>
      </c>
      <c r="AZ152" s="281">
        <f>IF((AE152-AD152-AX152)*'1. UC Assumptions'!$C$19&gt;0,(AE152-AD152-AX152)*'1. UC Assumptions'!$C$19,0)</f>
        <v>423384.99576539331</v>
      </c>
      <c r="BA152" s="281">
        <f t="shared" si="138"/>
        <v>1241502.7957653934</v>
      </c>
      <c r="BB152" s="281">
        <f>ROUND(BA152/'1. UC Assumptions'!$C$19,2)</f>
        <v>2959482.23</v>
      </c>
      <c r="BC152" s="281">
        <f t="shared" si="134"/>
        <v>133564.07168855576</v>
      </c>
      <c r="BD152" s="281">
        <f t="shared" si="116"/>
        <v>0</v>
      </c>
      <c r="BE152" s="281">
        <f t="shared" si="117"/>
        <v>0</v>
      </c>
      <c r="BF152" s="281">
        <f t="shared" si="118"/>
        <v>2825918.1583114443</v>
      </c>
      <c r="BG152" s="281">
        <f t="shared" si="119"/>
        <v>0</v>
      </c>
      <c r="BH152" s="281">
        <f t="shared" si="120"/>
        <v>0</v>
      </c>
      <c r="BI152" s="281">
        <f t="shared" si="121"/>
        <v>0</v>
      </c>
      <c r="BJ152" s="281">
        <f t="shared" si="139"/>
        <v>133564.07168855576</v>
      </c>
      <c r="BK152" s="281">
        <f t="shared" si="122"/>
        <v>133564.07168855576</v>
      </c>
      <c r="BL152" s="281">
        <f t="shared" si="123"/>
        <v>0</v>
      </c>
      <c r="BM152" s="281">
        <f t="shared" si="124"/>
        <v>0</v>
      </c>
      <c r="BN152" s="281">
        <f t="shared" si="125"/>
        <v>0</v>
      </c>
      <c r="BO152" s="281">
        <f t="shared" si="126"/>
        <v>0</v>
      </c>
      <c r="BP152" s="281">
        <f t="shared" si="127"/>
        <v>0</v>
      </c>
      <c r="BQ152" s="281">
        <f t="shared" si="128"/>
        <v>0</v>
      </c>
      <c r="BR152" s="281">
        <f t="shared" si="135"/>
        <v>133564.07168855576</v>
      </c>
      <c r="BS152" s="281">
        <f t="shared" si="100"/>
        <v>56030.12</v>
      </c>
      <c r="BT152" s="90"/>
      <c r="BU152" s="111"/>
      <c r="BV152" s="111"/>
      <c r="BW152" s="126">
        <v>3565390.1302447245</v>
      </c>
      <c r="BX152" s="126">
        <v>4618784.0356603181</v>
      </c>
      <c r="BY152" s="7">
        <f t="shared" si="136"/>
        <v>0</v>
      </c>
    </row>
    <row r="153" spans="1:77">
      <c r="A153" s="118" t="s">
        <v>378</v>
      </c>
      <c r="B153" s="118" t="s">
        <v>379</v>
      </c>
      <c r="C153" s="269" t="s">
        <v>379</v>
      </c>
      <c r="D153" s="119" t="s">
        <v>972</v>
      </c>
      <c r="E153" s="119" t="s">
        <v>977</v>
      </c>
      <c r="F153" s="120"/>
      <c r="G153" s="121" t="s">
        <v>1216</v>
      </c>
      <c r="H153" s="121" t="s">
        <v>787</v>
      </c>
      <c r="I153" s="122">
        <v>13</v>
      </c>
      <c r="J153" s="217" t="str">
        <f t="shared" si="98"/>
        <v xml:space="preserve"> </v>
      </c>
      <c r="K153" s="123">
        <v>269180.51000000013</v>
      </c>
      <c r="L153" s="123">
        <v>469918</v>
      </c>
      <c r="M153" s="281">
        <v>719271.4</v>
      </c>
      <c r="N153" s="264">
        <v>476873.2327624035</v>
      </c>
      <c r="O153" s="282">
        <v>242398.16723759653</v>
      </c>
      <c r="P153" s="93">
        <f t="shared" si="101"/>
        <v>5.4887917932928687E-2</v>
      </c>
      <c r="Q153" s="231">
        <v>779666.08836122998</v>
      </c>
      <c r="R153" s="231"/>
      <c r="S153" s="123">
        <v>779666.08836122998</v>
      </c>
      <c r="T153" s="123">
        <v>0</v>
      </c>
      <c r="U153" s="123">
        <f t="shared" si="129"/>
        <v>302792.85559882649</v>
      </c>
      <c r="V153" s="123" t="b">
        <f t="shared" si="102"/>
        <v>0</v>
      </c>
      <c r="W153" s="123">
        <f t="shared" si="103"/>
        <v>302792.85559882649</v>
      </c>
      <c r="X153" s="123">
        <v>396310</v>
      </c>
      <c r="Y153" s="123">
        <v>0</v>
      </c>
      <c r="Z153" s="123">
        <v>0</v>
      </c>
      <c r="AA153" s="123">
        <v>0</v>
      </c>
      <c r="AB153" s="123">
        <v>0</v>
      </c>
      <c r="AC153" s="70">
        <f t="shared" si="130"/>
        <v>153911.83276240347</v>
      </c>
      <c r="AD153" s="70">
        <v>0</v>
      </c>
      <c r="AE153" s="70">
        <f t="shared" si="131"/>
        <v>456704.68836122996</v>
      </c>
      <c r="AF153" s="51">
        <f>IF(D153='2. UC Pool Allocations by Type'!B$5,'2. UC Pool Allocations by Type'!J$5,IF(D153='2. UC Pool Allocations by Type'!B$6,'2. UC Pool Allocations by Type'!J$6,IF(D153='2. UC Pool Allocations by Type'!B$7,'2. UC Pool Allocations by Type'!J$7,IF(D153='2. UC Pool Allocations by Type'!B$10,'2. UC Pool Allocations by Type'!J$10,IF(D153='2. UC Pool Allocations by Type'!B$14,'2. UC Pool Allocations by Type'!J$14,IF(D153='2. UC Pool Allocations by Type'!B$15,'2. UC Pool Allocations by Type'!J$15,IF(D153='2. UC Pool Allocations by Type'!B$16,'2. UC Pool Allocations by Type'!J$16,0)))))))</f>
        <v>7359030.3040027209</v>
      </c>
      <c r="AG153" s="71">
        <f t="shared" si="104"/>
        <v>0</v>
      </c>
      <c r="AH153" s="71">
        <f t="shared" si="105"/>
        <v>456704.68836122996</v>
      </c>
      <c r="AI153" s="71">
        <f t="shared" si="106"/>
        <v>0</v>
      </c>
      <c r="AJ153" s="71">
        <f t="shared" si="107"/>
        <v>0</v>
      </c>
      <c r="AK153" s="71">
        <f t="shared" si="108"/>
        <v>0</v>
      </c>
      <c r="AL153" s="71">
        <f t="shared" si="109"/>
        <v>0</v>
      </c>
      <c r="AM153" s="71">
        <f t="shared" si="110"/>
        <v>0</v>
      </c>
      <c r="AN153" s="49">
        <f t="shared" si="111"/>
        <v>25599.452682207397</v>
      </c>
      <c r="AO153" s="51">
        <f>IF($E153=$D$352,U153*'1. UC Assumptions'!$H$14,0)</f>
        <v>30658.497109465879</v>
      </c>
      <c r="AP153" s="70">
        <f t="shared" si="97"/>
        <v>5059.0444272584828</v>
      </c>
      <c r="AQ153" s="70">
        <f t="shared" si="112"/>
        <v>5059.0444272584828</v>
      </c>
      <c r="AR153" s="70">
        <f t="shared" si="113"/>
        <v>0</v>
      </c>
      <c r="AS153" s="70">
        <f t="shared" si="132"/>
        <v>0</v>
      </c>
      <c r="AT153" s="70">
        <f t="shared" si="114"/>
        <v>0</v>
      </c>
      <c r="AU153" s="70">
        <f t="shared" si="115"/>
        <v>0</v>
      </c>
      <c r="AV153" s="70">
        <f t="shared" si="133"/>
        <v>0</v>
      </c>
      <c r="AW153" s="99">
        <f t="shared" si="99"/>
        <v>30658.497109465879</v>
      </c>
      <c r="AX153" s="281">
        <v>719271.4</v>
      </c>
      <c r="AY153" s="281">
        <f>ROUND(AX153*'1. UC Assumptions'!$C$19,2)</f>
        <v>301734.34999999998</v>
      </c>
      <c r="AZ153" s="281">
        <f>IF((AE153-AD153-AX153)*'1. UC Assumptions'!$C$19&gt;0,(AE153-AD153-AX153)*'1. UC Assumptions'!$C$19,0)</f>
        <v>0</v>
      </c>
      <c r="BA153" s="281">
        <f t="shared" si="95"/>
        <v>301734.34999999998</v>
      </c>
      <c r="BB153" s="281">
        <f>ROUND(BA153/'1. UC Assumptions'!$C$19,2)</f>
        <v>719271.39</v>
      </c>
      <c r="BC153" s="281">
        <f t="shared" si="134"/>
        <v>30658.497109465879</v>
      </c>
      <c r="BD153" s="281">
        <f t="shared" si="116"/>
        <v>0</v>
      </c>
      <c r="BE153" s="281">
        <f t="shared" si="117"/>
        <v>0</v>
      </c>
      <c r="BF153" s="281">
        <f t="shared" si="118"/>
        <v>0</v>
      </c>
      <c r="BG153" s="281">
        <f t="shared" si="119"/>
        <v>0</v>
      </c>
      <c r="BH153" s="281">
        <f t="shared" si="120"/>
        <v>0</v>
      </c>
      <c r="BI153" s="281">
        <f t="shared" si="121"/>
        <v>0</v>
      </c>
      <c r="BJ153" s="281">
        <f t="shared" si="96"/>
        <v>30658.497109465879</v>
      </c>
      <c r="BK153" s="281">
        <f t="shared" si="122"/>
        <v>0</v>
      </c>
      <c r="BL153" s="281">
        <f t="shared" si="123"/>
        <v>30658.497109465879</v>
      </c>
      <c r="BM153" s="281">
        <f t="shared" si="124"/>
        <v>0</v>
      </c>
      <c r="BN153" s="281">
        <f t="shared" si="125"/>
        <v>0</v>
      </c>
      <c r="BO153" s="281">
        <f t="shared" si="126"/>
        <v>0</v>
      </c>
      <c r="BP153" s="281">
        <f t="shared" si="127"/>
        <v>0</v>
      </c>
      <c r="BQ153" s="281">
        <f t="shared" si="128"/>
        <v>0</v>
      </c>
      <c r="BR153" s="281">
        <f t="shared" si="135"/>
        <v>30658.497109465879</v>
      </c>
      <c r="BS153" s="281">
        <f t="shared" si="100"/>
        <v>12861.23</v>
      </c>
      <c r="BT153" s="90"/>
      <c r="BU153" s="111"/>
      <c r="BV153" s="111"/>
      <c r="BW153" s="126">
        <v>270237.83000000007</v>
      </c>
      <c r="BX153" s="126">
        <v>779666.08836122998</v>
      </c>
      <c r="BY153" s="7">
        <f t="shared" si="136"/>
        <v>0</v>
      </c>
    </row>
    <row r="154" spans="1:77">
      <c r="A154" s="118" t="s">
        <v>380</v>
      </c>
      <c r="B154" s="118" t="s">
        <v>381</v>
      </c>
      <c r="C154" s="269" t="s">
        <v>381</v>
      </c>
      <c r="D154" s="119" t="s">
        <v>949</v>
      </c>
      <c r="E154" s="119"/>
      <c r="F154" s="120"/>
      <c r="G154" s="121" t="s">
        <v>1217</v>
      </c>
      <c r="H154" s="121" t="s">
        <v>801</v>
      </c>
      <c r="I154" s="122" t="s">
        <v>947</v>
      </c>
      <c r="J154" s="217">
        <f t="shared" si="98"/>
        <v>1</v>
      </c>
      <c r="K154" s="123">
        <v>14686175.615589987</v>
      </c>
      <c r="L154" s="123">
        <v>9989727.0599999931</v>
      </c>
      <c r="M154" s="281">
        <v>7361487.0999999996</v>
      </c>
      <c r="N154" s="264">
        <v>7361487.0999999996</v>
      </c>
      <c r="O154" s="282">
        <v>0</v>
      </c>
      <c r="P154" s="93">
        <f t="shared" si="101"/>
        <v>0.20698390802073874</v>
      </c>
      <c r="Q154" s="231">
        <v>27260448.874710854</v>
      </c>
      <c r="R154" s="231"/>
      <c r="S154" s="123">
        <v>29783417.445322994</v>
      </c>
      <c r="T154" s="123">
        <v>10103634.134808885</v>
      </c>
      <c r="U154" s="123">
        <f t="shared" si="129"/>
        <v>12318296.210514108</v>
      </c>
      <c r="V154" s="123">
        <f t="shared" si="102"/>
        <v>0</v>
      </c>
      <c r="W154" s="123" t="b">
        <f t="shared" si="103"/>
        <v>0</v>
      </c>
      <c r="X154" s="123">
        <v>0</v>
      </c>
      <c r="Y154" s="123">
        <v>0</v>
      </c>
      <c r="Z154" s="123">
        <v>0</v>
      </c>
      <c r="AA154" s="123">
        <v>0</v>
      </c>
      <c r="AB154" s="123">
        <v>0</v>
      </c>
      <c r="AC154" s="70">
        <f t="shared" si="130"/>
        <v>0</v>
      </c>
      <c r="AD154" s="70">
        <v>0</v>
      </c>
      <c r="AE154" s="70">
        <f t="shared" si="131"/>
        <v>12318296.210514108</v>
      </c>
      <c r="AF154" s="51">
        <f>IF(D154='2. UC Pool Allocations by Type'!B$5,'2. UC Pool Allocations by Type'!J$5,IF(D154='2. UC Pool Allocations by Type'!B$6,'2. UC Pool Allocations by Type'!J$6,IF(D154='2. UC Pool Allocations by Type'!B$7,'2. UC Pool Allocations by Type'!J$7,IF(D154='2. UC Pool Allocations by Type'!B$10,'2. UC Pool Allocations by Type'!J$10,IF(D154='2. UC Pool Allocations by Type'!B$14,'2. UC Pool Allocations by Type'!J$14,IF(D154='2. UC Pool Allocations by Type'!B$15,'2. UC Pool Allocations by Type'!J$15,IF(D154='2. UC Pool Allocations by Type'!B$16,'2. UC Pool Allocations by Type'!J$16,0)))))))</f>
        <v>114315041.35925385</v>
      </c>
      <c r="AG154" s="71">
        <f t="shared" si="104"/>
        <v>12318296.210514108</v>
      </c>
      <c r="AH154" s="71">
        <f t="shared" si="105"/>
        <v>0</v>
      </c>
      <c r="AI154" s="71">
        <f t="shared" si="106"/>
        <v>0</v>
      </c>
      <c r="AJ154" s="71">
        <f t="shared" si="107"/>
        <v>0</v>
      </c>
      <c r="AK154" s="71">
        <f t="shared" si="108"/>
        <v>0</v>
      </c>
      <c r="AL154" s="71">
        <f t="shared" si="109"/>
        <v>0</v>
      </c>
      <c r="AM154" s="71">
        <f t="shared" si="110"/>
        <v>0</v>
      </c>
      <c r="AN154" s="49">
        <f t="shared" si="111"/>
        <v>582022.40915272711</v>
      </c>
      <c r="AO154" s="51">
        <f>IF($E154=$D$352,U154*'1. UC Assumptions'!$H$14,0)</f>
        <v>0</v>
      </c>
      <c r="AP154" s="70">
        <f t="shared" si="97"/>
        <v>0</v>
      </c>
      <c r="AQ154" s="70">
        <f t="shared" si="112"/>
        <v>0</v>
      </c>
      <c r="AR154" s="70">
        <f t="shared" si="113"/>
        <v>0</v>
      </c>
      <c r="AS154" s="70">
        <f t="shared" si="132"/>
        <v>0</v>
      </c>
      <c r="AT154" s="70">
        <f t="shared" si="114"/>
        <v>0</v>
      </c>
      <c r="AU154" s="70">
        <f t="shared" si="115"/>
        <v>582022.40915272711</v>
      </c>
      <c r="AV154" s="70">
        <f t="shared" si="133"/>
        <v>-26086.71921340442</v>
      </c>
      <c r="AW154" s="99">
        <f t="shared" si="99"/>
        <v>555935.68993932265</v>
      </c>
      <c r="AX154" s="281">
        <v>7361487.0999999996</v>
      </c>
      <c r="AY154" s="281">
        <f>ROUND(AX154*'1. UC Assumptions'!$C$19,2)</f>
        <v>3088143.84</v>
      </c>
      <c r="AZ154" s="281">
        <f>IF((AE154-AD154-AX154)*'1. UC Assumptions'!$C$19&gt;0,(AE154-AD154-AX154)*'1. UC Assumptions'!$C$19,0)</f>
        <v>2079381.4218606683</v>
      </c>
      <c r="BA154" s="281">
        <f t="shared" si="95"/>
        <v>5167525.2618606687</v>
      </c>
      <c r="BB154" s="281">
        <f>ROUND(BA154/'1. UC Assumptions'!$C$19,2)</f>
        <v>12318296.210000001</v>
      </c>
      <c r="BC154" s="281">
        <f t="shared" si="134"/>
        <v>555935.68993932265</v>
      </c>
      <c r="BD154" s="281">
        <f t="shared" si="116"/>
        <v>0</v>
      </c>
      <c r="BE154" s="281">
        <f t="shared" si="117"/>
        <v>0</v>
      </c>
      <c r="BF154" s="281">
        <f t="shared" si="118"/>
        <v>11762360.520060679</v>
      </c>
      <c r="BG154" s="281">
        <f t="shared" si="119"/>
        <v>0</v>
      </c>
      <c r="BH154" s="281">
        <f t="shared" si="120"/>
        <v>0</v>
      </c>
      <c r="BI154" s="281">
        <f t="shared" si="121"/>
        <v>0</v>
      </c>
      <c r="BJ154" s="281">
        <f t="shared" si="96"/>
        <v>555935.68993932265</v>
      </c>
      <c r="BK154" s="281">
        <f t="shared" si="122"/>
        <v>555935.68993932265</v>
      </c>
      <c r="BL154" s="281">
        <f t="shared" si="123"/>
        <v>0</v>
      </c>
      <c r="BM154" s="281">
        <f t="shared" si="124"/>
        <v>0</v>
      </c>
      <c r="BN154" s="281">
        <f t="shared" si="125"/>
        <v>0</v>
      </c>
      <c r="BO154" s="281">
        <f t="shared" si="126"/>
        <v>0</v>
      </c>
      <c r="BP154" s="281">
        <f t="shared" si="127"/>
        <v>0</v>
      </c>
      <c r="BQ154" s="281">
        <f t="shared" si="128"/>
        <v>0</v>
      </c>
      <c r="BR154" s="281">
        <f t="shared" si="135"/>
        <v>555935.68993932265</v>
      </c>
      <c r="BS154" s="281">
        <f t="shared" si="100"/>
        <v>233215.02</v>
      </c>
      <c r="BT154" s="90"/>
      <c r="BU154" s="111"/>
      <c r="BV154" s="111"/>
      <c r="BW154" s="126">
        <v>15889274.815589994</v>
      </c>
      <c r="BX154" s="126">
        <v>27260448.874710854</v>
      </c>
      <c r="BY154" s="7">
        <f t="shared" si="136"/>
        <v>-2522968.57061214</v>
      </c>
    </row>
    <row r="155" spans="1:77">
      <c r="A155" s="118" t="s">
        <v>1218</v>
      </c>
      <c r="B155" s="118" t="s">
        <v>382</v>
      </c>
      <c r="C155" s="269" t="s">
        <v>382</v>
      </c>
      <c r="D155" s="119" t="s">
        <v>949</v>
      </c>
      <c r="E155" s="119" t="s">
        <v>977</v>
      </c>
      <c r="F155" s="120"/>
      <c r="G155" s="121" t="s">
        <v>1219</v>
      </c>
      <c r="H155" s="121" t="s">
        <v>835</v>
      </c>
      <c r="I155" s="122">
        <v>2</v>
      </c>
      <c r="J155" s="217" t="str">
        <f t="shared" si="98"/>
        <v xml:space="preserve"> </v>
      </c>
      <c r="K155" s="123">
        <v>1311588.6564545217</v>
      </c>
      <c r="L155" s="123">
        <v>2036320.69</v>
      </c>
      <c r="M155" s="281">
        <v>3070974.76</v>
      </c>
      <c r="N155" s="264">
        <v>3070974.76</v>
      </c>
      <c r="O155" s="282">
        <v>0</v>
      </c>
      <c r="P155" s="93">
        <f t="shared" si="101"/>
        <v>0.14983920865376787</v>
      </c>
      <c r="Q155" s="231">
        <v>3849557.4335718201</v>
      </c>
      <c r="R155" s="231"/>
      <c r="S155" s="123">
        <v>3849557.4335718201</v>
      </c>
      <c r="T155" s="123">
        <v>0</v>
      </c>
      <c r="U155" s="123">
        <f t="shared" si="129"/>
        <v>778582.67357182037</v>
      </c>
      <c r="V155" s="123">
        <f t="shared" si="102"/>
        <v>778582.67357182037</v>
      </c>
      <c r="W155" s="123" t="b">
        <f t="shared" si="103"/>
        <v>0</v>
      </c>
      <c r="X155" s="123">
        <v>0</v>
      </c>
      <c r="Y155" s="123">
        <v>0</v>
      </c>
      <c r="Z155" s="123">
        <v>0</v>
      </c>
      <c r="AA155" s="123">
        <v>0</v>
      </c>
      <c r="AB155" s="123">
        <v>0</v>
      </c>
      <c r="AC155" s="70">
        <f t="shared" si="130"/>
        <v>0</v>
      </c>
      <c r="AD155" s="70">
        <v>0</v>
      </c>
      <c r="AE155" s="70">
        <f t="shared" si="131"/>
        <v>778582.67357182037</v>
      </c>
      <c r="AF155" s="51">
        <f>IF(D155='2. UC Pool Allocations by Type'!B$5,'2. UC Pool Allocations by Type'!J$5,IF(D155='2. UC Pool Allocations by Type'!B$6,'2. UC Pool Allocations by Type'!J$6,IF(D155='2. UC Pool Allocations by Type'!B$7,'2. UC Pool Allocations by Type'!J$7,IF(D155='2. UC Pool Allocations by Type'!B$10,'2. UC Pool Allocations by Type'!J$10,IF(D155='2. UC Pool Allocations by Type'!B$14,'2. UC Pool Allocations by Type'!J$14,IF(D155='2. UC Pool Allocations by Type'!B$15,'2. UC Pool Allocations by Type'!J$15,IF(D155='2. UC Pool Allocations by Type'!B$16,'2. UC Pool Allocations by Type'!J$16,0)))))))</f>
        <v>114315041.35925385</v>
      </c>
      <c r="AG155" s="71">
        <f t="shared" si="104"/>
        <v>778582.67357182037</v>
      </c>
      <c r="AH155" s="71">
        <f t="shared" si="105"/>
        <v>0</v>
      </c>
      <c r="AI155" s="71">
        <f t="shared" si="106"/>
        <v>0</v>
      </c>
      <c r="AJ155" s="71">
        <f t="shared" si="107"/>
        <v>0</v>
      </c>
      <c r="AK155" s="71">
        <f t="shared" si="108"/>
        <v>0</v>
      </c>
      <c r="AL155" s="71">
        <f t="shared" si="109"/>
        <v>0</v>
      </c>
      <c r="AM155" s="71">
        <f t="shared" si="110"/>
        <v>0</v>
      </c>
      <c r="AN155" s="49">
        <f t="shared" si="111"/>
        <v>36786.951348844836</v>
      </c>
      <c r="AO155" s="51">
        <f>IF($E155=$D$352,U155*'1. UC Assumptions'!$H$14,0)</f>
        <v>78833.348296723751</v>
      </c>
      <c r="AP155" s="70">
        <f t="shared" si="97"/>
        <v>42046.396947878915</v>
      </c>
      <c r="AQ155" s="70">
        <f t="shared" si="112"/>
        <v>0</v>
      </c>
      <c r="AR155" s="70">
        <f t="shared" si="113"/>
        <v>0</v>
      </c>
      <c r="AS155" s="70">
        <f t="shared" si="132"/>
        <v>0</v>
      </c>
      <c r="AT155" s="70">
        <f t="shared" si="114"/>
        <v>42046.396947878915</v>
      </c>
      <c r="AU155" s="70">
        <f t="shared" si="115"/>
        <v>0</v>
      </c>
      <c r="AV155" s="70">
        <f t="shared" si="133"/>
        <v>0</v>
      </c>
      <c r="AW155" s="99">
        <f t="shared" si="99"/>
        <v>78833.348296723751</v>
      </c>
      <c r="AX155" s="281">
        <v>3070974.76</v>
      </c>
      <c r="AY155" s="281">
        <f>ROUND(AX155*'1. UC Assumptions'!$C$19,2)</f>
        <v>1288273.9099999999</v>
      </c>
      <c r="AZ155" s="281">
        <f>IF((AE155-AD155-AX155)*'1. UC Assumptions'!$C$19&gt;0,(AE155-AD155-AX155)*'1. UC Assumptions'!$C$19,0)</f>
        <v>0</v>
      </c>
      <c r="BA155" s="281">
        <f t="shared" si="95"/>
        <v>1288273.9099999999</v>
      </c>
      <c r="BB155" s="281">
        <f>ROUND(BA155/'1. UC Assumptions'!$C$19,2)</f>
        <v>3070974.76</v>
      </c>
      <c r="BC155" s="281">
        <f t="shared" si="134"/>
        <v>78833.348296723751</v>
      </c>
      <c r="BD155" s="281">
        <f t="shared" si="116"/>
        <v>0</v>
      </c>
      <c r="BE155" s="281">
        <f t="shared" si="117"/>
        <v>0</v>
      </c>
      <c r="BF155" s="281">
        <f t="shared" si="118"/>
        <v>2992141.411703276</v>
      </c>
      <c r="BG155" s="281">
        <f t="shared" si="119"/>
        <v>0</v>
      </c>
      <c r="BH155" s="281">
        <f t="shared" si="120"/>
        <v>0</v>
      </c>
      <c r="BI155" s="281">
        <f t="shared" si="121"/>
        <v>0</v>
      </c>
      <c r="BJ155" s="281">
        <f t="shared" si="96"/>
        <v>78833.348296723751</v>
      </c>
      <c r="BK155" s="281">
        <f t="shared" si="122"/>
        <v>78833.348296723751</v>
      </c>
      <c r="BL155" s="281">
        <f t="shared" si="123"/>
        <v>0</v>
      </c>
      <c r="BM155" s="281">
        <f t="shared" si="124"/>
        <v>0</v>
      </c>
      <c r="BN155" s="281">
        <f t="shared" si="125"/>
        <v>0</v>
      </c>
      <c r="BO155" s="281">
        <f t="shared" si="126"/>
        <v>0</v>
      </c>
      <c r="BP155" s="281">
        <f t="shared" si="127"/>
        <v>0</v>
      </c>
      <c r="BQ155" s="281">
        <f t="shared" si="128"/>
        <v>0</v>
      </c>
      <c r="BR155" s="281">
        <f t="shared" si="135"/>
        <v>78833.348296723751</v>
      </c>
      <c r="BS155" s="281">
        <f t="shared" si="100"/>
        <v>33070.58</v>
      </c>
      <c r="BT155" s="90"/>
      <c r="BU155" s="111"/>
      <c r="BV155" s="111"/>
      <c r="BW155" s="126">
        <v>1618157.0664545218</v>
      </c>
      <c r="BX155" s="126">
        <v>3849557.4335718201</v>
      </c>
      <c r="BY155" s="7">
        <f t="shared" si="136"/>
        <v>0</v>
      </c>
    </row>
    <row r="156" spans="1:77">
      <c r="A156" s="118" t="s">
        <v>383</v>
      </c>
      <c r="B156" s="118" t="s">
        <v>384</v>
      </c>
      <c r="C156" s="269" t="s">
        <v>384</v>
      </c>
      <c r="D156" s="119" t="s">
        <v>972</v>
      </c>
      <c r="E156" s="119" t="s">
        <v>977</v>
      </c>
      <c r="F156" s="120"/>
      <c r="G156" s="121" t="s">
        <v>1220</v>
      </c>
      <c r="H156" s="121" t="s">
        <v>869</v>
      </c>
      <c r="I156" s="122">
        <v>10</v>
      </c>
      <c r="J156" s="217" t="str">
        <f t="shared" si="98"/>
        <v xml:space="preserve"> </v>
      </c>
      <c r="K156" s="123">
        <v>4512710.8074206887</v>
      </c>
      <c r="L156" s="123">
        <v>10084438</v>
      </c>
      <c r="M156" s="281">
        <v>13200012.970000001</v>
      </c>
      <c r="N156" s="264">
        <v>13200012.970000001</v>
      </c>
      <c r="O156" s="282">
        <v>0</v>
      </c>
      <c r="P156" s="93">
        <f t="shared" si="101"/>
        <v>7.985793744191394E-2</v>
      </c>
      <c r="Q156" s="231">
        <v>15762847.003714001</v>
      </c>
      <c r="R156" s="231"/>
      <c r="S156" s="123">
        <v>15762847.003714001</v>
      </c>
      <c r="T156" s="123">
        <v>0</v>
      </c>
      <c r="U156" s="123">
        <f t="shared" si="129"/>
        <v>2562834.0337140001</v>
      </c>
      <c r="V156" s="123" t="b">
        <f t="shared" si="102"/>
        <v>0</v>
      </c>
      <c r="W156" s="123">
        <f t="shared" si="103"/>
        <v>2562834.0337140001</v>
      </c>
      <c r="X156" s="123">
        <v>0</v>
      </c>
      <c r="Y156" s="123">
        <v>0</v>
      </c>
      <c r="Z156" s="123">
        <v>0</v>
      </c>
      <c r="AA156" s="123">
        <v>0</v>
      </c>
      <c r="AB156" s="123">
        <v>0</v>
      </c>
      <c r="AC156" s="70">
        <f t="shared" si="130"/>
        <v>0</v>
      </c>
      <c r="AD156" s="70">
        <v>0</v>
      </c>
      <c r="AE156" s="70">
        <f t="shared" si="131"/>
        <v>2562834.0337140001</v>
      </c>
      <c r="AF156" s="51">
        <f>IF(D156='2. UC Pool Allocations by Type'!B$5,'2. UC Pool Allocations by Type'!J$5,IF(D156='2. UC Pool Allocations by Type'!B$6,'2. UC Pool Allocations by Type'!J$6,IF(D156='2. UC Pool Allocations by Type'!B$7,'2. UC Pool Allocations by Type'!J$7,IF(D156='2. UC Pool Allocations by Type'!B$10,'2. UC Pool Allocations by Type'!J$10,IF(D156='2. UC Pool Allocations by Type'!B$14,'2. UC Pool Allocations by Type'!J$14,IF(D156='2. UC Pool Allocations by Type'!B$15,'2. UC Pool Allocations by Type'!J$15,IF(D156='2. UC Pool Allocations by Type'!B$16,'2. UC Pool Allocations by Type'!J$16,0)))))))</f>
        <v>7359030.3040027209</v>
      </c>
      <c r="AG156" s="71">
        <f t="shared" si="104"/>
        <v>0</v>
      </c>
      <c r="AH156" s="71">
        <f t="shared" si="105"/>
        <v>2562834.0337140001</v>
      </c>
      <c r="AI156" s="71">
        <f t="shared" si="106"/>
        <v>0</v>
      </c>
      <c r="AJ156" s="71">
        <f t="shared" si="107"/>
        <v>0</v>
      </c>
      <c r="AK156" s="71">
        <f t="shared" si="108"/>
        <v>0</v>
      </c>
      <c r="AL156" s="71">
        <f t="shared" si="109"/>
        <v>0</v>
      </c>
      <c r="AM156" s="71">
        <f t="shared" si="110"/>
        <v>0</v>
      </c>
      <c r="AN156" s="49">
        <f t="shared" si="111"/>
        <v>143653.3283987669</v>
      </c>
      <c r="AO156" s="51">
        <f>IF($E156=$D$352,U156*'1. UC Assumptions'!$H$14,0)</f>
        <v>259493.04404580532</v>
      </c>
      <c r="AP156" s="70">
        <f t="shared" si="97"/>
        <v>115839.71564703842</v>
      </c>
      <c r="AQ156" s="70">
        <f t="shared" si="112"/>
        <v>115839.71564703842</v>
      </c>
      <c r="AR156" s="70">
        <f t="shared" si="113"/>
        <v>0</v>
      </c>
      <c r="AS156" s="70">
        <f t="shared" si="132"/>
        <v>0</v>
      </c>
      <c r="AT156" s="70">
        <f t="shared" si="114"/>
        <v>0</v>
      </c>
      <c r="AU156" s="70">
        <f t="shared" si="115"/>
        <v>0</v>
      </c>
      <c r="AV156" s="70">
        <f t="shared" si="133"/>
        <v>0</v>
      </c>
      <c r="AW156" s="99">
        <f t="shared" si="99"/>
        <v>259493.04404580532</v>
      </c>
      <c r="AX156" s="281">
        <v>13200012.970000001</v>
      </c>
      <c r="AY156" s="281">
        <f>ROUND(AX156*'1. UC Assumptions'!$C$19,2)</f>
        <v>5537405.4400000004</v>
      </c>
      <c r="AZ156" s="281">
        <f>IF((AE156-AD156-AX156)*'1. UC Assumptions'!$C$19&gt;0,(AE156-AD156-AX156)*'1. UC Assumptions'!$C$19,0)</f>
        <v>0</v>
      </c>
      <c r="BA156" s="281">
        <f t="shared" si="95"/>
        <v>5537405.4400000004</v>
      </c>
      <c r="BB156" s="281">
        <f>ROUND(BA156/'1. UC Assumptions'!$C$19,2)</f>
        <v>13200012.970000001</v>
      </c>
      <c r="BC156" s="281">
        <f t="shared" si="134"/>
        <v>259493.04404580532</v>
      </c>
      <c r="BD156" s="281">
        <f t="shared" si="116"/>
        <v>0</v>
      </c>
      <c r="BE156" s="281">
        <f t="shared" si="117"/>
        <v>0</v>
      </c>
      <c r="BF156" s="281">
        <f t="shared" si="118"/>
        <v>0</v>
      </c>
      <c r="BG156" s="281">
        <f t="shared" si="119"/>
        <v>0</v>
      </c>
      <c r="BH156" s="281">
        <f t="shared" si="120"/>
        <v>0</v>
      </c>
      <c r="BI156" s="281">
        <f t="shared" si="121"/>
        <v>0</v>
      </c>
      <c r="BJ156" s="281">
        <f t="shared" si="96"/>
        <v>259493.04404580532</v>
      </c>
      <c r="BK156" s="281">
        <f t="shared" si="122"/>
        <v>0</v>
      </c>
      <c r="BL156" s="281">
        <f t="shared" si="123"/>
        <v>259493.04404580532</v>
      </c>
      <c r="BM156" s="281">
        <f t="shared" si="124"/>
        <v>0</v>
      </c>
      <c r="BN156" s="281">
        <f t="shared" si="125"/>
        <v>0</v>
      </c>
      <c r="BO156" s="281">
        <f t="shared" si="126"/>
        <v>0</v>
      </c>
      <c r="BP156" s="281">
        <f t="shared" si="127"/>
        <v>0</v>
      </c>
      <c r="BQ156" s="281">
        <f t="shared" si="128"/>
        <v>0</v>
      </c>
      <c r="BR156" s="281">
        <f t="shared" si="135"/>
        <v>259493.04404580532</v>
      </c>
      <c r="BS156" s="281">
        <f t="shared" si="100"/>
        <v>108857.33</v>
      </c>
      <c r="BT156" s="90"/>
      <c r="BU156" s="111"/>
      <c r="BV156" s="111"/>
      <c r="BW156" s="126">
        <v>4879612.9974206891</v>
      </c>
      <c r="BX156" s="126">
        <v>15762847.003714001</v>
      </c>
      <c r="BY156" s="7">
        <f t="shared" si="136"/>
        <v>0</v>
      </c>
    </row>
    <row r="157" spans="1:77">
      <c r="A157" s="118" t="s">
        <v>385</v>
      </c>
      <c r="B157" s="118" t="s">
        <v>386</v>
      </c>
      <c r="C157" s="269" t="s">
        <v>386</v>
      </c>
      <c r="D157" s="119" t="s">
        <v>949</v>
      </c>
      <c r="E157" s="119" t="s">
        <v>977</v>
      </c>
      <c r="F157" s="120"/>
      <c r="G157" s="121" t="s">
        <v>1221</v>
      </c>
      <c r="H157" s="121" t="s">
        <v>870</v>
      </c>
      <c r="I157" s="122">
        <v>1</v>
      </c>
      <c r="J157" s="217">
        <f t="shared" si="98"/>
        <v>1</v>
      </c>
      <c r="K157" s="123">
        <v>1424270.3985242592</v>
      </c>
      <c r="L157" s="123">
        <v>2374174</v>
      </c>
      <c r="M157" s="281">
        <v>2900699.5</v>
      </c>
      <c r="N157" s="264">
        <v>2681672.8387000337</v>
      </c>
      <c r="O157" s="282">
        <v>219026.66129996628</v>
      </c>
      <c r="P157" s="93">
        <f t="shared" si="101"/>
        <v>0.10188749104865202</v>
      </c>
      <c r="Q157" s="231">
        <v>4185458.3681777022</v>
      </c>
      <c r="R157" s="231"/>
      <c r="S157" s="123">
        <v>4185458.3681777022</v>
      </c>
      <c r="T157" s="123">
        <v>710445.6661579553</v>
      </c>
      <c r="U157" s="123">
        <f t="shared" si="129"/>
        <v>793339.86331971316</v>
      </c>
      <c r="V157" s="123">
        <f t="shared" si="102"/>
        <v>793339.86331971316</v>
      </c>
      <c r="W157" s="123" t="b">
        <f t="shared" si="103"/>
        <v>0</v>
      </c>
      <c r="X157" s="123">
        <v>283823</v>
      </c>
      <c r="Y157" s="123">
        <v>0</v>
      </c>
      <c r="Z157" s="123">
        <v>0</v>
      </c>
      <c r="AA157" s="123">
        <v>0</v>
      </c>
      <c r="AB157" s="123">
        <v>0</v>
      </c>
      <c r="AC157" s="70">
        <f t="shared" si="130"/>
        <v>64796.338700033724</v>
      </c>
      <c r="AD157" s="70">
        <v>0</v>
      </c>
      <c r="AE157" s="70">
        <f t="shared" si="131"/>
        <v>858136.20201974688</v>
      </c>
      <c r="AF157" s="51">
        <f>IF(D157='2. UC Pool Allocations by Type'!B$5,'2. UC Pool Allocations by Type'!J$5,IF(D157='2. UC Pool Allocations by Type'!B$6,'2. UC Pool Allocations by Type'!J$6,IF(D157='2. UC Pool Allocations by Type'!B$7,'2. UC Pool Allocations by Type'!J$7,IF(D157='2. UC Pool Allocations by Type'!B$10,'2. UC Pool Allocations by Type'!J$10,IF(D157='2. UC Pool Allocations by Type'!B$14,'2. UC Pool Allocations by Type'!J$14,IF(D157='2. UC Pool Allocations by Type'!B$15,'2. UC Pool Allocations by Type'!J$15,IF(D157='2. UC Pool Allocations by Type'!B$16,'2. UC Pool Allocations by Type'!J$16,0)))))))</f>
        <v>114315041.35925385</v>
      </c>
      <c r="AG157" s="71">
        <f t="shared" si="104"/>
        <v>858136.20201974688</v>
      </c>
      <c r="AH157" s="71">
        <f t="shared" si="105"/>
        <v>0</v>
      </c>
      <c r="AI157" s="71">
        <f t="shared" si="106"/>
        <v>0</v>
      </c>
      <c r="AJ157" s="71">
        <f t="shared" si="107"/>
        <v>0</v>
      </c>
      <c r="AK157" s="71">
        <f t="shared" si="108"/>
        <v>0</v>
      </c>
      <c r="AL157" s="71">
        <f t="shared" si="109"/>
        <v>0</v>
      </c>
      <c r="AM157" s="71">
        <f t="shared" si="110"/>
        <v>0</v>
      </c>
      <c r="AN157" s="49">
        <f t="shared" si="111"/>
        <v>40545.745218758588</v>
      </c>
      <c r="AO157" s="51">
        <f>IF($E157=$D$352,U157*'1. UC Assumptions'!$H$14,0)</f>
        <v>80327.548872674743</v>
      </c>
      <c r="AP157" s="70">
        <f t="shared" si="97"/>
        <v>39781.803653916155</v>
      </c>
      <c r="AQ157" s="70">
        <f t="shared" si="112"/>
        <v>0</v>
      </c>
      <c r="AR157" s="70">
        <f t="shared" si="113"/>
        <v>0</v>
      </c>
      <c r="AS157" s="70">
        <f t="shared" si="132"/>
        <v>0</v>
      </c>
      <c r="AT157" s="70">
        <f t="shared" si="114"/>
        <v>39781.803653916155</v>
      </c>
      <c r="AU157" s="70">
        <f t="shared" si="115"/>
        <v>0</v>
      </c>
      <c r="AV157" s="70">
        <f t="shared" si="133"/>
        <v>0</v>
      </c>
      <c r="AW157" s="99">
        <f t="shared" si="99"/>
        <v>80327.548872674743</v>
      </c>
      <c r="AX157" s="281">
        <v>2900699.5</v>
      </c>
      <c r="AY157" s="281">
        <f>ROUND(AX157*'1. UC Assumptions'!$C$19,2)</f>
        <v>1216843.44</v>
      </c>
      <c r="AZ157" s="281">
        <f>IF((AE157-AD157-AX157)*'1. UC Assumptions'!$C$19&gt;0,(AE157-AD157-AX157)*'1. UC Assumptions'!$C$19,0)</f>
        <v>0</v>
      </c>
      <c r="BA157" s="281">
        <f t="shared" si="95"/>
        <v>1216843.44</v>
      </c>
      <c r="BB157" s="281">
        <f>ROUND(BA157/'1. UC Assumptions'!$C$19,2)</f>
        <v>2900699.5</v>
      </c>
      <c r="BC157" s="281">
        <f t="shared" si="134"/>
        <v>80327.548872674743</v>
      </c>
      <c r="BD157" s="281">
        <f t="shared" si="116"/>
        <v>0</v>
      </c>
      <c r="BE157" s="281">
        <f t="shared" si="117"/>
        <v>0</v>
      </c>
      <c r="BF157" s="281">
        <f t="shared" si="118"/>
        <v>2820371.9511273252</v>
      </c>
      <c r="BG157" s="281">
        <f t="shared" si="119"/>
        <v>0</v>
      </c>
      <c r="BH157" s="281">
        <f t="shared" si="120"/>
        <v>0</v>
      </c>
      <c r="BI157" s="281">
        <f t="shared" si="121"/>
        <v>0</v>
      </c>
      <c r="BJ157" s="281">
        <f t="shared" si="96"/>
        <v>80327.548872674743</v>
      </c>
      <c r="BK157" s="281">
        <f t="shared" si="122"/>
        <v>80327.548872674743</v>
      </c>
      <c r="BL157" s="281">
        <f t="shared" si="123"/>
        <v>0</v>
      </c>
      <c r="BM157" s="281">
        <f t="shared" si="124"/>
        <v>0</v>
      </c>
      <c r="BN157" s="281">
        <f t="shared" si="125"/>
        <v>0</v>
      </c>
      <c r="BO157" s="281">
        <f t="shared" si="126"/>
        <v>0</v>
      </c>
      <c r="BP157" s="281">
        <f t="shared" si="127"/>
        <v>0</v>
      </c>
      <c r="BQ157" s="281">
        <f t="shared" si="128"/>
        <v>0</v>
      </c>
      <c r="BR157" s="281">
        <f t="shared" si="135"/>
        <v>80327.548872674743</v>
      </c>
      <c r="BS157" s="281">
        <f t="shared" si="100"/>
        <v>33697.4</v>
      </c>
      <c r="BT157" s="90"/>
      <c r="BU157" s="111"/>
      <c r="BV157" s="111"/>
      <c r="BW157" s="126">
        <v>1599182.618524259</v>
      </c>
      <c r="BX157" s="126">
        <v>4185458.3681777022</v>
      </c>
      <c r="BY157" s="7">
        <f t="shared" si="136"/>
        <v>0</v>
      </c>
    </row>
    <row r="158" spans="1:77">
      <c r="A158" s="118" t="s">
        <v>387</v>
      </c>
      <c r="B158" s="118" t="s">
        <v>388</v>
      </c>
      <c r="C158" s="269" t="s">
        <v>2136</v>
      </c>
      <c r="D158" s="119" t="s">
        <v>972</v>
      </c>
      <c r="E158" s="119" t="s">
        <v>977</v>
      </c>
      <c r="F158" s="120"/>
      <c r="G158" s="121" t="s">
        <v>1222</v>
      </c>
      <c r="H158" s="121" t="s">
        <v>827</v>
      </c>
      <c r="I158" s="122">
        <v>19</v>
      </c>
      <c r="J158" s="217">
        <f t="shared" si="98"/>
        <v>1</v>
      </c>
      <c r="K158" s="123">
        <v>473053.27332340553</v>
      </c>
      <c r="L158" s="123">
        <v>1157608</v>
      </c>
      <c r="M158" s="281">
        <v>888013.23</v>
      </c>
      <c r="N158" s="264">
        <v>876309.14282278379</v>
      </c>
      <c r="O158" s="282">
        <v>11704.087177216192</v>
      </c>
      <c r="P158" s="93">
        <f t="shared" si="101"/>
        <v>8.9533969431100147E-2</v>
      </c>
      <c r="Q158" s="231">
        <v>1776660.8499216221</v>
      </c>
      <c r="R158" s="231"/>
      <c r="S158" s="123">
        <v>1776660.8499216221</v>
      </c>
      <c r="T158" s="123">
        <v>689443.63509255007</v>
      </c>
      <c r="U158" s="123">
        <f t="shared" si="129"/>
        <v>210908.0720062881</v>
      </c>
      <c r="V158" s="123" t="b">
        <f t="shared" si="102"/>
        <v>0</v>
      </c>
      <c r="W158" s="123">
        <f t="shared" si="103"/>
        <v>210908.0720062881</v>
      </c>
      <c r="X158" s="123">
        <v>14521</v>
      </c>
      <c r="Y158" s="123">
        <v>0</v>
      </c>
      <c r="Z158" s="123">
        <v>0</v>
      </c>
      <c r="AA158" s="123">
        <v>0</v>
      </c>
      <c r="AB158" s="123">
        <v>0</v>
      </c>
      <c r="AC158" s="70">
        <f t="shared" si="130"/>
        <v>2816.9128227838082</v>
      </c>
      <c r="AD158" s="70">
        <v>0</v>
      </c>
      <c r="AE158" s="70">
        <f t="shared" si="131"/>
        <v>213724.98482907191</v>
      </c>
      <c r="AF158" s="51">
        <f>IF(D158='2. UC Pool Allocations by Type'!B$5,'2. UC Pool Allocations by Type'!J$5,IF(D158='2. UC Pool Allocations by Type'!B$6,'2. UC Pool Allocations by Type'!J$6,IF(D158='2. UC Pool Allocations by Type'!B$7,'2. UC Pool Allocations by Type'!J$7,IF(D158='2. UC Pool Allocations by Type'!B$10,'2. UC Pool Allocations by Type'!J$10,IF(D158='2. UC Pool Allocations by Type'!B$14,'2. UC Pool Allocations by Type'!J$14,IF(D158='2. UC Pool Allocations by Type'!B$15,'2. UC Pool Allocations by Type'!J$15,IF(D158='2. UC Pool Allocations by Type'!B$16,'2. UC Pool Allocations by Type'!J$16,0)))))))</f>
        <v>7359030.3040027209</v>
      </c>
      <c r="AG158" s="71">
        <f t="shared" si="104"/>
        <v>0</v>
      </c>
      <c r="AH158" s="71">
        <f t="shared" si="105"/>
        <v>213724.98482907191</v>
      </c>
      <c r="AI158" s="71">
        <f t="shared" si="106"/>
        <v>0</v>
      </c>
      <c r="AJ158" s="71">
        <f t="shared" si="107"/>
        <v>0</v>
      </c>
      <c r="AK158" s="71">
        <f t="shared" si="108"/>
        <v>0</v>
      </c>
      <c r="AL158" s="71">
        <f t="shared" si="109"/>
        <v>0</v>
      </c>
      <c r="AM158" s="71">
        <f t="shared" si="110"/>
        <v>0</v>
      </c>
      <c r="AN158" s="49">
        <f t="shared" si="111"/>
        <v>11979.825860271982</v>
      </c>
      <c r="AO158" s="51">
        <f>IF($E158=$D$352,U158*'1. UC Assumptions'!$H$14,0)</f>
        <v>21354.944135587015</v>
      </c>
      <c r="AP158" s="70">
        <f t="shared" si="97"/>
        <v>9375.1182753150333</v>
      </c>
      <c r="AQ158" s="70">
        <f t="shared" si="112"/>
        <v>9375.1182753150333</v>
      </c>
      <c r="AR158" s="70">
        <f t="shared" si="113"/>
        <v>0</v>
      </c>
      <c r="AS158" s="70">
        <f t="shared" si="132"/>
        <v>0</v>
      </c>
      <c r="AT158" s="70">
        <f t="shared" si="114"/>
        <v>0</v>
      </c>
      <c r="AU158" s="70">
        <f t="shared" si="115"/>
        <v>0</v>
      </c>
      <c r="AV158" s="70">
        <f t="shared" si="133"/>
        <v>0</v>
      </c>
      <c r="AW158" s="99">
        <f t="shared" si="99"/>
        <v>21354.944135587015</v>
      </c>
      <c r="AX158" s="281">
        <v>888013.23</v>
      </c>
      <c r="AY158" s="281">
        <f>ROUND(AX158*'1. UC Assumptions'!$C$19,2)</f>
        <v>372521.55</v>
      </c>
      <c r="AZ158" s="281">
        <f>IF((AE158-AD158-AX158)*'1. UC Assumptions'!$C$19&gt;0,(AE158-AD158-AX158)*'1. UC Assumptions'!$C$19,0)</f>
        <v>0</v>
      </c>
      <c r="BA158" s="281">
        <f t="shared" si="95"/>
        <v>372521.55</v>
      </c>
      <c r="BB158" s="281">
        <f>ROUND(BA158/'1. UC Assumptions'!$C$19,2)</f>
        <v>888013.23</v>
      </c>
      <c r="BC158" s="281">
        <f t="shared" si="134"/>
        <v>21354.944135587015</v>
      </c>
      <c r="BD158" s="281">
        <f t="shared" si="116"/>
        <v>0</v>
      </c>
      <c r="BE158" s="281">
        <f t="shared" si="117"/>
        <v>0</v>
      </c>
      <c r="BF158" s="281">
        <f t="shared" si="118"/>
        <v>0</v>
      </c>
      <c r="BG158" s="281">
        <f t="shared" si="119"/>
        <v>0</v>
      </c>
      <c r="BH158" s="281">
        <f t="shared" si="120"/>
        <v>0</v>
      </c>
      <c r="BI158" s="281">
        <f t="shared" si="121"/>
        <v>0</v>
      </c>
      <c r="BJ158" s="281">
        <f t="shared" si="96"/>
        <v>21354.944135587015</v>
      </c>
      <c r="BK158" s="281">
        <f t="shared" si="122"/>
        <v>0</v>
      </c>
      <c r="BL158" s="281">
        <f t="shared" si="123"/>
        <v>21354.944135587015</v>
      </c>
      <c r="BM158" s="281">
        <f t="shared" si="124"/>
        <v>0</v>
      </c>
      <c r="BN158" s="281">
        <f t="shared" si="125"/>
        <v>0</v>
      </c>
      <c r="BO158" s="281">
        <f t="shared" si="126"/>
        <v>0</v>
      </c>
      <c r="BP158" s="281">
        <f t="shared" si="127"/>
        <v>0</v>
      </c>
      <c r="BQ158" s="281">
        <f t="shared" si="128"/>
        <v>0</v>
      </c>
      <c r="BR158" s="281">
        <f t="shared" si="135"/>
        <v>21354.944135587015</v>
      </c>
      <c r="BS158" s="281">
        <f t="shared" si="100"/>
        <v>8958.39</v>
      </c>
      <c r="BT158" s="90"/>
      <c r="BU158" s="111"/>
      <c r="BV158" s="111"/>
      <c r="BW158" s="126">
        <v>529019.01332340552</v>
      </c>
      <c r="BX158" s="126">
        <v>1776660.8499216221</v>
      </c>
      <c r="BY158" s="7">
        <f t="shared" si="136"/>
        <v>0</v>
      </c>
    </row>
    <row r="159" spans="1:77">
      <c r="A159" s="118" t="s">
        <v>390</v>
      </c>
      <c r="B159" s="118" t="s">
        <v>391</v>
      </c>
      <c r="C159" s="269" t="s">
        <v>391</v>
      </c>
      <c r="D159" s="119" t="s">
        <v>949</v>
      </c>
      <c r="E159" s="119"/>
      <c r="F159" s="120"/>
      <c r="G159" s="121" t="s">
        <v>389</v>
      </c>
      <c r="H159" s="121" t="s">
        <v>779</v>
      </c>
      <c r="I159" s="122">
        <v>10</v>
      </c>
      <c r="J159" s="217" t="str">
        <f t="shared" si="98"/>
        <v xml:space="preserve"> </v>
      </c>
      <c r="K159" s="123">
        <v>12756139.298441632</v>
      </c>
      <c r="L159" s="123">
        <v>16192883</v>
      </c>
      <c r="M159" s="281">
        <v>7805871.4899999993</v>
      </c>
      <c r="N159" s="264">
        <v>7805871.4899999993</v>
      </c>
      <c r="O159" s="282">
        <v>0</v>
      </c>
      <c r="P159" s="93">
        <f t="shared" si="101"/>
        <v>9.549523382050551E-2</v>
      </c>
      <c r="Q159" s="231">
        <v>31713515.951706346</v>
      </c>
      <c r="R159" s="231"/>
      <c r="S159" s="123">
        <v>31713515.951706346</v>
      </c>
      <c r="T159" s="123">
        <v>0</v>
      </c>
      <c r="U159" s="123">
        <f t="shared" si="129"/>
        <v>23907644.461706348</v>
      </c>
      <c r="V159" s="123">
        <f t="shared" si="102"/>
        <v>0</v>
      </c>
      <c r="W159" s="123" t="b">
        <f t="shared" si="103"/>
        <v>0</v>
      </c>
      <c r="X159" s="123">
        <v>0</v>
      </c>
      <c r="Y159" s="123">
        <v>0</v>
      </c>
      <c r="Z159" s="123">
        <v>0</v>
      </c>
      <c r="AA159" s="123">
        <v>0</v>
      </c>
      <c r="AB159" s="123">
        <v>0</v>
      </c>
      <c r="AC159" s="70">
        <f t="shared" si="130"/>
        <v>0</v>
      </c>
      <c r="AD159" s="70">
        <v>0</v>
      </c>
      <c r="AE159" s="70">
        <f t="shared" si="131"/>
        <v>23907644.461706348</v>
      </c>
      <c r="AF159" s="51">
        <f>IF(D159='2. UC Pool Allocations by Type'!B$5,'2. UC Pool Allocations by Type'!J$5,IF(D159='2. UC Pool Allocations by Type'!B$6,'2. UC Pool Allocations by Type'!J$6,IF(D159='2. UC Pool Allocations by Type'!B$7,'2. UC Pool Allocations by Type'!J$7,IF(D159='2. UC Pool Allocations by Type'!B$10,'2. UC Pool Allocations by Type'!J$10,IF(D159='2. UC Pool Allocations by Type'!B$14,'2. UC Pool Allocations by Type'!J$14,IF(D159='2. UC Pool Allocations by Type'!B$15,'2. UC Pool Allocations by Type'!J$15,IF(D159='2. UC Pool Allocations by Type'!B$16,'2. UC Pool Allocations by Type'!J$16,0)))))))</f>
        <v>114315041.35925385</v>
      </c>
      <c r="AG159" s="71">
        <f t="shared" si="104"/>
        <v>23907644.461706348</v>
      </c>
      <c r="AH159" s="71">
        <f t="shared" si="105"/>
        <v>0</v>
      </c>
      <c r="AI159" s="71">
        <f t="shared" si="106"/>
        <v>0</v>
      </c>
      <c r="AJ159" s="71">
        <f t="shared" si="107"/>
        <v>0</v>
      </c>
      <c r="AK159" s="71">
        <f t="shared" si="108"/>
        <v>0</v>
      </c>
      <c r="AL159" s="71">
        <f t="shared" si="109"/>
        <v>0</v>
      </c>
      <c r="AM159" s="71">
        <f t="shared" si="110"/>
        <v>0</v>
      </c>
      <c r="AN159" s="49">
        <f t="shared" si="111"/>
        <v>1129603.0383562634</v>
      </c>
      <c r="AO159" s="51">
        <f>IF($E159=$D$352,U159*'1. UC Assumptions'!$H$14,0)</f>
        <v>0</v>
      </c>
      <c r="AP159" s="70">
        <f t="shared" si="97"/>
        <v>0</v>
      </c>
      <c r="AQ159" s="70">
        <f t="shared" si="112"/>
        <v>0</v>
      </c>
      <c r="AR159" s="70">
        <f t="shared" si="113"/>
        <v>0</v>
      </c>
      <c r="AS159" s="70">
        <f t="shared" si="132"/>
        <v>0</v>
      </c>
      <c r="AT159" s="70">
        <f t="shared" si="114"/>
        <v>0</v>
      </c>
      <c r="AU159" s="70">
        <f t="shared" si="115"/>
        <v>1129603.0383562634</v>
      </c>
      <c r="AV159" s="70">
        <f t="shared" si="133"/>
        <v>-50629.729750621715</v>
      </c>
      <c r="AW159" s="99">
        <f t="shared" si="99"/>
        <v>1078973.3086056416</v>
      </c>
      <c r="AX159" s="281">
        <v>7805871.4899999993</v>
      </c>
      <c r="AY159" s="281">
        <f>ROUND(AX159*'1. UC Assumptions'!$C$19,2)</f>
        <v>3274563.09</v>
      </c>
      <c r="AZ159" s="281">
        <f>IF((AE159-AD159-AX159)*'1. UC Assumptions'!$C$19&gt;0,(AE159-AD159-AX159)*'1. UC Assumptions'!$C$19,0)</f>
        <v>6754693.7616308136</v>
      </c>
      <c r="BA159" s="281">
        <f t="shared" si="95"/>
        <v>10029256.851630814</v>
      </c>
      <c r="BB159" s="281">
        <f>ROUND(BA159/'1. UC Assumptions'!$C$19,2)</f>
        <v>23907644.460000001</v>
      </c>
      <c r="BC159" s="281">
        <f t="shared" si="134"/>
        <v>1078973.3086056416</v>
      </c>
      <c r="BD159" s="281">
        <f t="shared" si="116"/>
        <v>0</v>
      </c>
      <c r="BE159" s="281">
        <f t="shared" si="117"/>
        <v>0</v>
      </c>
      <c r="BF159" s="281">
        <f t="shared" si="118"/>
        <v>22828671.15139436</v>
      </c>
      <c r="BG159" s="281">
        <f t="shared" si="119"/>
        <v>0</v>
      </c>
      <c r="BH159" s="281">
        <f t="shared" si="120"/>
        <v>0</v>
      </c>
      <c r="BI159" s="281">
        <f t="shared" si="121"/>
        <v>0</v>
      </c>
      <c r="BJ159" s="281">
        <f t="shared" si="96"/>
        <v>1078973.3086056416</v>
      </c>
      <c r="BK159" s="281">
        <f t="shared" si="122"/>
        <v>1078973.3086056416</v>
      </c>
      <c r="BL159" s="281">
        <f t="shared" si="123"/>
        <v>0</v>
      </c>
      <c r="BM159" s="281">
        <f t="shared" si="124"/>
        <v>0</v>
      </c>
      <c r="BN159" s="281">
        <f t="shared" si="125"/>
        <v>0</v>
      </c>
      <c r="BO159" s="281">
        <f t="shared" si="126"/>
        <v>0</v>
      </c>
      <c r="BP159" s="281">
        <f t="shared" si="127"/>
        <v>0</v>
      </c>
      <c r="BQ159" s="281">
        <f t="shared" si="128"/>
        <v>0</v>
      </c>
      <c r="BR159" s="281">
        <f t="shared" si="135"/>
        <v>1078973.3086056416</v>
      </c>
      <c r="BS159" s="281">
        <f t="shared" si="100"/>
        <v>452629.3</v>
      </c>
      <c r="BT159" s="90"/>
      <c r="BU159" s="111"/>
      <c r="BV159" s="111"/>
      <c r="BW159" s="126">
        <v>13913522.898441633</v>
      </c>
      <c r="BX159" s="126">
        <v>31713515.951706346</v>
      </c>
      <c r="BY159" s="7">
        <f t="shared" si="136"/>
        <v>0</v>
      </c>
    </row>
    <row r="160" spans="1:77">
      <c r="A160" s="118" t="s">
        <v>393</v>
      </c>
      <c r="B160" s="118" t="s">
        <v>394</v>
      </c>
      <c r="C160" s="269" t="s">
        <v>2148</v>
      </c>
      <c r="D160" s="119" t="s">
        <v>972</v>
      </c>
      <c r="E160" s="119" t="s">
        <v>977</v>
      </c>
      <c r="F160" s="120"/>
      <c r="G160" s="130" t="s">
        <v>392</v>
      </c>
      <c r="H160" s="121" t="s">
        <v>842</v>
      </c>
      <c r="I160" s="122">
        <v>13</v>
      </c>
      <c r="J160" s="217">
        <f t="shared" si="98"/>
        <v>1</v>
      </c>
      <c r="K160" s="123">
        <v>711293.44025493017</v>
      </c>
      <c r="L160" s="123">
        <v>2215170</v>
      </c>
      <c r="M160" s="281">
        <v>1343052.1300000001</v>
      </c>
      <c r="N160" s="264">
        <v>1296919.0070449496</v>
      </c>
      <c r="O160" s="282">
        <v>46133.122955050552</v>
      </c>
      <c r="P160" s="93">
        <f t="shared" si="101"/>
        <v>6.6274911663729119E-2</v>
      </c>
      <c r="Q160" s="231">
        <v>3120414.5462449584</v>
      </c>
      <c r="R160" s="231"/>
      <c r="S160" s="123">
        <v>3120414.5462449584</v>
      </c>
      <c r="T160" s="123">
        <v>1535401.7430266147</v>
      </c>
      <c r="U160" s="123">
        <f t="shared" si="129"/>
        <v>288093.79617339419</v>
      </c>
      <c r="V160" s="123" t="b">
        <f t="shared" si="102"/>
        <v>0</v>
      </c>
      <c r="W160" s="123">
        <f t="shared" si="103"/>
        <v>288093.79617339419</v>
      </c>
      <c r="X160" s="123">
        <v>56381</v>
      </c>
      <c r="Y160" s="123">
        <v>0</v>
      </c>
      <c r="Z160" s="123">
        <v>0</v>
      </c>
      <c r="AA160" s="123">
        <v>0</v>
      </c>
      <c r="AB160" s="123">
        <v>0</v>
      </c>
      <c r="AC160" s="70">
        <f t="shared" si="130"/>
        <v>10247.877044949448</v>
      </c>
      <c r="AD160" s="70">
        <v>0</v>
      </c>
      <c r="AE160" s="70">
        <f t="shared" si="131"/>
        <v>298341.67321834364</v>
      </c>
      <c r="AF160" s="51">
        <f>IF(D160='2. UC Pool Allocations by Type'!B$5,'2. UC Pool Allocations by Type'!J$5,IF(D160='2. UC Pool Allocations by Type'!B$6,'2. UC Pool Allocations by Type'!J$6,IF(D160='2. UC Pool Allocations by Type'!B$7,'2. UC Pool Allocations by Type'!J$7,IF(D160='2. UC Pool Allocations by Type'!B$10,'2. UC Pool Allocations by Type'!J$10,IF(D160='2. UC Pool Allocations by Type'!B$14,'2. UC Pool Allocations by Type'!J$14,IF(D160='2. UC Pool Allocations by Type'!B$15,'2. UC Pool Allocations by Type'!J$15,IF(D160='2. UC Pool Allocations by Type'!B$16,'2. UC Pool Allocations by Type'!J$16,0)))))))</f>
        <v>7359030.3040027209</v>
      </c>
      <c r="AG160" s="71">
        <f t="shared" si="104"/>
        <v>0</v>
      </c>
      <c r="AH160" s="71">
        <f t="shared" si="105"/>
        <v>298341.67321834364</v>
      </c>
      <c r="AI160" s="71">
        <f t="shared" si="106"/>
        <v>0</v>
      </c>
      <c r="AJ160" s="71">
        <f t="shared" si="107"/>
        <v>0</v>
      </c>
      <c r="AK160" s="71">
        <f t="shared" si="108"/>
        <v>0</v>
      </c>
      <c r="AL160" s="71">
        <f t="shared" si="109"/>
        <v>0</v>
      </c>
      <c r="AM160" s="71">
        <f t="shared" si="110"/>
        <v>0</v>
      </c>
      <c r="AN160" s="49">
        <f t="shared" si="111"/>
        <v>16722.805220345781</v>
      </c>
      <c r="AO160" s="51">
        <f>IF($E160=$D$352,U160*'1. UC Assumptions'!$H$14,0)</f>
        <v>29170.182366982139</v>
      </c>
      <c r="AP160" s="70">
        <f t="shared" si="97"/>
        <v>12447.377146636358</v>
      </c>
      <c r="AQ160" s="70">
        <f t="shared" si="112"/>
        <v>12447.377146636358</v>
      </c>
      <c r="AR160" s="70">
        <f t="shared" si="113"/>
        <v>0</v>
      </c>
      <c r="AS160" s="70">
        <f t="shared" si="132"/>
        <v>0</v>
      </c>
      <c r="AT160" s="70">
        <f t="shared" si="114"/>
        <v>0</v>
      </c>
      <c r="AU160" s="70">
        <f t="shared" si="115"/>
        <v>0</v>
      </c>
      <c r="AV160" s="70">
        <f t="shared" si="133"/>
        <v>0</v>
      </c>
      <c r="AW160" s="99">
        <f t="shared" si="99"/>
        <v>29170.182366982139</v>
      </c>
      <c r="AX160" s="281">
        <v>1343052.1300000001</v>
      </c>
      <c r="AY160" s="281">
        <f>ROUND(AX160*'1. UC Assumptions'!$C$19,2)</f>
        <v>563410.37</v>
      </c>
      <c r="AZ160" s="281">
        <f>IF((AE160-AD160-AX160)*'1. UC Assumptions'!$C$19&gt;0,(AE160-AD160-AX160)*'1. UC Assumptions'!$C$19,0)</f>
        <v>0</v>
      </c>
      <c r="BA160" s="281">
        <f t="shared" si="95"/>
        <v>563410.37</v>
      </c>
      <c r="BB160" s="281">
        <f>ROUND(BA160/'1. UC Assumptions'!$C$19,2)</f>
        <v>1343052.13</v>
      </c>
      <c r="BC160" s="281">
        <f t="shared" si="134"/>
        <v>29170.182366982139</v>
      </c>
      <c r="BD160" s="281">
        <f t="shared" si="116"/>
        <v>0</v>
      </c>
      <c r="BE160" s="281">
        <f t="shared" si="117"/>
        <v>0</v>
      </c>
      <c r="BF160" s="281">
        <f t="shared" si="118"/>
        <v>0</v>
      </c>
      <c r="BG160" s="281">
        <f t="shared" si="119"/>
        <v>0</v>
      </c>
      <c r="BH160" s="281">
        <f t="shared" si="120"/>
        <v>0</v>
      </c>
      <c r="BI160" s="281">
        <f t="shared" si="121"/>
        <v>0</v>
      </c>
      <c r="BJ160" s="281">
        <f t="shared" si="96"/>
        <v>29170.182366982139</v>
      </c>
      <c r="BK160" s="281">
        <f t="shared" si="122"/>
        <v>0</v>
      </c>
      <c r="BL160" s="281">
        <f t="shared" si="123"/>
        <v>29170.182366982139</v>
      </c>
      <c r="BM160" s="281">
        <f t="shared" si="124"/>
        <v>0</v>
      </c>
      <c r="BN160" s="281">
        <f t="shared" si="125"/>
        <v>0</v>
      </c>
      <c r="BO160" s="281">
        <f t="shared" si="126"/>
        <v>0</v>
      </c>
      <c r="BP160" s="281">
        <f t="shared" si="127"/>
        <v>0</v>
      </c>
      <c r="BQ160" s="281">
        <f t="shared" si="128"/>
        <v>0</v>
      </c>
      <c r="BR160" s="281">
        <f t="shared" si="135"/>
        <v>29170.182366982139</v>
      </c>
      <c r="BS160" s="281">
        <f t="shared" si="100"/>
        <v>12236.89</v>
      </c>
      <c r="BT160" s="90"/>
      <c r="BU160" s="111"/>
      <c r="BV160" s="111"/>
      <c r="BW160" s="126">
        <v>747114.82025493006</v>
      </c>
      <c r="BX160" s="126">
        <v>3120414.5462449584</v>
      </c>
      <c r="BY160" s="7">
        <f t="shared" si="136"/>
        <v>0</v>
      </c>
    </row>
    <row r="161" spans="1:77">
      <c r="A161" s="118" t="s">
        <v>395</v>
      </c>
      <c r="B161" s="118" t="s">
        <v>396</v>
      </c>
      <c r="C161" s="269" t="s">
        <v>396</v>
      </c>
      <c r="D161" s="119" t="s">
        <v>972</v>
      </c>
      <c r="E161" s="119" t="s">
        <v>977</v>
      </c>
      <c r="F161" s="120"/>
      <c r="G161" s="121" t="s">
        <v>1223</v>
      </c>
      <c r="H161" s="121" t="s">
        <v>871</v>
      </c>
      <c r="I161" s="122">
        <v>12</v>
      </c>
      <c r="J161" s="217">
        <f t="shared" si="98"/>
        <v>1</v>
      </c>
      <c r="K161" s="123">
        <v>1137141.5475204287</v>
      </c>
      <c r="L161" s="123">
        <v>1156285</v>
      </c>
      <c r="M161" s="281">
        <v>1169206.8899999999</v>
      </c>
      <c r="N161" s="264">
        <v>1152770.1807028933</v>
      </c>
      <c r="O161" s="282">
        <v>16436.709297106601</v>
      </c>
      <c r="P161" s="93">
        <f t="shared" si="101"/>
        <v>5.6546512433096607E-2</v>
      </c>
      <c r="Q161" s="231">
        <v>2423111.8203041865</v>
      </c>
      <c r="R161" s="231"/>
      <c r="S161" s="123">
        <v>2423111.8203041865</v>
      </c>
      <c r="T161" s="123">
        <v>1065530.324852783</v>
      </c>
      <c r="U161" s="123">
        <f t="shared" si="129"/>
        <v>204811.31474851025</v>
      </c>
      <c r="V161" s="123" t="b">
        <f t="shared" si="102"/>
        <v>0</v>
      </c>
      <c r="W161" s="123">
        <f t="shared" si="103"/>
        <v>204811.31474851025</v>
      </c>
      <c r="X161" s="123">
        <v>19357</v>
      </c>
      <c r="Y161" s="123">
        <v>0</v>
      </c>
      <c r="Z161" s="123">
        <v>0</v>
      </c>
      <c r="AA161" s="123">
        <v>0</v>
      </c>
      <c r="AB161" s="123">
        <v>0</v>
      </c>
      <c r="AC161" s="70">
        <f t="shared" si="130"/>
        <v>2920.2907028933987</v>
      </c>
      <c r="AD161" s="70">
        <v>0</v>
      </c>
      <c r="AE161" s="70">
        <f t="shared" si="131"/>
        <v>207731.60545140365</v>
      </c>
      <c r="AF161" s="51">
        <f>IF(D161='2. UC Pool Allocations by Type'!B$5,'2. UC Pool Allocations by Type'!J$5,IF(D161='2. UC Pool Allocations by Type'!B$6,'2. UC Pool Allocations by Type'!J$6,IF(D161='2. UC Pool Allocations by Type'!B$7,'2. UC Pool Allocations by Type'!J$7,IF(D161='2. UC Pool Allocations by Type'!B$10,'2. UC Pool Allocations by Type'!J$10,IF(D161='2. UC Pool Allocations by Type'!B$14,'2. UC Pool Allocations by Type'!J$14,IF(D161='2. UC Pool Allocations by Type'!B$15,'2. UC Pool Allocations by Type'!J$15,IF(D161='2. UC Pool Allocations by Type'!B$16,'2. UC Pool Allocations by Type'!J$16,0)))))))</f>
        <v>7359030.3040027209</v>
      </c>
      <c r="AG161" s="71">
        <f t="shared" si="104"/>
        <v>0</v>
      </c>
      <c r="AH161" s="71">
        <f t="shared" si="105"/>
        <v>207731.60545140365</v>
      </c>
      <c r="AI161" s="71">
        <f t="shared" si="106"/>
        <v>0</v>
      </c>
      <c r="AJ161" s="71">
        <f t="shared" si="107"/>
        <v>0</v>
      </c>
      <c r="AK161" s="71">
        <f t="shared" si="108"/>
        <v>0</v>
      </c>
      <c r="AL161" s="71">
        <f t="shared" si="109"/>
        <v>0</v>
      </c>
      <c r="AM161" s="71">
        <f t="shared" si="110"/>
        <v>0</v>
      </c>
      <c r="AN161" s="49">
        <f t="shared" si="111"/>
        <v>11643.881790296107</v>
      </c>
      <c r="AO161" s="51">
        <f>IF($E161=$D$352,U161*'1. UC Assumptions'!$H$14,0)</f>
        <v>20737.632956315512</v>
      </c>
      <c r="AP161" s="70">
        <f t="shared" si="97"/>
        <v>9093.751166019405</v>
      </c>
      <c r="AQ161" s="70">
        <f t="shared" si="112"/>
        <v>9093.751166019405</v>
      </c>
      <c r="AR161" s="70">
        <f t="shared" si="113"/>
        <v>0</v>
      </c>
      <c r="AS161" s="70">
        <f t="shared" si="132"/>
        <v>0</v>
      </c>
      <c r="AT161" s="70">
        <f t="shared" si="114"/>
        <v>0</v>
      </c>
      <c r="AU161" s="70">
        <f t="shared" si="115"/>
        <v>0</v>
      </c>
      <c r="AV161" s="70">
        <f t="shared" si="133"/>
        <v>0</v>
      </c>
      <c r="AW161" s="99">
        <f t="shared" si="99"/>
        <v>20737.632956315512</v>
      </c>
      <c r="AX161" s="281">
        <v>1169206.8899999999</v>
      </c>
      <c r="AY161" s="281">
        <f>ROUND(AX161*'1. UC Assumptions'!$C$19,2)</f>
        <v>490482.29</v>
      </c>
      <c r="AZ161" s="281">
        <f>IF((AE161-AD161-AX161)*'1. UC Assumptions'!$C$19&gt;0,(AE161-AD161-AX161)*'1. UC Assumptions'!$C$19,0)</f>
        <v>0</v>
      </c>
      <c r="BA161" s="281">
        <f t="shared" si="95"/>
        <v>490482.29</v>
      </c>
      <c r="BB161" s="281">
        <f>ROUND(BA161/'1. UC Assumptions'!$C$19,2)</f>
        <v>1169206.8899999999</v>
      </c>
      <c r="BC161" s="281">
        <f t="shared" si="134"/>
        <v>20737.632956315512</v>
      </c>
      <c r="BD161" s="281">
        <f t="shared" si="116"/>
        <v>0</v>
      </c>
      <c r="BE161" s="281">
        <f t="shared" si="117"/>
        <v>0</v>
      </c>
      <c r="BF161" s="281">
        <f t="shared" si="118"/>
        <v>0</v>
      </c>
      <c r="BG161" s="281">
        <f t="shared" si="119"/>
        <v>0</v>
      </c>
      <c r="BH161" s="281">
        <f t="shared" si="120"/>
        <v>0</v>
      </c>
      <c r="BI161" s="281">
        <f t="shared" si="121"/>
        <v>0</v>
      </c>
      <c r="BJ161" s="281">
        <f t="shared" si="96"/>
        <v>20737.632956315512</v>
      </c>
      <c r="BK161" s="281">
        <f t="shared" si="122"/>
        <v>0</v>
      </c>
      <c r="BL161" s="281">
        <f t="shared" si="123"/>
        <v>20737.632956315512</v>
      </c>
      <c r="BM161" s="281">
        <f t="shared" si="124"/>
        <v>0</v>
      </c>
      <c r="BN161" s="281">
        <f t="shared" si="125"/>
        <v>0</v>
      </c>
      <c r="BO161" s="281">
        <f t="shared" si="126"/>
        <v>0</v>
      </c>
      <c r="BP161" s="281">
        <f t="shared" si="127"/>
        <v>0</v>
      </c>
      <c r="BQ161" s="281">
        <f t="shared" si="128"/>
        <v>0</v>
      </c>
      <c r="BR161" s="281">
        <f t="shared" si="135"/>
        <v>20737.632956315512</v>
      </c>
      <c r="BS161" s="281">
        <f t="shared" si="100"/>
        <v>8699.43</v>
      </c>
      <c r="BT161" s="90"/>
      <c r="BU161" s="111"/>
      <c r="BV161" s="111"/>
      <c r="BW161" s="126">
        <v>1144033.5175204286</v>
      </c>
      <c r="BX161" s="126">
        <v>2423111.8203041865</v>
      </c>
      <c r="BY161" s="7">
        <f t="shared" si="136"/>
        <v>0</v>
      </c>
    </row>
    <row r="162" spans="1:77">
      <c r="A162" s="118" t="s">
        <v>399</v>
      </c>
      <c r="B162" s="118" t="s">
        <v>400</v>
      </c>
      <c r="C162" s="269" t="s">
        <v>400</v>
      </c>
      <c r="D162" s="119" t="s">
        <v>949</v>
      </c>
      <c r="E162" s="119" t="s">
        <v>977</v>
      </c>
      <c r="F162" s="120"/>
      <c r="G162" s="121" t="s">
        <v>398</v>
      </c>
      <c r="H162" s="121" t="s">
        <v>873</v>
      </c>
      <c r="I162" s="122">
        <v>2</v>
      </c>
      <c r="J162" s="217" t="str">
        <f t="shared" si="98"/>
        <v xml:space="preserve"> </v>
      </c>
      <c r="K162" s="123">
        <v>272960.21957583213</v>
      </c>
      <c r="L162" s="123">
        <v>741842.42</v>
      </c>
      <c r="M162" s="281">
        <v>205570.2</v>
      </c>
      <c r="N162" s="264">
        <v>205570.2</v>
      </c>
      <c r="O162" s="282">
        <v>0</v>
      </c>
      <c r="P162" s="93">
        <f t="shared" si="101"/>
        <v>8.1343293371330505E-2</v>
      </c>
      <c r="Q162" s="231">
        <v>1097350.0284008496</v>
      </c>
      <c r="R162" s="231"/>
      <c r="S162" s="123">
        <v>1097350.0284008496</v>
      </c>
      <c r="T162" s="123">
        <v>0</v>
      </c>
      <c r="U162" s="123">
        <f t="shared" si="129"/>
        <v>891779.8284008496</v>
      </c>
      <c r="V162" s="123">
        <f t="shared" si="102"/>
        <v>891779.8284008496</v>
      </c>
      <c r="W162" s="123" t="b">
        <f t="shared" si="103"/>
        <v>0</v>
      </c>
      <c r="X162" s="123">
        <v>0</v>
      </c>
      <c r="Y162" s="123">
        <v>0</v>
      </c>
      <c r="Z162" s="123">
        <v>0</v>
      </c>
      <c r="AA162" s="123">
        <v>0</v>
      </c>
      <c r="AB162" s="123">
        <v>0</v>
      </c>
      <c r="AC162" s="70">
        <f t="shared" si="130"/>
        <v>0</v>
      </c>
      <c r="AD162" s="70">
        <v>0</v>
      </c>
      <c r="AE162" s="70">
        <f t="shared" si="131"/>
        <v>891779.8284008496</v>
      </c>
      <c r="AF162" s="51">
        <f>IF(D162='2. UC Pool Allocations by Type'!B$5,'2. UC Pool Allocations by Type'!J$5,IF(D162='2. UC Pool Allocations by Type'!B$6,'2. UC Pool Allocations by Type'!J$6,IF(D162='2. UC Pool Allocations by Type'!B$7,'2. UC Pool Allocations by Type'!J$7,IF(D162='2. UC Pool Allocations by Type'!B$10,'2. UC Pool Allocations by Type'!J$10,IF(D162='2. UC Pool Allocations by Type'!B$14,'2. UC Pool Allocations by Type'!J$14,IF(D162='2. UC Pool Allocations by Type'!B$15,'2. UC Pool Allocations by Type'!J$15,IF(D162='2. UC Pool Allocations by Type'!B$16,'2. UC Pool Allocations by Type'!J$16,0)))))))</f>
        <v>114315041.35925385</v>
      </c>
      <c r="AG162" s="71">
        <f t="shared" si="104"/>
        <v>891779.8284008496</v>
      </c>
      <c r="AH162" s="71">
        <f t="shared" si="105"/>
        <v>0</v>
      </c>
      <c r="AI162" s="71">
        <f t="shared" si="106"/>
        <v>0</v>
      </c>
      <c r="AJ162" s="71">
        <f t="shared" si="107"/>
        <v>0</v>
      </c>
      <c r="AK162" s="71">
        <f t="shared" si="108"/>
        <v>0</v>
      </c>
      <c r="AL162" s="71">
        <f t="shared" si="109"/>
        <v>0</v>
      </c>
      <c r="AM162" s="71">
        <f t="shared" si="110"/>
        <v>0</v>
      </c>
      <c r="AN162" s="49">
        <f t="shared" si="111"/>
        <v>42135.359897958311</v>
      </c>
      <c r="AO162" s="51">
        <f>IF($E162=$D$352,U162*'1. UC Assumptions'!$H$14,0)</f>
        <v>90294.829569992624</v>
      </c>
      <c r="AP162" s="70">
        <f t="shared" si="97"/>
        <v>48159.469672034313</v>
      </c>
      <c r="AQ162" s="70">
        <f t="shared" si="112"/>
        <v>0</v>
      </c>
      <c r="AR162" s="70">
        <f t="shared" si="113"/>
        <v>0</v>
      </c>
      <c r="AS162" s="70">
        <f t="shared" si="132"/>
        <v>0</v>
      </c>
      <c r="AT162" s="70">
        <f t="shared" si="114"/>
        <v>48159.469672034313</v>
      </c>
      <c r="AU162" s="70">
        <f t="shared" si="115"/>
        <v>0</v>
      </c>
      <c r="AV162" s="70">
        <f t="shared" si="133"/>
        <v>0</v>
      </c>
      <c r="AW162" s="99">
        <f t="shared" si="99"/>
        <v>90294.829569992624</v>
      </c>
      <c r="AX162" s="281">
        <v>205570.2</v>
      </c>
      <c r="AY162" s="281">
        <f>ROUND(AX162*'1. UC Assumptions'!$C$19,2)</f>
        <v>86236.7</v>
      </c>
      <c r="AZ162" s="281">
        <f>IF((AE162-AD162-AX162)*'1. UC Assumptions'!$C$19&gt;0,(AE162-AD162-AX162)*'1. UC Assumptions'!$C$19,0)</f>
        <v>287864.93911415641</v>
      </c>
      <c r="BA162" s="281">
        <f t="shared" si="95"/>
        <v>374101.63911415642</v>
      </c>
      <c r="BB162" s="281">
        <f>ROUND(BA162/'1. UC Assumptions'!$C$19,2)</f>
        <v>891779.83</v>
      </c>
      <c r="BC162" s="283">
        <f t="shared" si="134"/>
        <v>90294.829569992624</v>
      </c>
      <c r="BD162" s="281">
        <f t="shared" si="116"/>
        <v>0</v>
      </c>
      <c r="BE162" s="281">
        <f t="shared" si="117"/>
        <v>0</v>
      </c>
      <c r="BF162" s="281">
        <f t="shared" si="118"/>
        <v>801485.00043000735</v>
      </c>
      <c r="BG162" s="281">
        <f t="shared" si="119"/>
        <v>0</v>
      </c>
      <c r="BH162" s="281">
        <f t="shared" si="120"/>
        <v>0</v>
      </c>
      <c r="BI162" s="281">
        <f t="shared" si="121"/>
        <v>0</v>
      </c>
      <c r="BJ162" s="281">
        <f t="shared" si="96"/>
        <v>90294.829569992624</v>
      </c>
      <c r="BK162" s="281">
        <f t="shared" si="122"/>
        <v>90294.829569992624</v>
      </c>
      <c r="BL162" s="281">
        <f t="shared" si="123"/>
        <v>0</v>
      </c>
      <c r="BM162" s="281">
        <f t="shared" si="124"/>
        <v>0</v>
      </c>
      <c r="BN162" s="281">
        <f t="shared" si="125"/>
        <v>0</v>
      </c>
      <c r="BO162" s="281">
        <f t="shared" si="126"/>
        <v>0</v>
      </c>
      <c r="BP162" s="281">
        <f t="shared" si="127"/>
        <v>0</v>
      </c>
      <c r="BQ162" s="281">
        <f t="shared" si="128"/>
        <v>0</v>
      </c>
      <c r="BR162" s="281">
        <f t="shared" si="135"/>
        <v>90294.829569992624</v>
      </c>
      <c r="BS162" s="281">
        <f t="shared" si="100"/>
        <v>37878.68</v>
      </c>
      <c r="BT162" s="90"/>
      <c r="BU162" s="111"/>
      <c r="BV162" s="111"/>
      <c r="BW162" s="126">
        <v>299898.4395758321</v>
      </c>
      <c r="BX162" s="126">
        <v>1097350.0284008496</v>
      </c>
      <c r="BY162" s="7">
        <f t="shared" si="136"/>
        <v>0</v>
      </c>
    </row>
    <row r="163" spans="1:77">
      <c r="A163" s="118" t="s">
        <v>401</v>
      </c>
      <c r="B163" s="118" t="s">
        <v>402</v>
      </c>
      <c r="C163" s="269" t="s">
        <v>402</v>
      </c>
      <c r="D163" s="119" t="s">
        <v>972</v>
      </c>
      <c r="E163" s="119" t="s">
        <v>977</v>
      </c>
      <c r="F163" s="120"/>
      <c r="G163" s="121" t="s">
        <v>1224</v>
      </c>
      <c r="H163" s="121" t="s">
        <v>874</v>
      </c>
      <c r="I163" s="122">
        <v>12</v>
      </c>
      <c r="J163" s="217">
        <f t="shared" si="98"/>
        <v>1</v>
      </c>
      <c r="K163" s="123">
        <v>250242.86779572454</v>
      </c>
      <c r="L163" s="123">
        <v>538647.09</v>
      </c>
      <c r="M163" s="281">
        <v>386826.53</v>
      </c>
      <c r="N163" s="264">
        <v>374861.26354912028</v>
      </c>
      <c r="O163" s="282">
        <v>11965.266450879746</v>
      </c>
      <c r="P163" s="93">
        <f t="shared" si="101"/>
        <v>7.1472317915223682E-2</v>
      </c>
      <c r="Q163" s="231">
        <v>845273.751659428</v>
      </c>
      <c r="R163" s="231"/>
      <c r="S163" s="123">
        <v>845273.751659428</v>
      </c>
      <c r="T163" s="123">
        <v>385080.31402242579</v>
      </c>
      <c r="U163" s="123">
        <f t="shared" si="129"/>
        <v>85332.174087881926</v>
      </c>
      <c r="V163" s="123" t="b">
        <f t="shared" si="102"/>
        <v>0</v>
      </c>
      <c r="W163" s="123">
        <f t="shared" si="103"/>
        <v>85332.174087881926</v>
      </c>
      <c r="X163" s="123">
        <v>14689</v>
      </c>
      <c r="Y163" s="123">
        <v>0</v>
      </c>
      <c r="Z163" s="123">
        <v>0</v>
      </c>
      <c r="AA163" s="123">
        <v>0</v>
      </c>
      <c r="AB163" s="123">
        <v>0</v>
      </c>
      <c r="AC163" s="70">
        <f t="shared" si="130"/>
        <v>2723.7335491202539</v>
      </c>
      <c r="AD163" s="70">
        <v>0</v>
      </c>
      <c r="AE163" s="70">
        <f t="shared" si="131"/>
        <v>88055.907637002179</v>
      </c>
      <c r="AF163" s="51">
        <f>IF(D163='2. UC Pool Allocations by Type'!B$5,'2. UC Pool Allocations by Type'!J$5,IF(D163='2. UC Pool Allocations by Type'!B$6,'2. UC Pool Allocations by Type'!J$6,IF(D163='2. UC Pool Allocations by Type'!B$7,'2. UC Pool Allocations by Type'!J$7,IF(D163='2. UC Pool Allocations by Type'!B$10,'2. UC Pool Allocations by Type'!J$10,IF(D163='2. UC Pool Allocations by Type'!B$14,'2. UC Pool Allocations by Type'!J$14,IF(D163='2. UC Pool Allocations by Type'!B$15,'2. UC Pool Allocations by Type'!J$15,IF(D163='2. UC Pool Allocations by Type'!B$16,'2. UC Pool Allocations by Type'!J$16,0)))))))</f>
        <v>7359030.3040027209</v>
      </c>
      <c r="AG163" s="71">
        <f t="shared" si="104"/>
        <v>0</v>
      </c>
      <c r="AH163" s="71">
        <f t="shared" si="105"/>
        <v>88055.907637002179</v>
      </c>
      <c r="AI163" s="71">
        <f t="shared" si="106"/>
        <v>0</v>
      </c>
      <c r="AJ163" s="71">
        <f t="shared" si="107"/>
        <v>0</v>
      </c>
      <c r="AK163" s="71">
        <f t="shared" si="108"/>
        <v>0</v>
      </c>
      <c r="AL163" s="71">
        <f t="shared" si="109"/>
        <v>0</v>
      </c>
      <c r="AM163" s="71">
        <f t="shared" si="110"/>
        <v>0</v>
      </c>
      <c r="AN163" s="49">
        <f t="shared" si="111"/>
        <v>4935.7562958918415</v>
      </c>
      <c r="AO163" s="51">
        <f>IF($E163=$D$352,U163*'1. UC Assumptions'!$H$14,0)</f>
        <v>8640.0856699338401</v>
      </c>
      <c r="AP163" s="70">
        <f t="shared" si="97"/>
        <v>3704.3293740419986</v>
      </c>
      <c r="AQ163" s="70">
        <f t="shared" si="112"/>
        <v>3704.3293740419986</v>
      </c>
      <c r="AR163" s="70">
        <f t="shared" si="113"/>
        <v>0</v>
      </c>
      <c r="AS163" s="70">
        <f t="shared" si="132"/>
        <v>0</v>
      </c>
      <c r="AT163" s="70">
        <f t="shared" si="114"/>
        <v>0</v>
      </c>
      <c r="AU163" s="70">
        <f t="shared" si="115"/>
        <v>0</v>
      </c>
      <c r="AV163" s="70">
        <f t="shared" si="133"/>
        <v>0</v>
      </c>
      <c r="AW163" s="99">
        <f t="shared" si="99"/>
        <v>8640.0856699338401</v>
      </c>
      <c r="AX163" s="281">
        <v>386826.53</v>
      </c>
      <c r="AY163" s="281">
        <f>ROUND(AX163*'1. UC Assumptions'!$C$19,2)</f>
        <v>162273.73000000001</v>
      </c>
      <c r="AZ163" s="281">
        <f>IF((AE163-AD163-AX163)*'1. UC Assumptions'!$C$19&gt;0,(AE163-AD163-AX163)*'1. UC Assumptions'!$C$19,0)</f>
        <v>0</v>
      </c>
      <c r="BA163" s="281">
        <f t="shared" si="95"/>
        <v>162273.73000000001</v>
      </c>
      <c r="BB163" s="281">
        <f>ROUND(BA163/'1. UC Assumptions'!$C$19,2)</f>
        <v>386826.53</v>
      </c>
      <c r="BC163" s="283">
        <f t="shared" si="134"/>
        <v>8640.0856699338401</v>
      </c>
      <c r="BD163" s="281">
        <f t="shared" si="116"/>
        <v>0</v>
      </c>
      <c r="BE163" s="281">
        <f t="shared" si="117"/>
        <v>0</v>
      </c>
      <c r="BF163" s="281">
        <f t="shared" si="118"/>
        <v>0</v>
      </c>
      <c r="BG163" s="281">
        <f t="shared" si="119"/>
        <v>0</v>
      </c>
      <c r="BH163" s="281">
        <f t="shared" si="120"/>
        <v>0</v>
      </c>
      <c r="BI163" s="281">
        <f t="shared" si="121"/>
        <v>0</v>
      </c>
      <c r="BJ163" s="281">
        <f t="shared" si="96"/>
        <v>8640.0856699338401</v>
      </c>
      <c r="BK163" s="281">
        <f t="shared" si="122"/>
        <v>0</v>
      </c>
      <c r="BL163" s="281">
        <f t="shared" si="123"/>
        <v>8640.0856699338401</v>
      </c>
      <c r="BM163" s="281">
        <f t="shared" si="124"/>
        <v>0</v>
      </c>
      <c r="BN163" s="281">
        <f t="shared" si="125"/>
        <v>0</v>
      </c>
      <c r="BO163" s="281">
        <f t="shared" si="126"/>
        <v>0</v>
      </c>
      <c r="BP163" s="281">
        <f t="shared" si="127"/>
        <v>0</v>
      </c>
      <c r="BQ163" s="281">
        <f t="shared" si="128"/>
        <v>0</v>
      </c>
      <c r="BR163" s="281">
        <f t="shared" si="135"/>
        <v>8640.0856699338401</v>
      </c>
      <c r="BS163" s="281">
        <f t="shared" si="100"/>
        <v>3624.51</v>
      </c>
      <c r="BT163" s="90"/>
      <c r="BU163" s="111"/>
      <c r="BV163" s="111"/>
      <c r="BW163" s="126">
        <v>263791.67779572459</v>
      </c>
      <c r="BX163" s="126">
        <v>845273.751659428</v>
      </c>
      <c r="BY163" s="7">
        <f t="shared" si="136"/>
        <v>0</v>
      </c>
    </row>
    <row r="164" spans="1:77">
      <c r="A164" s="118" t="s">
        <v>404</v>
      </c>
      <c r="B164" s="236" t="s">
        <v>1484</v>
      </c>
      <c r="C164" s="269" t="s">
        <v>1484</v>
      </c>
      <c r="D164" s="119" t="s">
        <v>972</v>
      </c>
      <c r="E164" s="119" t="s">
        <v>977</v>
      </c>
      <c r="F164" s="120"/>
      <c r="G164" s="121" t="s">
        <v>1225</v>
      </c>
      <c r="H164" s="121" t="s">
        <v>875</v>
      </c>
      <c r="I164" s="122">
        <v>12</v>
      </c>
      <c r="J164" s="217" t="str">
        <f t="shared" si="98"/>
        <v xml:space="preserve"> </v>
      </c>
      <c r="K164" s="123">
        <v>356895.19647048326</v>
      </c>
      <c r="L164" s="123">
        <v>756009.54</v>
      </c>
      <c r="M164" s="281">
        <v>1006385.37</v>
      </c>
      <c r="N164" s="264">
        <v>1006385.37</v>
      </c>
      <c r="O164" s="282">
        <v>0</v>
      </c>
      <c r="P164" s="93">
        <f t="shared" si="101"/>
        <v>7.4971281093324516E-2</v>
      </c>
      <c r="Q164" s="231">
        <v>1196340.6302985041</v>
      </c>
      <c r="R164" s="231"/>
      <c r="S164" s="123">
        <v>1196340.6302985041</v>
      </c>
      <c r="T164" s="123">
        <v>0</v>
      </c>
      <c r="U164" s="123">
        <f t="shared" si="129"/>
        <v>189955.26029850414</v>
      </c>
      <c r="V164" s="123" t="b">
        <f t="shared" si="102"/>
        <v>0</v>
      </c>
      <c r="W164" s="123">
        <f t="shared" si="103"/>
        <v>189955.26029850414</v>
      </c>
      <c r="X164" s="123">
        <v>0</v>
      </c>
      <c r="Y164" s="123">
        <v>0</v>
      </c>
      <c r="Z164" s="123">
        <v>0</v>
      </c>
      <c r="AA164" s="123">
        <v>0</v>
      </c>
      <c r="AB164" s="123">
        <v>0</v>
      </c>
      <c r="AC164" s="70">
        <f t="shared" si="130"/>
        <v>0</v>
      </c>
      <c r="AD164" s="70">
        <v>0</v>
      </c>
      <c r="AE164" s="70">
        <f t="shared" si="131"/>
        <v>189955.26029850414</v>
      </c>
      <c r="AF164" s="51">
        <f>IF(D164='2. UC Pool Allocations by Type'!B$5,'2. UC Pool Allocations by Type'!J$5,IF(D164='2. UC Pool Allocations by Type'!B$6,'2. UC Pool Allocations by Type'!J$6,IF(D164='2. UC Pool Allocations by Type'!B$7,'2. UC Pool Allocations by Type'!J$7,IF(D164='2. UC Pool Allocations by Type'!B$10,'2. UC Pool Allocations by Type'!J$10,IF(D164='2. UC Pool Allocations by Type'!B$14,'2. UC Pool Allocations by Type'!J$14,IF(D164='2. UC Pool Allocations by Type'!B$15,'2. UC Pool Allocations by Type'!J$15,IF(D164='2. UC Pool Allocations by Type'!B$16,'2. UC Pool Allocations by Type'!J$16,0)))))))</f>
        <v>7359030.3040027209</v>
      </c>
      <c r="AG164" s="71">
        <f t="shared" si="104"/>
        <v>0</v>
      </c>
      <c r="AH164" s="71">
        <f t="shared" si="105"/>
        <v>189955.26029850414</v>
      </c>
      <c r="AI164" s="71">
        <f t="shared" si="106"/>
        <v>0</v>
      </c>
      <c r="AJ164" s="71">
        <f t="shared" si="107"/>
        <v>0</v>
      </c>
      <c r="AK164" s="71">
        <f t="shared" si="108"/>
        <v>0</v>
      </c>
      <c r="AL164" s="71">
        <f t="shared" si="109"/>
        <v>0</v>
      </c>
      <c r="AM164" s="71">
        <f t="shared" si="110"/>
        <v>0</v>
      </c>
      <c r="AN164" s="49">
        <f t="shared" si="111"/>
        <v>10647.472692248257</v>
      </c>
      <c r="AO164" s="51">
        <f>IF($E164=$D$352,U164*'1. UC Assumptions'!$H$14,0)</f>
        <v>19233.422094032059</v>
      </c>
      <c r="AP164" s="70">
        <f t="shared" si="97"/>
        <v>8585.9494017838024</v>
      </c>
      <c r="AQ164" s="70">
        <f t="shared" si="112"/>
        <v>8585.9494017838024</v>
      </c>
      <c r="AR164" s="70">
        <f t="shared" si="113"/>
        <v>0</v>
      </c>
      <c r="AS164" s="70">
        <f t="shared" si="132"/>
        <v>0</v>
      </c>
      <c r="AT164" s="70">
        <f t="shared" si="114"/>
        <v>0</v>
      </c>
      <c r="AU164" s="70">
        <f t="shared" si="115"/>
        <v>0</v>
      </c>
      <c r="AV164" s="70">
        <f t="shared" si="133"/>
        <v>0</v>
      </c>
      <c r="AW164" s="99">
        <f t="shared" si="99"/>
        <v>19233.422094032059</v>
      </c>
      <c r="AX164" s="281">
        <v>1006385.37</v>
      </c>
      <c r="AY164" s="281">
        <f>ROUND(AX164*'1. UC Assumptions'!$C$19,2)</f>
        <v>422178.66</v>
      </c>
      <c r="AZ164" s="281">
        <f>IF((AE164-AD164-AX164)*'1. UC Assumptions'!$C$19&gt;0,(AE164-AD164-AX164)*'1. UC Assumptions'!$C$19,0)</f>
        <v>0</v>
      </c>
      <c r="BA164" s="281">
        <f t="shared" si="95"/>
        <v>422178.66</v>
      </c>
      <c r="BB164" s="281">
        <f>ROUND(BA164/'1. UC Assumptions'!$C$19,2)</f>
        <v>1006385.36</v>
      </c>
      <c r="BC164" s="283">
        <f t="shared" si="134"/>
        <v>19233.422094032059</v>
      </c>
      <c r="BD164" s="281">
        <f t="shared" si="116"/>
        <v>0</v>
      </c>
      <c r="BE164" s="281">
        <f t="shared" si="117"/>
        <v>0</v>
      </c>
      <c r="BF164" s="281">
        <f t="shared" si="118"/>
        <v>0</v>
      </c>
      <c r="BG164" s="281">
        <f t="shared" si="119"/>
        <v>0</v>
      </c>
      <c r="BH164" s="281">
        <f t="shared" si="120"/>
        <v>0</v>
      </c>
      <c r="BI164" s="281">
        <f t="shared" si="121"/>
        <v>0</v>
      </c>
      <c r="BJ164" s="281">
        <f t="shared" si="96"/>
        <v>19233.422094032059</v>
      </c>
      <c r="BK164" s="281">
        <f t="shared" si="122"/>
        <v>0</v>
      </c>
      <c r="BL164" s="281">
        <f t="shared" si="123"/>
        <v>19233.422094032059</v>
      </c>
      <c r="BM164" s="281">
        <f t="shared" si="124"/>
        <v>0</v>
      </c>
      <c r="BN164" s="281">
        <f t="shared" si="125"/>
        <v>0</v>
      </c>
      <c r="BO164" s="281">
        <f t="shared" si="126"/>
        <v>0</v>
      </c>
      <c r="BP164" s="281">
        <f t="shared" si="127"/>
        <v>0</v>
      </c>
      <c r="BQ164" s="281">
        <f t="shared" si="128"/>
        <v>0</v>
      </c>
      <c r="BR164" s="281">
        <f t="shared" si="135"/>
        <v>19233.422094032059</v>
      </c>
      <c r="BS164" s="281">
        <f t="shared" si="100"/>
        <v>8068.42</v>
      </c>
      <c r="BT164" s="90"/>
      <c r="BU164" s="111"/>
      <c r="BV164" s="111"/>
      <c r="BW164" s="126">
        <v>379705.4864704833</v>
      </c>
      <c r="BX164" s="126">
        <v>1196340.6302985041</v>
      </c>
      <c r="BY164" s="7">
        <f t="shared" si="136"/>
        <v>0</v>
      </c>
    </row>
    <row r="165" spans="1:77">
      <c r="A165" s="118" t="s">
        <v>405</v>
      </c>
      <c r="B165" s="118" t="s">
        <v>406</v>
      </c>
      <c r="C165" s="269" t="s">
        <v>406</v>
      </c>
      <c r="D165" s="119" t="s">
        <v>972</v>
      </c>
      <c r="E165" s="119" t="s">
        <v>977</v>
      </c>
      <c r="F165" s="120"/>
      <c r="G165" s="121" t="s">
        <v>1067</v>
      </c>
      <c r="H165" s="121" t="s">
        <v>876</v>
      </c>
      <c r="I165" s="122">
        <v>3</v>
      </c>
      <c r="J165" s="217">
        <f t="shared" si="98"/>
        <v>1</v>
      </c>
      <c r="K165" s="123">
        <v>2267555.9279577406</v>
      </c>
      <c r="L165" s="123">
        <v>5054947</v>
      </c>
      <c r="M165" s="281">
        <v>3253567.92</v>
      </c>
      <c r="N165" s="264">
        <v>3214998.0873573134</v>
      </c>
      <c r="O165" s="282">
        <v>38569.832642686553</v>
      </c>
      <c r="P165" s="93">
        <f t="shared" si="101"/>
        <v>8.7307260309146262E-2</v>
      </c>
      <c r="Q165" s="231">
        <v>7961810.5972034326</v>
      </c>
      <c r="R165" s="231"/>
      <c r="S165" s="123">
        <v>7961810.5972034326</v>
      </c>
      <c r="T165" s="123">
        <v>3971261.3028878258</v>
      </c>
      <c r="U165" s="123">
        <f t="shared" si="129"/>
        <v>775551.20695829345</v>
      </c>
      <c r="V165" s="123" t="b">
        <f t="shared" si="102"/>
        <v>0</v>
      </c>
      <c r="W165" s="123">
        <f t="shared" si="103"/>
        <v>775551.20695829345</v>
      </c>
      <c r="X165" s="123">
        <v>47874</v>
      </c>
      <c r="Y165" s="123">
        <v>0</v>
      </c>
      <c r="Z165" s="123">
        <v>0</v>
      </c>
      <c r="AA165" s="123">
        <v>0</v>
      </c>
      <c r="AB165" s="123">
        <v>0</v>
      </c>
      <c r="AC165" s="70">
        <f t="shared" si="130"/>
        <v>9304.1673573134467</v>
      </c>
      <c r="AD165" s="70">
        <v>0</v>
      </c>
      <c r="AE165" s="70">
        <f t="shared" si="131"/>
        <v>784855.3743156069</v>
      </c>
      <c r="AF165" s="51">
        <f>IF(D165='2. UC Pool Allocations by Type'!B$5,'2. UC Pool Allocations by Type'!J$5,IF(D165='2. UC Pool Allocations by Type'!B$6,'2. UC Pool Allocations by Type'!J$6,IF(D165='2. UC Pool Allocations by Type'!B$7,'2. UC Pool Allocations by Type'!J$7,IF(D165='2. UC Pool Allocations by Type'!B$10,'2. UC Pool Allocations by Type'!J$10,IF(D165='2. UC Pool Allocations by Type'!B$14,'2. UC Pool Allocations by Type'!J$14,IF(D165='2. UC Pool Allocations by Type'!B$15,'2. UC Pool Allocations by Type'!J$15,IF(D165='2. UC Pool Allocations by Type'!B$16,'2. UC Pool Allocations by Type'!J$16,0)))))))</f>
        <v>7359030.3040027209</v>
      </c>
      <c r="AG165" s="71">
        <f t="shared" si="104"/>
        <v>0</v>
      </c>
      <c r="AH165" s="71">
        <f t="shared" si="105"/>
        <v>784855.3743156069</v>
      </c>
      <c r="AI165" s="71">
        <f t="shared" si="106"/>
        <v>0</v>
      </c>
      <c r="AJ165" s="71">
        <f t="shared" si="107"/>
        <v>0</v>
      </c>
      <c r="AK165" s="71">
        <f t="shared" si="108"/>
        <v>0</v>
      </c>
      <c r="AL165" s="71">
        <f t="shared" si="109"/>
        <v>0</v>
      </c>
      <c r="AM165" s="71">
        <f t="shared" si="110"/>
        <v>0</v>
      </c>
      <c r="AN165" s="49">
        <f t="shared" si="111"/>
        <v>43993.12844644353</v>
      </c>
      <c r="AO165" s="51">
        <f>IF($E165=$D$352,U165*'1. UC Assumptions'!$H$14,0)</f>
        <v>78526.405088884683</v>
      </c>
      <c r="AP165" s="70">
        <f t="shared" si="97"/>
        <v>34533.276642441153</v>
      </c>
      <c r="AQ165" s="70">
        <f t="shared" si="112"/>
        <v>34533.276642441153</v>
      </c>
      <c r="AR165" s="70">
        <f t="shared" si="113"/>
        <v>0</v>
      </c>
      <c r="AS165" s="70">
        <f t="shared" si="132"/>
        <v>0</v>
      </c>
      <c r="AT165" s="70">
        <f t="shared" si="114"/>
        <v>0</v>
      </c>
      <c r="AU165" s="70">
        <f t="shared" si="115"/>
        <v>0</v>
      </c>
      <c r="AV165" s="70">
        <f t="shared" si="133"/>
        <v>0</v>
      </c>
      <c r="AW165" s="99">
        <f t="shared" si="99"/>
        <v>78526.405088884683</v>
      </c>
      <c r="AX165" s="281">
        <v>3253567.92</v>
      </c>
      <c r="AY165" s="281">
        <f>ROUND(AX165*'1. UC Assumptions'!$C$19,2)</f>
        <v>1364871.74</v>
      </c>
      <c r="AZ165" s="281">
        <f>IF((AE165-AD165-AX165)*'1. UC Assumptions'!$C$19&gt;0,(AE165-AD165-AX165)*'1. UC Assumptions'!$C$19,0)</f>
        <v>0</v>
      </c>
      <c r="BA165" s="281">
        <f t="shared" si="95"/>
        <v>1364871.74</v>
      </c>
      <c r="BB165" s="281">
        <f>ROUND(BA165/'1. UC Assumptions'!$C$19,2)</f>
        <v>3253567.91</v>
      </c>
      <c r="BC165" s="283">
        <f t="shared" si="134"/>
        <v>78526.405088884683</v>
      </c>
      <c r="BD165" s="281">
        <f t="shared" si="116"/>
        <v>0</v>
      </c>
      <c r="BE165" s="281">
        <f t="shared" si="117"/>
        <v>0</v>
      </c>
      <c r="BF165" s="281">
        <f t="shared" si="118"/>
        <v>0</v>
      </c>
      <c r="BG165" s="281">
        <f t="shared" si="119"/>
        <v>0</v>
      </c>
      <c r="BH165" s="281">
        <f t="shared" si="120"/>
        <v>0</v>
      </c>
      <c r="BI165" s="281">
        <f t="shared" si="121"/>
        <v>0</v>
      </c>
      <c r="BJ165" s="281">
        <f t="shared" si="96"/>
        <v>78526.405088884683</v>
      </c>
      <c r="BK165" s="281">
        <f t="shared" si="122"/>
        <v>0</v>
      </c>
      <c r="BL165" s="281">
        <f t="shared" si="123"/>
        <v>78526.405088884683</v>
      </c>
      <c r="BM165" s="281">
        <f t="shared" si="124"/>
        <v>0</v>
      </c>
      <c r="BN165" s="281">
        <f t="shared" si="125"/>
        <v>0</v>
      </c>
      <c r="BO165" s="281">
        <f t="shared" si="126"/>
        <v>0</v>
      </c>
      <c r="BP165" s="281">
        <f t="shared" si="127"/>
        <v>0</v>
      </c>
      <c r="BQ165" s="281">
        <f t="shared" si="128"/>
        <v>0</v>
      </c>
      <c r="BR165" s="281">
        <f t="shared" si="135"/>
        <v>78526.405088884683</v>
      </c>
      <c r="BS165" s="281">
        <f t="shared" si="100"/>
        <v>32941.82</v>
      </c>
      <c r="BT165" s="90"/>
      <c r="BU165" s="111"/>
      <c r="BV165" s="111"/>
      <c r="BW165" s="126">
        <v>2503391.9079577411</v>
      </c>
      <c r="BX165" s="126">
        <v>7961810.5972034326</v>
      </c>
      <c r="BY165" s="7">
        <f t="shared" si="136"/>
        <v>0</v>
      </c>
    </row>
    <row r="166" spans="1:77">
      <c r="A166" s="118" t="s">
        <v>408</v>
      </c>
      <c r="B166" s="118" t="s">
        <v>409</v>
      </c>
      <c r="C166" s="269" t="s">
        <v>409</v>
      </c>
      <c r="D166" s="119" t="s">
        <v>972</v>
      </c>
      <c r="E166" s="119" t="s">
        <v>977</v>
      </c>
      <c r="F166" s="120"/>
      <c r="G166" s="121" t="s">
        <v>407</v>
      </c>
      <c r="H166" s="121" t="s">
        <v>835</v>
      </c>
      <c r="I166" s="122">
        <v>2</v>
      </c>
      <c r="J166" s="217">
        <f t="shared" si="98"/>
        <v>1</v>
      </c>
      <c r="K166" s="123">
        <v>4210359.0132422792</v>
      </c>
      <c r="L166" s="123">
        <v>7961281</v>
      </c>
      <c r="M166" s="281">
        <v>4916481.26</v>
      </c>
      <c r="N166" s="264">
        <v>4040407.5733313202</v>
      </c>
      <c r="O166" s="282">
        <v>876073.68666867958</v>
      </c>
      <c r="P166" s="93">
        <f t="shared" si="101"/>
        <v>6.7805038920435656E-2</v>
      </c>
      <c r="Q166" s="231">
        <v>12996938.538065704</v>
      </c>
      <c r="R166" s="231"/>
      <c r="S166" s="123">
        <v>12996938.538065704</v>
      </c>
      <c r="T166" s="123">
        <v>7183719.2038393198</v>
      </c>
      <c r="U166" s="123">
        <f t="shared" si="129"/>
        <v>1772811.7608950636</v>
      </c>
      <c r="V166" s="123" t="b">
        <f t="shared" si="102"/>
        <v>0</v>
      </c>
      <c r="W166" s="123">
        <f t="shared" si="103"/>
        <v>1772811.7608950636</v>
      </c>
      <c r="X166" s="123">
        <v>1791083</v>
      </c>
      <c r="Y166" s="123">
        <v>0</v>
      </c>
      <c r="Z166" s="123">
        <v>-530614</v>
      </c>
      <c r="AA166" s="123">
        <v>0</v>
      </c>
      <c r="AB166" s="123">
        <v>0</v>
      </c>
      <c r="AC166" s="70">
        <f t="shared" si="130"/>
        <v>384395.31333132042</v>
      </c>
      <c r="AD166" s="70">
        <v>0</v>
      </c>
      <c r="AE166" s="70">
        <f t="shared" si="131"/>
        <v>2157207.0742263841</v>
      </c>
      <c r="AF166" s="51">
        <f>IF(D166='2. UC Pool Allocations by Type'!B$5,'2. UC Pool Allocations by Type'!J$5,IF(D166='2. UC Pool Allocations by Type'!B$6,'2. UC Pool Allocations by Type'!J$6,IF(D166='2. UC Pool Allocations by Type'!B$7,'2. UC Pool Allocations by Type'!J$7,IF(D166='2. UC Pool Allocations by Type'!B$10,'2. UC Pool Allocations by Type'!J$10,IF(D166='2. UC Pool Allocations by Type'!B$14,'2. UC Pool Allocations by Type'!J$14,IF(D166='2. UC Pool Allocations by Type'!B$15,'2. UC Pool Allocations by Type'!J$15,IF(D166='2. UC Pool Allocations by Type'!B$16,'2. UC Pool Allocations by Type'!J$16,0)))))))</f>
        <v>7359030.3040027209</v>
      </c>
      <c r="AG166" s="71">
        <f t="shared" si="104"/>
        <v>0</v>
      </c>
      <c r="AH166" s="71">
        <f t="shared" si="105"/>
        <v>2157207.0742263841</v>
      </c>
      <c r="AI166" s="71">
        <f t="shared" si="106"/>
        <v>0</v>
      </c>
      <c r="AJ166" s="71">
        <f t="shared" si="107"/>
        <v>0</v>
      </c>
      <c r="AK166" s="71">
        <f t="shared" si="108"/>
        <v>0</v>
      </c>
      <c r="AL166" s="71">
        <f t="shared" si="109"/>
        <v>0</v>
      </c>
      <c r="AM166" s="71">
        <f t="shared" si="110"/>
        <v>0</v>
      </c>
      <c r="AN166" s="49">
        <f t="shared" si="111"/>
        <v>120916.91158358016</v>
      </c>
      <c r="AO166" s="51">
        <f>IF($E166=$D$352,U166*'1. UC Assumptions'!$H$14,0)</f>
        <v>179501.40910537081</v>
      </c>
      <c r="AP166" s="70">
        <f t="shared" si="97"/>
        <v>58584.497521790647</v>
      </c>
      <c r="AQ166" s="70">
        <f t="shared" si="112"/>
        <v>58584.497521790647</v>
      </c>
      <c r="AR166" s="70">
        <f t="shared" si="113"/>
        <v>0</v>
      </c>
      <c r="AS166" s="70">
        <f t="shared" si="132"/>
        <v>0</v>
      </c>
      <c r="AT166" s="70">
        <f t="shared" si="114"/>
        <v>0</v>
      </c>
      <c r="AU166" s="70">
        <f t="shared" si="115"/>
        <v>0</v>
      </c>
      <c r="AV166" s="70">
        <f t="shared" si="133"/>
        <v>0</v>
      </c>
      <c r="AW166" s="99">
        <f t="shared" si="99"/>
        <v>179501.40910537081</v>
      </c>
      <c r="AX166" s="281">
        <v>4916481.26</v>
      </c>
      <c r="AY166" s="281">
        <f>ROUND(AX166*'1. UC Assumptions'!$C$19,2)</f>
        <v>2062463.89</v>
      </c>
      <c r="AZ166" s="281">
        <f>IF((AE166-AD166-AX166)*'1. UC Assumptions'!$C$19&gt;0,(AE166-AD166-AX166)*'1. UC Assumptions'!$C$19,0)</f>
        <v>0</v>
      </c>
      <c r="BA166" s="281">
        <f t="shared" si="95"/>
        <v>2062463.89</v>
      </c>
      <c r="BB166" s="281">
        <f>ROUND(BA166/'1. UC Assumptions'!$C$19,2)</f>
        <v>4916481.26</v>
      </c>
      <c r="BC166" s="283">
        <f t="shared" si="134"/>
        <v>179501.40910537081</v>
      </c>
      <c r="BD166" s="281">
        <f t="shared" si="116"/>
        <v>0</v>
      </c>
      <c r="BE166" s="281">
        <f t="shared" si="117"/>
        <v>0</v>
      </c>
      <c r="BF166" s="281">
        <f t="shared" si="118"/>
        <v>0</v>
      </c>
      <c r="BG166" s="281">
        <f t="shared" si="119"/>
        <v>0</v>
      </c>
      <c r="BH166" s="281">
        <f t="shared" si="120"/>
        <v>0</v>
      </c>
      <c r="BI166" s="281">
        <f t="shared" si="121"/>
        <v>0</v>
      </c>
      <c r="BJ166" s="281">
        <f t="shared" si="96"/>
        <v>179501.40910537081</v>
      </c>
      <c r="BK166" s="281">
        <f t="shared" si="122"/>
        <v>0</v>
      </c>
      <c r="BL166" s="281">
        <f t="shared" si="123"/>
        <v>179501.40910537081</v>
      </c>
      <c r="BM166" s="281">
        <f t="shared" si="124"/>
        <v>0</v>
      </c>
      <c r="BN166" s="281">
        <f t="shared" si="125"/>
        <v>0</v>
      </c>
      <c r="BO166" s="281">
        <f t="shared" si="126"/>
        <v>0</v>
      </c>
      <c r="BP166" s="281">
        <f t="shared" si="127"/>
        <v>0</v>
      </c>
      <c r="BQ166" s="281">
        <f t="shared" si="128"/>
        <v>0</v>
      </c>
      <c r="BR166" s="281">
        <f t="shared" si="135"/>
        <v>179501.40910537081</v>
      </c>
      <c r="BS166" s="281">
        <f t="shared" si="100"/>
        <v>75300.84</v>
      </c>
      <c r="BT166" s="90"/>
      <c r="BU166" s="111"/>
      <c r="BV166" s="111"/>
      <c r="BW166" s="126">
        <v>4377026.353242279</v>
      </c>
      <c r="BX166" s="126">
        <v>12996938.538065704</v>
      </c>
      <c r="BY166" s="7">
        <f t="shared" si="136"/>
        <v>0</v>
      </c>
    </row>
    <row r="167" spans="1:77">
      <c r="A167" s="118" t="s">
        <v>410</v>
      </c>
      <c r="B167" s="118" t="s">
        <v>411</v>
      </c>
      <c r="C167" s="269" t="s">
        <v>411</v>
      </c>
      <c r="D167" s="119" t="s">
        <v>949</v>
      </c>
      <c r="E167" s="119"/>
      <c r="F167" s="120"/>
      <c r="G167" s="121" t="s">
        <v>1226</v>
      </c>
      <c r="H167" s="121" t="s">
        <v>877</v>
      </c>
      <c r="I167" s="122">
        <v>10</v>
      </c>
      <c r="J167" s="217" t="str">
        <f t="shared" si="98"/>
        <v xml:space="preserve"> </v>
      </c>
      <c r="K167" s="123">
        <v>3966693.9146899986</v>
      </c>
      <c r="L167" s="123">
        <v>7720908</v>
      </c>
      <c r="M167" s="281">
        <v>1147557.81</v>
      </c>
      <c r="N167" s="264">
        <v>1147557.81</v>
      </c>
      <c r="O167" s="282">
        <v>0</v>
      </c>
      <c r="P167" s="93">
        <f t="shared" si="101"/>
        <v>7.7219891560140752E-2</v>
      </c>
      <c r="Q167" s="231">
        <v>12590117.267140454</v>
      </c>
      <c r="R167" s="231"/>
      <c r="S167" s="123">
        <v>12590117.267140454</v>
      </c>
      <c r="T167" s="123">
        <v>0</v>
      </c>
      <c r="U167" s="123">
        <f t="shared" si="129"/>
        <v>11442559.457140453</v>
      </c>
      <c r="V167" s="123">
        <f t="shared" si="102"/>
        <v>0</v>
      </c>
      <c r="W167" s="123" t="b">
        <f t="shared" si="103"/>
        <v>0</v>
      </c>
      <c r="X167" s="123">
        <v>0</v>
      </c>
      <c r="Y167" s="123">
        <v>0</v>
      </c>
      <c r="Z167" s="123">
        <v>0</v>
      </c>
      <c r="AA167" s="123">
        <v>0</v>
      </c>
      <c r="AB167" s="123">
        <v>0</v>
      </c>
      <c r="AC167" s="70">
        <f t="shared" si="130"/>
        <v>0</v>
      </c>
      <c r="AD167" s="70">
        <v>0</v>
      </c>
      <c r="AE167" s="70">
        <f t="shared" si="131"/>
        <v>11442559.457140453</v>
      </c>
      <c r="AF167" s="51">
        <f>IF(D167='2. UC Pool Allocations by Type'!B$5,'2. UC Pool Allocations by Type'!J$5,IF(D167='2. UC Pool Allocations by Type'!B$6,'2. UC Pool Allocations by Type'!J$6,IF(D167='2. UC Pool Allocations by Type'!B$7,'2. UC Pool Allocations by Type'!J$7,IF(D167='2. UC Pool Allocations by Type'!B$10,'2. UC Pool Allocations by Type'!J$10,IF(D167='2. UC Pool Allocations by Type'!B$14,'2. UC Pool Allocations by Type'!J$14,IF(D167='2. UC Pool Allocations by Type'!B$15,'2. UC Pool Allocations by Type'!J$15,IF(D167='2. UC Pool Allocations by Type'!B$16,'2. UC Pool Allocations by Type'!J$16,0)))))))</f>
        <v>114315041.35925385</v>
      </c>
      <c r="AG167" s="71">
        <f t="shared" si="104"/>
        <v>11442559.457140453</v>
      </c>
      <c r="AH167" s="71">
        <f t="shared" si="105"/>
        <v>0</v>
      </c>
      <c r="AI167" s="71">
        <f t="shared" si="106"/>
        <v>0</v>
      </c>
      <c r="AJ167" s="71">
        <f t="shared" si="107"/>
        <v>0</v>
      </c>
      <c r="AK167" s="71">
        <f t="shared" si="108"/>
        <v>0</v>
      </c>
      <c r="AL167" s="71">
        <f t="shared" si="109"/>
        <v>0</v>
      </c>
      <c r="AM167" s="71">
        <f t="shared" si="110"/>
        <v>0</v>
      </c>
      <c r="AN167" s="49">
        <f t="shared" si="111"/>
        <v>540645.06229634315</v>
      </c>
      <c r="AO167" s="51">
        <f>IF($E167=$D$352,U167*'1. UC Assumptions'!$H$14,0)</f>
        <v>0</v>
      </c>
      <c r="AP167" s="70">
        <f t="shared" si="97"/>
        <v>0</v>
      </c>
      <c r="AQ167" s="70">
        <f t="shared" si="112"/>
        <v>0</v>
      </c>
      <c r="AR167" s="70">
        <f t="shared" si="113"/>
        <v>0</v>
      </c>
      <c r="AS167" s="70">
        <f t="shared" si="132"/>
        <v>0</v>
      </c>
      <c r="AT167" s="70">
        <f t="shared" si="114"/>
        <v>0</v>
      </c>
      <c r="AU167" s="70">
        <f t="shared" si="115"/>
        <v>540645.06229634315</v>
      </c>
      <c r="AV167" s="70">
        <f t="shared" si="133"/>
        <v>-24232.152770147615</v>
      </c>
      <c r="AW167" s="99">
        <f t="shared" si="99"/>
        <v>516412.90952619555</v>
      </c>
      <c r="AX167" s="281">
        <v>1147557.81</v>
      </c>
      <c r="AY167" s="281">
        <f>ROUND(AX167*'1. UC Assumptions'!$C$19,2)</f>
        <v>481400.5</v>
      </c>
      <c r="AZ167" s="281">
        <f>IF((AE167-AD167-AX167)*'1. UC Assumptions'!$C$19&gt;0,(AE167-AD167-AX167)*'1. UC Assumptions'!$C$19,0)</f>
        <v>4318753.1909754202</v>
      </c>
      <c r="BA167" s="281">
        <f t="shared" si="95"/>
        <v>4800153.6909754202</v>
      </c>
      <c r="BB167" s="281">
        <f>ROUND(BA167/'1. UC Assumptions'!$C$19,2)</f>
        <v>11442559.449999999</v>
      </c>
      <c r="BC167" s="283">
        <f t="shared" si="134"/>
        <v>516412.90952619555</v>
      </c>
      <c r="BD167" s="281">
        <f t="shared" si="116"/>
        <v>0</v>
      </c>
      <c r="BE167" s="281">
        <f t="shared" si="117"/>
        <v>0</v>
      </c>
      <c r="BF167" s="281">
        <f t="shared" si="118"/>
        <v>10926146.540473804</v>
      </c>
      <c r="BG167" s="281">
        <f t="shared" si="119"/>
        <v>0</v>
      </c>
      <c r="BH167" s="281">
        <f t="shared" si="120"/>
        <v>0</v>
      </c>
      <c r="BI167" s="281">
        <f t="shared" si="121"/>
        <v>0</v>
      </c>
      <c r="BJ167" s="281">
        <f t="shared" si="96"/>
        <v>516412.90952619555</v>
      </c>
      <c r="BK167" s="281">
        <f t="shared" si="122"/>
        <v>516412.90952619555</v>
      </c>
      <c r="BL167" s="281">
        <f t="shared" si="123"/>
        <v>0</v>
      </c>
      <c r="BM167" s="281">
        <f t="shared" si="124"/>
        <v>0</v>
      </c>
      <c r="BN167" s="281">
        <f t="shared" si="125"/>
        <v>0</v>
      </c>
      <c r="BO167" s="281">
        <f t="shared" si="126"/>
        <v>0</v>
      </c>
      <c r="BP167" s="281">
        <f t="shared" si="127"/>
        <v>0</v>
      </c>
      <c r="BQ167" s="281">
        <f t="shared" si="128"/>
        <v>0</v>
      </c>
      <c r="BR167" s="281">
        <f t="shared" si="135"/>
        <v>516412.90952619555</v>
      </c>
      <c r="BS167" s="281">
        <f t="shared" si="100"/>
        <v>216635.21</v>
      </c>
      <c r="BT167" s="90"/>
      <c r="BU167" s="111"/>
      <c r="BV167" s="111"/>
      <c r="BW167" s="126">
        <v>4231194.1046899986</v>
      </c>
      <c r="BX167" s="126">
        <v>12590117.267140454</v>
      </c>
      <c r="BY167" s="7">
        <f t="shared" si="136"/>
        <v>0</v>
      </c>
    </row>
    <row r="168" spans="1:77">
      <c r="A168" s="118" t="s">
        <v>412</v>
      </c>
      <c r="B168" s="118" t="s">
        <v>413</v>
      </c>
      <c r="C168" s="269" t="s">
        <v>2137</v>
      </c>
      <c r="D168" s="119" t="s">
        <v>972</v>
      </c>
      <c r="E168" s="119" t="s">
        <v>977</v>
      </c>
      <c r="F168" s="120"/>
      <c r="G168" s="121" t="s">
        <v>1060</v>
      </c>
      <c r="H168" s="121" t="s">
        <v>878</v>
      </c>
      <c r="I168" s="122">
        <v>1</v>
      </c>
      <c r="J168" s="217">
        <f t="shared" si="98"/>
        <v>1</v>
      </c>
      <c r="K168" s="123">
        <v>2799799.6018689703</v>
      </c>
      <c r="L168" s="123">
        <v>3869040</v>
      </c>
      <c r="M168" s="281">
        <v>2658582.46</v>
      </c>
      <c r="N168" s="264">
        <v>2052542.8497649999</v>
      </c>
      <c r="O168" s="282">
        <v>606039.61023500003</v>
      </c>
      <c r="P168" s="93">
        <f t="shared" si="101"/>
        <v>0.10094466697562554</v>
      </c>
      <c r="Q168" s="231">
        <v>7199573.6285824971</v>
      </c>
      <c r="R168" s="231"/>
      <c r="S168" s="123">
        <v>7342023.3945934968</v>
      </c>
      <c r="T168" s="123">
        <v>3978111.9924586243</v>
      </c>
      <c r="U168" s="123">
        <f t="shared" si="129"/>
        <v>1311368.5523698726</v>
      </c>
      <c r="V168" s="123" t="b">
        <f t="shared" si="102"/>
        <v>0</v>
      </c>
      <c r="W168" s="123">
        <f t="shared" si="103"/>
        <v>1311368.5523698726</v>
      </c>
      <c r="X168" s="123">
        <v>993238</v>
      </c>
      <c r="Y168" s="123">
        <v>0</v>
      </c>
      <c r="Z168" s="123">
        <v>0</v>
      </c>
      <c r="AA168" s="123">
        <v>0</v>
      </c>
      <c r="AB168" s="123">
        <v>0</v>
      </c>
      <c r="AC168" s="70">
        <f t="shared" si="130"/>
        <v>387198.38976499997</v>
      </c>
      <c r="AD168" s="70">
        <v>0</v>
      </c>
      <c r="AE168" s="70">
        <f t="shared" si="131"/>
        <v>1698566.9421348725</v>
      </c>
      <c r="AF168" s="51">
        <f>IF(D168='2. UC Pool Allocations by Type'!B$5,'2. UC Pool Allocations by Type'!J$5,IF(D168='2. UC Pool Allocations by Type'!B$6,'2. UC Pool Allocations by Type'!J$6,IF(D168='2. UC Pool Allocations by Type'!B$7,'2. UC Pool Allocations by Type'!J$7,IF(D168='2. UC Pool Allocations by Type'!B$10,'2. UC Pool Allocations by Type'!J$10,IF(D168='2. UC Pool Allocations by Type'!B$14,'2. UC Pool Allocations by Type'!J$14,IF(D168='2. UC Pool Allocations by Type'!B$15,'2. UC Pool Allocations by Type'!J$15,IF(D168='2. UC Pool Allocations by Type'!B$16,'2. UC Pool Allocations by Type'!J$16,0)))))))</f>
        <v>7359030.3040027209</v>
      </c>
      <c r="AG168" s="71">
        <f t="shared" si="104"/>
        <v>0</v>
      </c>
      <c r="AH168" s="71">
        <f t="shared" si="105"/>
        <v>1698566.9421348725</v>
      </c>
      <c r="AI168" s="71">
        <f t="shared" si="106"/>
        <v>0</v>
      </c>
      <c r="AJ168" s="71">
        <f t="shared" si="107"/>
        <v>0</v>
      </c>
      <c r="AK168" s="71">
        <f t="shared" si="108"/>
        <v>0</v>
      </c>
      <c r="AL168" s="71">
        <f t="shared" si="109"/>
        <v>0</v>
      </c>
      <c r="AM168" s="71">
        <f t="shared" si="110"/>
        <v>0</v>
      </c>
      <c r="AN168" s="49">
        <f t="shared" si="111"/>
        <v>95208.972386005029</v>
      </c>
      <c r="AO168" s="51">
        <f>IF($E168=$D$352,U168*'1. UC Assumptions'!$H$14,0)</f>
        <v>132779.18626172503</v>
      </c>
      <c r="AP168" s="70">
        <f t="shared" si="97"/>
        <v>37570.213875720001</v>
      </c>
      <c r="AQ168" s="70">
        <f t="shared" si="112"/>
        <v>37570.213875720001</v>
      </c>
      <c r="AR168" s="70">
        <f t="shared" si="113"/>
        <v>0</v>
      </c>
      <c r="AS168" s="70">
        <f t="shared" si="132"/>
        <v>0</v>
      </c>
      <c r="AT168" s="70">
        <f t="shared" si="114"/>
        <v>0</v>
      </c>
      <c r="AU168" s="70">
        <f t="shared" si="115"/>
        <v>0</v>
      </c>
      <c r="AV168" s="70">
        <f t="shared" si="133"/>
        <v>0</v>
      </c>
      <c r="AW168" s="99">
        <f t="shared" si="99"/>
        <v>132779.18626172503</v>
      </c>
      <c r="AX168" s="281">
        <v>2658582.46</v>
      </c>
      <c r="AY168" s="281">
        <f>ROUND(AX168*'1. UC Assumptions'!$C$19,2)</f>
        <v>1115275.3400000001</v>
      </c>
      <c r="AZ168" s="281">
        <f>IF((AE168-AD168-AX168)*'1. UC Assumptions'!$C$19&gt;0,(AE168-AD168-AX168)*'1. UC Assumptions'!$C$19,0)</f>
        <v>0</v>
      </c>
      <c r="BA168" s="281">
        <f t="shared" si="95"/>
        <v>1115275.3400000001</v>
      </c>
      <c r="BB168" s="281">
        <f>ROUND(BA168/'1. UC Assumptions'!$C$19,2)</f>
        <v>2658582.46</v>
      </c>
      <c r="BC168" s="283">
        <f t="shared" si="134"/>
        <v>132779.18626172503</v>
      </c>
      <c r="BD168" s="281">
        <f t="shared" si="116"/>
        <v>0</v>
      </c>
      <c r="BE168" s="281">
        <f t="shared" si="117"/>
        <v>0</v>
      </c>
      <c r="BF168" s="281">
        <f t="shared" si="118"/>
        <v>0</v>
      </c>
      <c r="BG168" s="281">
        <f t="shared" si="119"/>
        <v>0</v>
      </c>
      <c r="BH168" s="281">
        <f t="shared" si="120"/>
        <v>0</v>
      </c>
      <c r="BI168" s="281">
        <f t="shared" si="121"/>
        <v>0</v>
      </c>
      <c r="BJ168" s="281">
        <f t="shared" si="96"/>
        <v>132779.18626172503</v>
      </c>
      <c r="BK168" s="281">
        <f t="shared" si="122"/>
        <v>0</v>
      </c>
      <c r="BL168" s="281">
        <f t="shared" si="123"/>
        <v>132779.18626172503</v>
      </c>
      <c r="BM168" s="281">
        <f t="shared" si="124"/>
        <v>0</v>
      </c>
      <c r="BN168" s="281">
        <f t="shared" si="125"/>
        <v>0</v>
      </c>
      <c r="BO168" s="281">
        <f t="shared" si="126"/>
        <v>0</v>
      </c>
      <c r="BP168" s="281">
        <f t="shared" si="127"/>
        <v>0</v>
      </c>
      <c r="BQ168" s="281">
        <f t="shared" si="128"/>
        <v>0</v>
      </c>
      <c r="BR168" s="281">
        <f t="shared" si="135"/>
        <v>132779.18626172503</v>
      </c>
      <c r="BS168" s="281">
        <f t="shared" si="100"/>
        <v>55700.86</v>
      </c>
      <c r="BT168" s="90"/>
      <c r="BU168" s="111"/>
      <c r="BV168" s="111"/>
      <c r="BW168" s="126">
        <v>2965688.9618689707</v>
      </c>
      <c r="BX168" s="126">
        <v>7199573.6285824971</v>
      </c>
      <c r="BY168" s="7">
        <f t="shared" si="136"/>
        <v>-142449.76601099968</v>
      </c>
    </row>
    <row r="169" spans="1:77">
      <c r="A169" s="118" t="s">
        <v>414</v>
      </c>
      <c r="B169" s="118" t="s">
        <v>415</v>
      </c>
      <c r="C169" s="269" t="s">
        <v>415</v>
      </c>
      <c r="D169" s="119" t="s">
        <v>972</v>
      </c>
      <c r="E169" s="119"/>
      <c r="F169" s="120"/>
      <c r="G169" s="121" t="s">
        <v>1061</v>
      </c>
      <c r="H169" s="121" t="s">
        <v>776</v>
      </c>
      <c r="I169" s="122">
        <v>1</v>
      </c>
      <c r="J169" s="217">
        <f t="shared" si="98"/>
        <v>1</v>
      </c>
      <c r="K169" s="123">
        <v>5626830.9553700015</v>
      </c>
      <c r="L169" s="123">
        <v>9058038</v>
      </c>
      <c r="M169" s="281">
        <v>3929247.0599999996</v>
      </c>
      <c r="N169" s="264">
        <v>3441607.0588486656</v>
      </c>
      <c r="O169" s="282">
        <v>487640.00115133403</v>
      </c>
      <c r="P169" s="93">
        <f t="shared" si="101"/>
        <v>7.6878522361977675E-2</v>
      </c>
      <c r="Q169" s="231">
        <v>15813819.981738126</v>
      </c>
      <c r="R169" s="231"/>
      <c r="S169" s="123">
        <v>15813819.981738126</v>
      </c>
      <c r="T169" s="123">
        <v>8144944.9482799992</v>
      </c>
      <c r="U169" s="123">
        <f t="shared" si="129"/>
        <v>4227267.9746094607</v>
      </c>
      <c r="V169" s="123" t="b">
        <f t="shared" si="102"/>
        <v>0</v>
      </c>
      <c r="W169" s="123">
        <f t="shared" si="103"/>
        <v>0</v>
      </c>
      <c r="X169" s="123">
        <v>1086600</v>
      </c>
      <c r="Y169" s="123">
        <v>0</v>
      </c>
      <c r="Z169" s="123">
        <v>0</v>
      </c>
      <c r="AA169" s="123">
        <v>0</v>
      </c>
      <c r="AB169" s="123">
        <v>0</v>
      </c>
      <c r="AC169" s="70">
        <f t="shared" si="130"/>
        <v>598959.99884866597</v>
      </c>
      <c r="AD169" s="70">
        <v>0</v>
      </c>
      <c r="AE169" s="70">
        <f t="shared" si="131"/>
        <v>4826227.9734581262</v>
      </c>
      <c r="AF169" s="51">
        <f>IF(D169='2. UC Pool Allocations by Type'!B$5,'2. UC Pool Allocations by Type'!J$5,IF(D169='2. UC Pool Allocations by Type'!B$6,'2. UC Pool Allocations by Type'!J$6,IF(D169='2. UC Pool Allocations by Type'!B$7,'2. UC Pool Allocations by Type'!J$7,IF(D169='2. UC Pool Allocations by Type'!B$10,'2. UC Pool Allocations by Type'!J$10,IF(D169='2. UC Pool Allocations by Type'!B$14,'2. UC Pool Allocations by Type'!J$14,IF(D169='2. UC Pool Allocations by Type'!B$15,'2. UC Pool Allocations by Type'!J$15,IF(D169='2. UC Pool Allocations by Type'!B$16,'2. UC Pool Allocations by Type'!J$16,0)))))))</f>
        <v>7359030.3040027209</v>
      </c>
      <c r="AG169" s="71">
        <f t="shared" si="104"/>
        <v>0</v>
      </c>
      <c r="AH169" s="71">
        <f t="shared" si="105"/>
        <v>4826227.9734581262</v>
      </c>
      <c r="AI169" s="71">
        <f t="shared" si="106"/>
        <v>0</v>
      </c>
      <c r="AJ169" s="71">
        <f t="shared" si="107"/>
        <v>0</v>
      </c>
      <c r="AK169" s="71">
        <f t="shared" si="108"/>
        <v>0</v>
      </c>
      <c r="AL169" s="71">
        <f t="shared" si="109"/>
        <v>0</v>
      </c>
      <c r="AM169" s="71">
        <f t="shared" si="110"/>
        <v>0</v>
      </c>
      <c r="AN169" s="49">
        <f t="shared" si="111"/>
        <v>270522.28231641505</v>
      </c>
      <c r="AO169" s="51">
        <f>IF($E169=$D$352,U169*'1. UC Assumptions'!$H$14,0)</f>
        <v>0</v>
      </c>
      <c r="AP169" s="70">
        <f t="shared" si="97"/>
        <v>0</v>
      </c>
      <c r="AQ169" s="70">
        <f t="shared" si="112"/>
        <v>0</v>
      </c>
      <c r="AR169" s="70">
        <f t="shared" si="113"/>
        <v>270522.28231641505</v>
      </c>
      <c r="AS169" s="70">
        <f t="shared" si="132"/>
        <v>-59424.735143506914</v>
      </c>
      <c r="AT169" s="70">
        <f t="shared" si="114"/>
        <v>0</v>
      </c>
      <c r="AU169" s="70">
        <f t="shared" si="115"/>
        <v>0</v>
      </c>
      <c r="AV169" s="70">
        <f t="shared" si="133"/>
        <v>0</v>
      </c>
      <c r="AW169" s="99">
        <f t="shared" si="99"/>
        <v>211097.54717290815</v>
      </c>
      <c r="AX169" s="281">
        <v>3929247.0599999996</v>
      </c>
      <c r="AY169" s="281">
        <f>ROUND(AX169*'1. UC Assumptions'!$C$19,2)</f>
        <v>1648319.14</v>
      </c>
      <c r="AZ169" s="281">
        <f>IF((AE169-AD169-AX169)*'1. UC Assumptions'!$C$19&gt;0,(AE169-AD169-AX169)*'1. UC Assumptions'!$C$19,0)</f>
        <v>376283.4931956841</v>
      </c>
      <c r="BA169" s="281">
        <f t="shared" si="95"/>
        <v>2024602.6331956841</v>
      </c>
      <c r="BB169" s="281">
        <f>ROUND(BA169/'1. UC Assumptions'!$C$19,2)</f>
        <v>4826227.97</v>
      </c>
      <c r="BC169" s="283">
        <f t="shared" si="134"/>
        <v>211097.54717290815</v>
      </c>
      <c r="BD169" s="281">
        <f t="shared" si="116"/>
        <v>0</v>
      </c>
      <c r="BE169" s="281">
        <f t="shared" si="117"/>
        <v>0</v>
      </c>
      <c r="BF169" s="281">
        <f t="shared" si="118"/>
        <v>0</v>
      </c>
      <c r="BG169" s="281">
        <f t="shared" si="119"/>
        <v>0</v>
      </c>
      <c r="BH169" s="281">
        <f t="shared" si="120"/>
        <v>0</v>
      </c>
      <c r="BI169" s="281">
        <f t="shared" si="121"/>
        <v>0</v>
      </c>
      <c r="BJ169" s="281">
        <f t="shared" si="96"/>
        <v>211097.54717290815</v>
      </c>
      <c r="BK169" s="281">
        <f t="shared" si="122"/>
        <v>0</v>
      </c>
      <c r="BL169" s="281">
        <f t="shared" si="123"/>
        <v>211097.54717290815</v>
      </c>
      <c r="BM169" s="281">
        <f t="shared" si="124"/>
        <v>0</v>
      </c>
      <c r="BN169" s="281">
        <f t="shared" si="125"/>
        <v>0</v>
      </c>
      <c r="BO169" s="281">
        <f t="shared" si="126"/>
        <v>0</v>
      </c>
      <c r="BP169" s="281">
        <f t="shared" si="127"/>
        <v>0</v>
      </c>
      <c r="BQ169" s="281">
        <f t="shared" si="128"/>
        <v>0</v>
      </c>
      <c r="BR169" s="281">
        <f t="shared" si="135"/>
        <v>211097.54717290815</v>
      </c>
      <c r="BS169" s="281">
        <f t="shared" si="100"/>
        <v>88555.42</v>
      </c>
      <c r="BT169" s="90"/>
      <c r="BU169" s="111"/>
      <c r="BV169" s="111"/>
      <c r="BW169" s="126">
        <v>5954402.8753700014</v>
      </c>
      <c r="BX169" s="126">
        <v>15813819.981738126</v>
      </c>
      <c r="BY169" s="7">
        <f t="shared" si="136"/>
        <v>0</v>
      </c>
    </row>
    <row r="170" spans="1:77">
      <c r="A170" s="118" t="s">
        <v>416</v>
      </c>
      <c r="B170" s="118" t="s">
        <v>417</v>
      </c>
      <c r="C170" s="269" t="s">
        <v>417</v>
      </c>
      <c r="D170" s="119" t="s">
        <v>949</v>
      </c>
      <c r="E170" s="119" t="s">
        <v>977</v>
      </c>
      <c r="F170" s="120"/>
      <c r="G170" s="121" t="s">
        <v>1227</v>
      </c>
      <c r="H170" s="121" t="s">
        <v>879</v>
      </c>
      <c r="I170" s="122">
        <v>14</v>
      </c>
      <c r="J170" s="217">
        <f t="shared" si="98"/>
        <v>1</v>
      </c>
      <c r="K170" s="123">
        <v>438563.99327151175</v>
      </c>
      <c r="L170" s="123">
        <v>2551201</v>
      </c>
      <c r="M170" s="281">
        <v>2272098.79</v>
      </c>
      <c r="N170" s="264">
        <v>1713477.385860642</v>
      </c>
      <c r="O170" s="282">
        <v>558621.40413935808</v>
      </c>
      <c r="P170" s="93">
        <f t="shared" si="101"/>
        <v>0.10514516699407972</v>
      </c>
      <c r="Q170" s="231">
        <v>3304124.3327620984</v>
      </c>
      <c r="R170" s="231"/>
      <c r="S170" s="123">
        <v>3304124.3327620984</v>
      </c>
      <c r="T170" s="123">
        <v>638594.30089502351</v>
      </c>
      <c r="U170" s="123">
        <f t="shared" si="129"/>
        <v>952052.64600643283</v>
      </c>
      <c r="V170" s="123">
        <f t="shared" si="102"/>
        <v>952052.64600643283</v>
      </c>
      <c r="W170" s="123" t="b">
        <f t="shared" si="103"/>
        <v>0</v>
      </c>
      <c r="X170" s="123">
        <v>398236</v>
      </c>
      <c r="Y170" s="123">
        <v>0</v>
      </c>
      <c r="Z170" s="123">
        <v>470770</v>
      </c>
      <c r="AA170" s="123">
        <v>0</v>
      </c>
      <c r="AB170" s="123">
        <v>0</v>
      </c>
      <c r="AC170" s="70">
        <f t="shared" si="130"/>
        <v>310384.59586064192</v>
      </c>
      <c r="AD170" s="70">
        <v>0</v>
      </c>
      <c r="AE170" s="70">
        <f t="shared" si="131"/>
        <v>1262437.2418670747</v>
      </c>
      <c r="AF170" s="51">
        <f>IF(D170='2. UC Pool Allocations by Type'!B$5,'2. UC Pool Allocations by Type'!J$5,IF(D170='2. UC Pool Allocations by Type'!B$6,'2. UC Pool Allocations by Type'!J$6,IF(D170='2. UC Pool Allocations by Type'!B$7,'2. UC Pool Allocations by Type'!J$7,IF(D170='2. UC Pool Allocations by Type'!B$10,'2. UC Pool Allocations by Type'!J$10,IF(D170='2. UC Pool Allocations by Type'!B$14,'2. UC Pool Allocations by Type'!J$14,IF(D170='2. UC Pool Allocations by Type'!B$15,'2. UC Pool Allocations by Type'!J$15,IF(D170='2. UC Pool Allocations by Type'!B$16,'2. UC Pool Allocations by Type'!J$16,0)))))))</f>
        <v>114315041.35925385</v>
      </c>
      <c r="AG170" s="71">
        <f t="shared" si="104"/>
        <v>1262437.2418670747</v>
      </c>
      <c r="AH170" s="71">
        <f t="shared" si="105"/>
        <v>0</v>
      </c>
      <c r="AI170" s="71">
        <f t="shared" si="106"/>
        <v>0</v>
      </c>
      <c r="AJ170" s="71">
        <f t="shared" si="107"/>
        <v>0</v>
      </c>
      <c r="AK170" s="71">
        <f t="shared" si="108"/>
        <v>0</v>
      </c>
      <c r="AL170" s="71">
        <f t="shared" si="109"/>
        <v>0</v>
      </c>
      <c r="AM170" s="71">
        <f t="shared" si="110"/>
        <v>0</v>
      </c>
      <c r="AN170" s="49">
        <f t="shared" si="111"/>
        <v>59648.408542769816</v>
      </c>
      <c r="AO170" s="51">
        <f>IF($E170=$D$352,U170*'1. UC Assumptions'!$H$14,0)</f>
        <v>96397.595768639017</v>
      </c>
      <c r="AP170" s="70">
        <f t="shared" si="97"/>
        <v>36749.187225869202</v>
      </c>
      <c r="AQ170" s="70">
        <f t="shared" si="112"/>
        <v>0</v>
      </c>
      <c r="AR170" s="70">
        <f t="shared" si="113"/>
        <v>0</v>
      </c>
      <c r="AS170" s="70">
        <f t="shared" si="132"/>
        <v>0</v>
      </c>
      <c r="AT170" s="70">
        <f t="shared" si="114"/>
        <v>36749.187225869202</v>
      </c>
      <c r="AU170" s="70">
        <f t="shared" si="115"/>
        <v>0</v>
      </c>
      <c r="AV170" s="70">
        <f t="shared" si="133"/>
        <v>0</v>
      </c>
      <c r="AW170" s="99">
        <f t="shared" si="99"/>
        <v>96397.595768639017</v>
      </c>
      <c r="AX170" s="281">
        <v>2272098.79</v>
      </c>
      <c r="AY170" s="281">
        <f>ROUND(AX170*'1. UC Assumptions'!$C$19,2)</f>
        <v>953145.44</v>
      </c>
      <c r="AZ170" s="281">
        <f>IF((AE170-AD170-AX170)*'1. UC Assumptions'!$C$19&gt;0,(AE170-AD170-AX170)*'1. UC Assumptions'!$C$19,0)</f>
        <v>0</v>
      </c>
      <c r="BA170" s="281">
        <f t="shared" si="95"/>
        <v>953145.44</v>
      </c>
      <c r="BB170" s="281">
        <f>ROUND(BA170/'1. UC Assumptions'!$C$19,2)</f>
        <v>2272098.7799999998</v>
      </c>
      <c r="BC170" s="283">
        <f t="shared" si="134"/>
        <v>96397.595768639017</v>
      </c>
      <c r="BD170" s="281">
        <f t="shared" si="116"/>
        <v>0</v>
      </c>
      <c r="BE170" s="281">
        <f t="shared" si="117"/>
        <v>0</v>
      </c>
      <c r="BF170" s="281">
        <f t="shared" si="118"/>
        <v>2175701.1842313609</v>
      </c>
      <c r="BG170" s="281">
        <f t="shared" si="119"/>
        <v>0</v>
      </c>
      <c r="BH170" s="281">
        <f t="shared" si="120"/>
        <v>0</v>
      </c>
      <c r="BI170" s="281">
        <f t="shared" si="121"/>
        <v>0</v>
      </c>
      <c r="BJ170" s="281">
        <f t="shared" si="96"/>
        <v>96397.595768639017</v>
      </c>
      <c r="BK170" s="281">
        <f t="shared" si="122"/>
        <v>96397.595768639017</v>
      </c>
      <c r="BL170" s="281">
        <f t="shared" si="123"/>
        <v>0</v>
      </c>
      <c r="BM170" s="281">
        <f t="shared" si="124"/>
        <v>0</v>
      </c>
      <c r="BN170" s="281">
        <f t="shared" si="125"/>
        <v>0</v>
      </c>
      <c r="BO170" s="281">
        <f t="shared" si="126"/>
        <v>0</v>
      </c>
      <c r="BP170" s="281">
        <f t="shared" si="127"/>
        <v>0</v>
      </c>
      <c r="BQ170" s="281">
        <f t="shared" si="128"/>
        <v>0</v>
      </c>
      <c r="BR170" s="281">
        <f t="shared" si="135"/>
        <v>96397.595768639017</v>
      </c>
      <c r="BS170" s="281">
        <f t="shared" si="100"/>
        <v>40438.79</v>
      </c>
      <c r="BT170" s="90"/>
      <c r="BU170" s="111"/>
      <c r="BV170" s="111"/>
      <c r="BW170" s="126">
        <v>585483.95327151171</v>
      </c>
      <c r="BX170" s="126">
        <v>3304124.3327620984</v>
      </c>
      <c r="BY170" s="7">
        <f t="shared" si="136"/>
        <v>0</v>
      </c>
    </row>
    <row r="171" spans="1:77" s="8" customFormat="1">
      <c r="A171" s="118" t="s">
        <v>1475</v>
      </c>
      <c r="B171" s="118" t="s">
        <v>419</v>
      </c>
      <c r="C171" s="269" t="s">
        <v>419</v>
      </c>
      <c r="D171" s="119" t="s">
        <v>949</v>
      </c>
      <c r="E171" s="119"/>
      <c r="F171" s="120"/>
      <c r="G171" s="121" t="s">
        <v>418</v>
      </c>
      <c r="H171" s="121" t="s">
        <v>783</v>
      </c>
      <c r="I171" s="122">
        <v>4</v>
      </c>
      <c r="J171" s="217" t="str">
        <f t="shared" si="98"/>
        <v xml:space="preserve"> </v>
      </c>
      <c r="K171" s="123">
        <v>-10042930.813561268</v>
      </c>
      <c r="L171" s="93">
        <v>3622667</v>
      </c>
      <c r="M171" s="281">
        <v>1150360.8700000001</v>
      </c>
      <c r="N171" s="264">
        <v>0</v>
      </c>
      <c r="O171" s="282">
        <v>1150360.8700000001</v>
      </c>
      <c r="P171" s="93">
        <f t="shared" si="101"/>
        <v>-0.82975950364986195</v>
      </c>
      <c r="Q171" s="231">
        <v>-1092988.8983195</v>
      </c>
      <c r="R171" s="231"/>
      <c r="S171" s="123">
        <v>-1092988.8983195</v>
      </c>
      <c r="T171" s="123">
        <v>0</v>
      </c>
      <c r="U171" s="123">
        <f t="shared" si="129"/>
        <v>-1092988.8983195</v>
      </c>
      <c r="V171" s="123">
        <f t="shared" si="102"/>
        <v>0</v>
      </c>
      <c r="W171" s="123" t="b">
        <f t="shared" si="103"/>
        <v>0</v>
      </c>
      <c r="X171" s="123">
        <v>3290881</v>
      </c>
      <c r="Y171" s="123">
        <v>0</v>
      </c>
      <c r="Z171" s="123">
        <v>0</v>
      </c>
      <c r="AA171" s="123">
        <v>0</v>
      </c>
      <c r="AB171" s="123">
        <v>0</v>
      </c>
      <c r="AC171" s="70">
        <f t="shared" si="130"/>
        <v>2140520.13</v>
      </c>
      <c r="AD171" s="70">
        <v>0</v>
      </c>
      <c r="AE171" s="70">
        <f t="shared" si="131"/>
        <v>1047531.2316804999</v>
      </c>
      <c r="AF171" s="51">
        <f>IF(D171='2. UC Pool Allocations by Type'!B$5,'2. UC Pool Allocations by Type'!J$5,IF(D171='2. UC Pool Allocations by Type'!B$6,'2. UC Pool Allocations by Type'!J$6,IF(D171='2. UC Pool Allocations by Type'!B$7,'2. UC Pool Allocations by Type'!J$7,IF(D171='2. UC Pool Allocations by Type'!B$10,'2. UC Pool Allocations by Type'!J$10,IF(D171='2. UC Pool Allocations by Type'!B$14,'2. UC Pool Allocations by Type'!J$14,IF(D171='2. UC Pool Allocations by Type'!B$15,'2. UC Pool Allocations by Type'!J$15,IF(D171='2. UC Pool Allocations by Type'!B$16,'2. UC Pool Allocations by Type'!J$16,0)))))))</f>
        <v>114315041.35925385</v>
      </c>
      <c r="AG171" s="71">
        <f t="shared" si="104"/>
        <v>1047531.2316804999</v>
      </c>
      <c r="AH171" s="71">
        <f t="shared" si="105"/>
        <v>0</v>
      </c>
      <c r="AI171" s="71">
        <f t="shared" si="106"/>
        <v>0</v>
      </c>
      <c r="AJ171" s="71">
        <f t="shared" si="107"/>
        <v>0</v>
      </c>
      <c r="AK171" s="71">
        <f t="shared" si="108"/>
        <v>0</v>
      </c>
      <c r="AL171" s="71">
        <f t="shared" si="109"/>
        <v>0</v>
      </c>
      <c r="AM171" s="71">
        <f t="shared" si="110"/>
        <v>0</v>
      </c>
      <c r="AN171" s="49">
        <f t="shared" si="111"/>
        <v>49494.397659070622</v>
      </c>
      <c r="AO171" s="51">
        <f>IF($E171=$D$352,U171*'1. UC Assumptions'!$H$14,0)</f>
        <v>0</v>
      </c>
      <c r="AP171" s="70">
        <f t="shared" ref="AP171:AP173" si="140">IF(AO171=0,0,IF(AN171&gt;AO171,0,AO171-AN171))</f>
        <v>0</v>
      </c>
      <c r="AQ171" s="70">
        <f t="shared" si="112"/>
        <v>0</v>
      </c>
      <c r="AR171" s="70">
        <f t="shared" si="113"/>
        <v>0</v>
      </c>
      <c r="AS171" s="70">
        <f t="shared" si="132"/>
        <v>0</v>
      </c>
      <c r="AT171" s="70">
        <f t="shared" si="114"/>
        <v>0</v>
      </c>
      <c r="AU171" s="70">
        <f t="shared" si="115"/>
        <v>49494.397659070622</v>
      </c>
      <c r="AV171" s="70">
        <f t="shared" si="133"/>
        <v>-2218.3792824202924</v>
      </c>
      <c r="AW171" s="99">
        <f t="shared" si="99"/>
        <v>47276.018376650332</v>
      </c>
      <c r="AX171" s="281">
        <v>1150360.8700000001</v>
      </c>
      <c r="AY171" s="281">
        <f>ROUND(AX171*'1. UC Assumptions'!$C$19,2)</f>
        <v>482576.38</v>
      </c>
      <c r="AZ171" s="281">
        <f>IF((AE171-AD171-AX171)*'1. UC Assumptions'!$C$19&gt;0,(AE171-AD171-AX171)*'1. UC Assumptions'!$C$19,0)</f>
        <v>0</v>
      </c>
      <c r="BA171" s="281">
        <f t="shared" ref="BA171:BA173" si="141">AZ171+AY171</f>
        <v>482576.38</v>
      </c>
      <c r="BB171" s="281">
        <f>ROUND(BA171/'1. UC Assumptions'!$C$19,2)</f>
        <v>1150360.8600000001</v>
      </c>
      <c r="BC171" s="283">
        <f t="shared" si="134"/>
        <v>47276.018376650332</v>
      </c>
      <c r="BD171" s="281">
        <f t="shared" si="116"/>
        <v>0</v>
      </c>
      <c r="BE171" s="281">
        <f t="shared" si="117"/>
        <v>0</v>
      </c>
      <c r="BF171" s="281">
        <f t="shared" si="118"/>
        <v>1103084.8416233498</v>
      </c>
      <c r="BG171" s="281">
        <f t="shared" si="119"/>
        <v>0</v>
      </c>
      <c r="BH171" s="281">
        <f t="shared" si="120"/>
        <v>0</v>
      </c>
      <c r="BI171" s="281">
        <f t="shared" si="121"/>
        <v>0</v>
      </c>
      <c r="BJ171" s="281">
        <f t="shared" ref="BJ171:BJ173" si="142">BC171+BH171+BI171</f>
        <v>47276.018376650332</v>
      </c>
      <c r="BK171" s="281">
        <f t="shared" si="122"/>
        <v>47276.018376650332</v>
      </c>
      <c r="BL171" s="281">
        <f t="shared" si="123"/>
        <v>0</v>
      </c>
      <c r="BM171" s="281">
        <f t="shared" si="124"/>
        <v>0</v>
      </c>
      <c r="BN171" s="281">
        <f t="shared" si="125"/>
        <v>0</v>
      </c>
      <c r="BO171" s="281">
        <f t="shared" si="126"/>
        <v>0</v>
      </c>
      <c r="BP171" s="281">
        <f t="shared" si="127"/>
        <v>0</v>
      </c>
      <c r="BQ171" s="281">
        <f t="shared" si="128"/>
        <v>0</v>
      </c>
      <c r="BR171" s="281">
        <f t="shared" si="135"/>
        <v>47276.018376650332</v>
      </c>
      <c r="BS171" s="281">
        <f t="shared" si="100"/>
        <v>19832.28</v>
      </c>
      <c r="BT171" s="90"/>
      <c r="BU171" s="111"/>
      <c r="BV171" s="111"/>
      <c r="BW171" s="126"/>
      <c r="BX171" s="126">
        <v>-1092988.8983195</v>
      </c>
      <c r="BY171" s="7">
        <f t="shared" si="136"/>
        <v>0</v>
      </c>
    </row>
    <row r="172" spans="1:77">
      <c r="A172" s="118" t="s">
        <v>421</v>
      </c>
      <c r="B172" s="118" t="s">
        <v>422</v>
      </c>
      <c r="C172" s="269" t="s">
        <v>422</v>
      </c>
      <c r="D172" s="119" t="s">
        <v>972</v>
      </c>
      <c r="E172" s="119" t="s">
        <v>977</v>
      </c>
      <c r="F172" s="120"/>
      <c r="G172" s="121" t="s">
        <v>420</v>
      </c>
      <c r="H172" s="121" t="s">
        <v>880</v>
      </c>
      <c r="I172" s="122">
        <v>11</v>
      </c>
      <c r="J172" s="217">
        <f t="shared" si="98"/>
        <v>1</v>
      </c>
      <c r="K172" s="123">
        <v>1778151.9281621673</v>
      </c>
      <c r="L172" s="123">
        <v>2019596</v>
      </c>
      <c r="M172" s="281">
        <v>1988505.3900000001</v>
      </c>
      <c r="N172" s="264">
        <v>1924347.1968918338</v>
      </c>
      <c r="O172" s="282">
        <v>64158.193108166335</v>
      </c>
      <c r="P172" s="93">
        <f t="shared" si="101"/>
        <v>6.2203845590008688E-2</v>
      </c>
      <c r="Q172" s="231">
        <v>4033982.4538753419</v>
      </c>
      <c r="R172" s="231"/>
      <c r="S172" s="123">
        <v>4033982.4538753419</v>
      </c>
      <c r="T172" s="123">
        <v>1702925.2933986161</v>
      </c>
      <c r="U172" s="123">
        <f t="shared" si="129"/>
        <v>406709.96358489175</v>
      </c>
      <c r="V172" s="123" t="b">
        <f t="shared" si="102"/>
        <v>0</v>
      </c>
      <c r="W172" s="123">
        <f t="shared" si="103"/>
        <v>406709.96358489175</v>
      </c>
      <c r="X172" s="123">
        <v>77718</v>
      </c>
      <c r="Y172" s="123">
        <v>0</v>
      </c>
      <c r="Z172" s="123">
        <v>0</v>
      </c>
      <c r="AA172" s="123">
        <v>0</v>
      </c>
      <c r="AB172" s="123">
        <v>0</v>
      </c>
      <c r="AC172" s="70">
        <f t="shared" si="130"/>
        <v>13559.806891833665</v>
      </c>
      <c r="AD172" s="70">
        <v>0</v>
      </c>
      <c r="AE172" s="70">
        <f t="shared" si="131"/>
        <v>420269.77047672542</v>
      </c>
      <c r="AF172" s="51">
        <f>IF(D172='2. UC Pool Allocations by Type'!B$5,'2. UC Pool Allocations by Type'!J$5,IF(D172='2. UC Pool Allocations by Type'!B$6,'2. UC Pool Allocations by Type'!J$6,IF(D172='2. UC Pool Allocations by Type'!B$7,'2. UC Pool Allocations by Type'!J$7,IF(D172='2. UC Pool Allocations by Type'!B$10,'2. UC Pool Allocations by Type'!J$10,IF(D172='2. UC Pool Allocations by Type'!B$14,'2. UC Pool Allocations by Type'!J$14,IF(D172='2. UC Pool Allocations by Type'!B$15,'2. UC Pool Allocations by Type'!J$15,IF(D172='2. UC Pool Allocations by Type'!B$16,'2. UC Pool Allocations by Type'!J$16,0)))))))</f>
        <v>7359030.3040027209</v>
      </c>
      <c r="AG172" s="71">
        <f t="shared" si="104"/>
        <v>0</v>
      </c>
      <c r="AH172" s="71">
        <f t="shared" si="105"/>
        <v>420269.77047672542</v>
      </c>
      <c r="AI172" s="71">
        <f t="shared" si="106"/>
        <v>0</v>
      </c>
      <c r="AJ172" s="71">
        <f t="shared" si="107"/>
        <v>0</v>
      </c>
      <c r="AK172" s="71">
        <f t="shared" si="108"/>
        <v>0</v>
      </c>
      <c r="AL172" s="71">
        <f t="shared" si="109"/>
        <v>0</v>
      </c>
      <c r="AM172" s="71">
        <f t="shared" si="110"/>
        <v>0</v>
      </c>
      <c r="AN172" s="49">
        <f t="shared" si="111"/>
        <v>23557.183399377616</v>
      </c>
      <c r="AO172" s="51">
        <f>IF($E172=$D$352,U172*'1. UC Assumptions'!$H$14,0)</f>
        <v>41180.351558488692</v>
      </c>
      <c r="AP172" s="70">
        <f t="shared" si="140"/>
        <v>17623.168159111076</v>
      </c>
      <c r="AQ172" s="70">
        <f t="shared" si="112"/>
        <v>17623.168159111076</v>
      </c>
      <c r="AR172" s="70">
        <f t="shared" si="113"/>
        <v>0</v>
      </c>
      <c r="AS172" s="70">
        <f t="shared" si="132"/>
        <v>0</v>
      </c>
      <c r="AT172" s="70">
        <f t="shared" si="114"/>
        <v>0</v>
      </c>
      <c r="AU172" s="70">
        <f t="shared" si="115"/>
        <v>0</v>
      </c>
      <c r="AV172" s="70">
        <f t="shared" si="133"/>
        <v>0</v>
      </c>
      <c r="AW172" s="99">
        <f t="shared" si="99"/>
        <v>41180.351558488692</v>
      </c>
      <c r="AX172" s="281">
        <v>1988505.3900000001</v>
      </c>
      <c r="AY172" s="281">
        <f>ROUND(AX172*'1. UC Assumptions'!$C$19,2)</f>
        <v>834178.01</v>
      </c>
      <c r="AZ172" s="281">
        <f>IF((AE172-AD172-AX172)*'1. UC Assumptions'!$C$19&gt;0,(AE172-AD172-AX172)*'1. UC Assumptions'!$C$19,0)</f>
        <v>0</v>
      </c>
      <c r="BA172" s="281">
        <f t="shared" si="141"/>
        <v>834178.01</v>
      </c>
      <c r="BB172" s="281">
        <f>ROUND(BA172/'1. UC Assumptions'!$C$19,2)</f>
        <v>1988505.39</v>
      </c>
      <c r="BC172" s="283">
        <f t="shared" si="134"/>
        <v>41180.351558488692</v>
      </c>
      <c r="BD172" s="281">
        <f t="shared" si="116"/>
        <v>0</v>
      </c>
      <c r="BE172" s="281">
        <f t="shared" si="117"/>
        <v>0</v>
      </c>
      <c r="BF172" s="281">
        <f t="shared" si="118"/>
        <v>0</v>
      </c>
      <c r="BG172" s="281">
        <f t="shared" si="119"/>
        <v>0</v>
      </c>
      <c r="BH172" s="281">
        <f t="shared" si="120"/>
        <v>0</v>
      </c>
      <c r="BI172" s="281">
        <f t="shared" si="121"/>
        <v>0</v>
      </c>
      <c r="BJ172" s="281">
        <f t="shared" si="142"/>
        <v>41180.351558488692</v>
      </c>
      <c r="BK172" s="281">
        <f t="shared" si="122"/>
        <v>0</v>
      </c>
      <c r="BL172" s="281">
        <f t="shared" si="123"/>
        <v>41180.351558488692</v>
      </c>
      <c r="BM172" s="281">
        <f t="shared" si="124"/>
        <v>0</v>
      </c>
      <c r="BN172" s="281">
        <f t="shared" si="125"/>
        <v>0</v>
      </c>
      <c r="BO172" s="281">
        <f t="shared" si="126"/>
        <v>0</v>
      </c>
      <c r="BP172" s="281">
        <f t="shared" si="127"/>
        <v>0</v>
      </c>
      <c r="BQ172" s="281">
        <f t="shared" si="128"/>
        <v>0</v>
      </c>
      <c r="BR172" s="281">
        <f t="shared" si="135"/>
        <v>41180.351558488692</v>
      </c>
      <c r="BS172" s="281">
        <f t="shared" si="100"/>
        <v>17275.150000000001</v>
      </c>
      <c r="BT172" s="90"/>
      <c r="BU172" s="111"/>
      <c r="BV172" s="111"/>
      <c r="BW172" s="126">
        <v>1809960.8781621675</v>
      </c>
      <c r="BX172" s="126">
        <v>4033982.4538753419</v>
      </c>
      <c r="BY172" s="7">
        <f t="shared" si="136"/>
        <v>0</v>
      </c>
    </row>
    <row r="173" spans="1:77">
      <c r="A173" s="118" t="s">
        <v>44</v>
      </c>
      <c r="B173" s="118" t="s">
        <v>424</v>
      </c>
      <c r="C173" s="269" t="s">
        <v>424</v>
      </c>
      <c r="D173" s="119" t="s">
        <v>949</v>
      </c>
      <c r="E173" s="119"/>
      <c r="F173" s="120"/>
      <c r="G173" s="121" t="s">
        <v>423</v>
      </c>
      <c r="H173" s="121" t="s">
        <v>801</v>
      </c>
      <c r="I173" s="122">
        <v>15</v>
      </c>
      <c r="J173" s="217" t="str">
        <f t="shared" si="98"/>
        <v xml:space="preserve"> </v>
      </c>
      <c r="K173" s="123">
        <v>11180610.828323917</v>
      </c>
      <c r="L173" s="123">
        <v>4866581.9399999976</v>
      </c>
      <c r="M173" s="281">
        <v>8382418.3100000005</v>
      </c>
      <c r="N173" s="264">
        <v>8382418.3100000005</v>
      </c>
      <c r="O173" s="282">
        <v>0</v>
      </c>
      <c r="P173" s="93">
        <f t="shared" si="101"/>
        <v>8.436611183789644E-2</v>
      </c>
      <c r="Q173" s="231">
        <v>17401032.028100614</v>
      </c>
      <c r="R173" s="231"/>
      <c r="S173" s="123">
        <v>17401032.028100614</v>
      </c>
      <c r="T173" s="123">
        <v>0</v>
      </c>
      <c r="U173" s="123">
        <f t="shared" si="129"/>
        <v>9018613.718100613</v>
      </c>
      <c r="V173" s="123">
        <f t="shared" si="102"/>
        <v>0</v>
      </c>
      <c r="W173" s="123" t="b">
        <f t="shared" si="103"/>
        <v>0</v>
      </c>
      <c r="X173" s="123">
        <v>0</v>
      </c>
      <c r="Y173" s="123">
        <v>0</v>
      </c>
      <c r="Z173" s="123">
        <v>0</v>
      </c>
      <c r="AA173" s="123">
        <v>0</v>
      </c>
      <c r="AB173" s="123">
        <v>0</v>
      </c>
      <c r="AC173" s="70">
        <f t="shared" si="130"/>
        <v>0</v>
      </c>
      <c r="AD173" s="70">
        <v>0</v>
      </c>
      <c r="AE173" s="70">
        <f t="shared" si="131"/>
        <v>9018613.718100613</v>
      </c>
      <c r="AF173" s="51">
        <f>IF(D173='2. UC Pool Allocations by Type'!B$5,'2. UC Pool Allocations by Type'!J$5,IF(D173='2. UC Pool Allocations by Type'!B$6,'2. UC Pool Allocations by Type'!J$6,IF(D173='2. UC Pool Allocations by Type'!B$7,'2. UC Pool Allocations by Type'!J$7,IF(D173='2. UC Pool Allocations by Type'!B$10,'2. UC Pool Allocations by Type'!J$10,IF(D173='2. UC Pool Allocations by Type'!B$14,'2. UC Pool Allocations by Type'!J$14,IF(D173='2. UC Pool Allocations by Type'!B$15,'2. UC Pool Allocations by Type'!J$15,IF(D173='2. UC Pool Allocations by Type'!B$16,'2. UC Pool Allocations by Type'!J$16,0)))))))</f>
        <v>114315041.35925385</v>
      </c>
      <c r="AG173" s="71">
        <f t="shared" si="104"/>
        <v>9018613.718100613</v>
      </c>
      <c r="AH173" s="71">
        <f t="shared" si="105"/>
        <v>0</v>
      </c>
      <c r="AI173" s="71">
        <f t="shared" si="106"/>
        <v>0</v>
      </c>
      <c r="AJ173" s="71">
        <f t="shared" si="107"/>
        <v>0</v>
      </c>
      <c r="AK173" s="71">
        <f t="shared" si="108"/>
        <v>0</v>
      </c>
      <c r="AL173" s="71">
        <f t="shared" si="109"/>
        <v>0</v>
      </c>
      <c r="AM173" s="71">
        <f t="shared" si="110"/>
        <v>0</v>
      </c>
      <c r="AN173" s="49">
        <f t="shared" si="111"/>
        <v>426116.98839864822</v>
      </c>
      <c r="AO173" s="51">
        <f>IF($E173=$D$352,U173*'1. UC Assumptions'!$H$14,0)</f>
        <v>0</v>
      </c>
      <c r="AP173" s="70">
        <f t="shared" si="140"/>
        <v>0</v>
      </c>
      <c r="AQ173" s="70">
        <f t="shared" si="112"/>
        <v>0</v>
      </c>
      <c r="AR173" s="70">
        <f t="shared" si="113"/>
        <v>0</v>
      </c>
      <c r="AS173" s="70">
        <f t="shared" si="132"/>
        <v>0</v>
      </c>
      <c r="AT173" s="70">
        <f t="shared" si="114"/>
        <v>0</v>
      </c>
      <c r="AU173" s="70">
        <f t="shared" si="115"/>
        <v>426116.98839864822</v>
      </c>
      <c r="AV173" s="70">
        <f t="shared" si="133"/>
        <v>-19098.911061859348</v>
      </c>
      <c r="AW173" s="99">
        <f t="shared" si="99"/>
        <v>407018.07733678888</v>
      </c>
      <c r="AX173" s="281">
        <v>8382418.3100000005</v>
      </c>
      <c r="AY173" s="281">
        <f>ROUND(AX173*'1. UC Assumptions'!$C$19,2)</f>
        <v>3516424.48</v>
      </c>
      <c r="AZ173" s="281">
        <f>IF((AE173-AD173-AX173)*'1. UC Assumptions'!$C$19&gt;0,(AE173-AD173-AX173)*'1. UC Assumptions'!$C$19,0)</f>
        <v>266883.97369820694</v>
      </c>
      <c r="BA173" s="281">
        <f t="shared" si="141"/>
        <v>3783308.4536982067</v>
      </c>
      <c r="BB173" s="281">
        <f>ROUND(BA173/'1. UC Assumptions'!$C$19,2)</f>
        <v>9018613.7200000007</v>
      </c>
      <c r="BC173" s="283">
        <f t="shared" si="134"/>
        <v>407018.07733678888</v>
      </c>
      <c r="BD173" s="281">
        <f t="shared" si="116"/>
        <v>0</v>
      </c>
      <c r="BE173" s="281">
        <f t="shared" si="117"/>
        <v>0</v>
      </c>
      <c r="BF173" s="281">
        <f t="shared" si="118"/>
        <v>8611595.6426632125</v>
      </c>
      <c r="BG173" s="281">
        <f t="shared" si="119"/>
        <v>0</v>
      </c>
      <c r="BH173" s="281">
        <f t="shared" si="120"/>
        <v>0</v>
      </c>
      <c r="BI173" s="281">
        <f t="shared" si="121"/>
        <v>0</v>
      </c>
      <c r="BJ173" s="281">
        <f t="shared" si="142"/>
        <v>407018.07733678888</v>
      </c>
      <c r="BK173" s="281">
        <f t="shared" si="122"/>
        <v>407018.07733678888</v>
      </c>
      <c r="BL173" s="281">
        <f t="shared" si="123"/>
        <v>0</v>
      </c>
      <c r="BM173" s="281">
        <f t="shared" si="124"/>
        <v>0</v>
      </c>
      <c r="BN173" s="281">
        <f t="shared" si="125"/>
        <v>0</v>
      </c>
      <c r="BO173" s="281">
        <f t="shared" si="126"/>
        <v>0</v>
      </c>
      <c r="BP173" s="281">
        <f t="shared" si="127"/>
        <v>0</v>
      </c>
      <c r="BQ173" s="281">
        <f t="shared" si="128"/>
        <v>0</v>
      </c>
      <c r="BR173" s="281">
        <f t="shared" si="135"/>
        <v>407018.07733678888</v>
      </c>
      <c r="BS173" s="281">
        <f t="shared" si="100"/>
        <v>170744.08</v>
      </c>
      <c r="BT173" s="90"/>
      <c r="BU173" s="111"/>
      <c r="BV173" s="111"/>
      <c r="BW173" s="126">
        <v>11652637.628323918</v>
      </c>
      <c r="BX173" s="126">
        <v>17401032.028100614</v>
      </c>
      <c r="BY173" s="7">
        <f t="shared" si="136"/>
        <v>0</v>
      </c>
    </row>
    <row r="174" spans="1:77">
      <c r="A174" s="118" t="s">
        <v>425</v>
      </c>
      <c r="B174" s="118" t="s">
        <v>426</v>
      </c>
      <c r="C174" s="269" t="s">
        <v>426</v>
      </c>
      <c r="D174" s="119" t="s">
        <v>972</v>
      </c>
      <c r="E174" s="119" t="s">
        <v>977</v>
      </c>
      <c r="F174" s="120"/>
      <c r="G174" s="121" t="s">
        <v>1228</v>
      </c>
      <c r="H174" s="121" t="s">
        <v>881</v>
      </c>
      <c r="I174" s="122">
        <v>12</v>
      </c>
      <c r="J174" s="217">
        <f t="shared" si="98"/>
        <v>1</v>
      </c>
      <c r="K174" s="123">
        <v>1107107.6156161746</v>
      </c>
      <c r="L174" s="123">
        <v>801401</v>
      </c>
      <c r="M174" s="281">
        <v>921878.42999999993</v>
      </c>
      <c r="N174" s="264">
        <v>819657.99717575428</v>
      </c>
      <c r="O174" s="282">
        <v>102220.43282424565</v>
      </c>
      <c r="P174" s="93">
        <f t="shared" si="101"/>
        <v>8.8203565435489573E-2</v>
      </c>
      <c r="Q174" s="231">
        <v>2076845.8801778716</v>
      </c>
      <c r="R174" s="231"/>
      <c r="S174" s="123">
        <v>2076845.8801778716</v>
      </c>
      <c r="T174" s="123">
        <v>947218.89193506527</v>
      </c>
      <c r="U174" s="123">
        <f t="shared" si="129"/>
        <v>309968.99106705212</v>
      </c>
      <c r="V174" s="123" t="b">
        <f t="shared" si="102"/>
        <v>0</v>
      </c>
      <c r="W174" s="123">
        <f t="shared" si="103"/>
        <v>309968.99106705212</v>
      </c>
      <c r="X174" s="123">
        <v>140877</v>
      </c>
      <c r="Y174" s="123">
        <v>0</v>
      </c>
      <c r="Z174" s="123">
        <v>0</v>
      </c>
      <c r="AA174" s="123">
        <v>0</v>
      </c>
      <c r="AB174" s="123">
        <v>0</v>
      </c>
      <c r="AC174" s="70">
        <f t="shared" si="130"/>
        <v>38656.567175754346</v>
      </c>
      <c r="AD174" s="70">
        <v>0</v>
      </c>
      <c r="AE174" s="70">
        <f t="shared" si="131"/>
        <v>348625.55824280647</v>
      </c>
      <c r="AF174" s="51">
        <f>IF(D174='2. UC Pool Allocations by Type'!B$5,'2. UC Pool Allocations by Type'!J$5,IF(D174='2. UC Pool Allocations by Type'!B$6,'2. UC Pool Allocations by Type'!J$6,IF(D174='2. UC Pool Allocations by Type'!B$7,'2. UC Pool Allocations by Type'!J$7,IF(D174='2. UC Pool Allocations by Type'!B$10,'2. UC Pool Allocations by Type'!J$10,IF(D174='2. UC Pool Allocations by Type'!B$14,'2. UC Pool Allocations by Type'!J$14,IF(D174='2. UC Pool Allocations by Type'!B$15,'2. UC Pool Allocations by Type'!J$15,IF(D174='2. UC Pool Allocations by Type'!B$16,'2. UC Pool Allocations by Type'!J$16,0)))))))</f>
        <v>7359030.3040027209</v>
      </c>
      <c r="AG174" s="71">
        <f t="shared" si="104"/>
        <v>0</v>
      </c>
      <c r="AH174" s="71">
        <f t="shared" si="105"/>
        <v>348625.55824280647</v>
      </c>
      <c r="AI174" s="71">
        <f t="shared" si="106"/>
        <v>0</v>
      </c>
      <c r="AJ174" s="71">
        <f t="shared" si="107"/>
        <v>0</v>
      </c>
      <c r="AK174" s="71">
        <f t="shared" si="108"/>
        <v>0</v>
      </c>
      <c r="AL174" s="71">
        <f t="shared" si="109"/>
        <v>0</v>
      </c>
      <c r="AM174" s="71">
        <f t="shared" si="110"/>
        <v>0</v>
      </c>
      <c r="AN174" s="49">
        <f t="shared" si="111"/>
        <v>19541.34413217572</v>
      </c>
      <c r="AO174" s="51">
        <f>IF($E174=$D$352,U174*'1. UC Assumptions'!$H$14,0)</f>
        <v>31385.097900870362</v>
      </c>
      <c r="AP174" s="70">
        <f t="shared" si="97"/>
        <v>11843.753768694642</v>
      </c>
      <c r="AQ174" s="70">
        <f t="shared" si="112"/>
        <v>11843.753768694642</v>
      </c>
      <c r="AR174" s="70">
        <f t="shared" si="113"/>
        <v>0</v>
      </c>
      <c r="AS174" s="70">
        <f t="shared" si="132"/>
        <v>0</v>
      </c>
      <c r="AT174" s="70">
        <f t="shared" si="114"/>
        <v>0</v>
      </c>
      <c r="AU174" s="70">
        <f t="shared" si="115"/>
        <v>0</v>
      </c>
      <c r="AV174" s="70">
        <f t="shared" si="133"/>
        <v>0</v>
      </c>
      <c r="AW174" s="99">
        <f t="shared" si="99"/>
        <v>31385.097900870362</v>
      </c>
      <c r="AX174" s="281">
        <v>921878.42999999993</v>
      </c>
      <c r="AY174" s="281">
        <f>ROUND(AX174*'1. UC Assumptions'!$C$19,2)</f>
        <v>386728</v>
      </c>
      <c r="AZ174" s="281">
        <f>IF((AE174-AD174-AX174)*'1. UC Assumptions'!$C$19&gt;0,(AE174-AD174-AX174)*'1. UC Assumptions'!$C$19,0)</f>
        <v>0</v>
      </c>
      <c r="BA174" s="281">
        <f t="shared" si="95"/>
        <v>386728</v>
      </c>
      <c r="BB174" s="281">
        <f>ROUND(BA174/'1. UC Assumptions'!$C$19,2)</f>
        <v>921878.43</v>
      </c>
      <c r="BC174" s="283">
        <f t="shared" si="134"/>
        <v>31385.097900870362</v>
      </c>
      <c r="BD174" s="281">
        <f t="shared" si="116"/>
        <v>0</v>
      </c>
      <c r="BE174" s="281">
        <f t="shared" si="117"/>
        <v>0</v>
      </c>
      <c r="BF174" s="281">
        <f t="shared" si="118"/>
        <v>0</v>
      </c>
      <c r="BG174" s="281">
        <f t="shared" si="119"/>
        <v>0</v>
      </c>
      <c r="BH174" s="281">
        <f t="shared" si="120"/>
        <v>0</v>
      </c>
      <c r="BI174" s="281">
        <f t="shared" si="121"/>
        <v>0</v>
      </c>
      <c r="BJ174" s="281">
        <f t="shared" si="96"/>
        <v>31385.097900870362</v>
      </c>
      <c r="BK174" s="281">
        <f t="shared" si="122"/>
        <v>0</v>
      </c>
      <c r="BL174" s="281">
        <f t="shared" si="123"/>
        <v>31385.097900870362</v>
      </c>
      <c r="BM174" s="281">
        <f t="shared" si="124"/>
        <v>0</v>
      </c>
      <c r="BN174" s="281">
        <f t="shared" si="125"/>
        <v>0</v>
      </c>
      <c r="BO174" s="281">
        <f t="shared" si="126"/>
        <v>0</v>
      </c>
      <c r="BP174" s="281">
        <f t="shared" si="127"/>
        <v>0</v>
      </c>
      <c r="BQ174" s="281">
        <f t="shared" si="128"/>
        <v>0</v>
      </c>
      <c r="BR174" s="281">
        <f t="shared" si="135"/>
        <v>31385.097900870362</v>
      </c>
      <c r="BS174" s="281">
        <f t="shared" si="100"/>
        <v>13166.04</v>
      </c>
      <c r="BT174" s="90"/>
      <c r="BU174" s="111"/>
      <c r="BV174" s="111"/>
      <c r="BW174" s="126">
        <v>1170198.9056161747</v>
      </c>
      <c r="BX174" s="126">
        <v>2076845.8801778716</v>
      </c>
      <c r="BY174" s="7">
        <f t="shared" si="136"/>
        <v>0</v>
      </c>
    </row>
    <row r="175" spans="1:77">
      <c r="A175" s="118" t="s">
        <v>427</v>
      </c>
      <c r="B175" s="118" t="s">
        <v>428</v>
      </c>
      <c r="C175" s="269" t="s">
        <v>428</v>
      </c>
      <c r="D175" s="119" t="s">
        <v>949</v>
      </c>
      <c r="E175" s="119" t="s">
        <v>977</v>
      </c>
      <c r="F175" s="120"/>
      <c r="G175" s="121" t="s">
        <v>1229</v>
      </c>
      <c r="H175" s="121" t="s">
        <v>882</v>
      </c>
      <c r="I175" s="122">
        <v>16</v>
      </c>
      <c r="J175" s="217">
        <f t="shared" si="98"/>
        <v>1</v>
      </c>
      <c r="K175" s="123">
        <v>1680618.8049037233</v>
      </c>
      <c r="L175" s="123">
        <v>1937976</v>
      </c>
      <c r="M175" s="281">
        <v>3012290.61</v>
      </c>
      <c r="N175" s="264">
        <v>2285422.1412493456</v>
      </c>
      <c r="O175" s="282">
        <v>726868.46875065425</v>
      </c>
      <c r="P175" s="93">
        <f t="shared" si="101"/>
        <v>0.13317289427403756</v>
      </c>
      <c r="Q175" s="231">
        <v>4100493.5482777487</v>
      </c>
      <c r="R175" s="231"/>
      <c r="S175" s="123">
        <v>4100493.5482777487</v>
      </c>
      <c r="T175" s="123">
        <v>474680.20567538252</v>
      </c>
      <c r="U175" s="123">
        <f t="shared" si="129"/>
        <v>1340391.2013530205</v>
      </c>
      <c r="V175" s="123">
        <f t="shared" si="102"/>
        <v>1340391.2013530205</v>
      </c>
      <c r="W175" s="123" t="b">
        <f t="shared" si="103"/>
        <v>0</v>
      </c>
      <c r="X175" s="123">
        <v>1153174</v>
      </c>
      <c r="Y175" s="123">
        <v>0</v>
      </c>
      <c r="Z175" s="123">
        <v>0</v>
      </c>
      <c r="AA175" s="123">
        <v>0</v>
      </c>
      <c r="AB175" s="123">
        <v>0</v>
      </c>
      <c r="AC175" s="70">
        <f t="shared" si="130"/>
        <v>426305.53124934575</v>
      </c>
      <c r="AD175" s="70">
        <v>0</v>
      </c>
      <c r="AE175" s="70">
        <f t="shared" si="131"/>
        <v>1766696.7326023662</v>
      </c>
      <c r="AF175" s="51">
        <f>IF(D175='2. UC Pool Allocations by Type'!B$5,'2. UC Pool Allocations by Type'!J$5,IF(D175='2. UC Pool Allocations by Type'!B$6,'2. UC Pool Allocations by Type'!J$6,IF(D175='2. UC Pool Allocations by Type'!B$7,'2. UC Pool Allocations by Type'!J$7,IF(D175='2. UC Pool Allocations by Type'!B$10,'2. UC Pool Allocations by Type'!J$10,IF(D175='2. UC Pool Allocations by Type'!B$14,'2. UC Pool Allocations by Type'!J$14,IF(D175='2. UC Pool Allocations by Type'!B$15,'2. UC Pool Allocations by Type'!J$15,IF(D175='2. UC Pool Allocations by Type'!B$16,'2. UC Pool Allocations by Type'!J$16,0)))))))</f>
        <v>114315041.35925385</v>
      </c>
      <c r="AG175" s="71">
        <f t="shared" si="104"/>
        <v>1766696.7326023662</v>
      </c>
      <c r="AH175" s="71">
        <f t="shared" si="105"/>
        <v>0</v>
      </c>
      <c r="AI175" s="71">
        <f t="shared" si="106"/>
        <v>0</v>
      </c>
      <c r="AJ175" s="71">
        <f t="shared" si="107"/>
        <v>0</v>
      </c>
      <c r="AK175" s="71">
        <f t="shared" si="108"/>
        <v>0</v>
      </c>
      <c r="AL175" s="71">
        <f t="shared" si="109"/>
        <v>0</v>
      </c>
      <c r="AM175" s="71">
        <f t="shared" si="110"/>
        <v>0</v>
      </c>
      <c r="AN175" s="49">
        <f t="shared" si="111"/>
        <v>83473.970018177206</v>
      </c>
      <c r="AO175" s="51">
        <f>IF($E175=$D$352,U175*'1. UC Assumptions'!$H$14,0)</f>
        <v>135717.79852917488</v>
      </c>
      <c r="AP175" s="70">
        <f t="shared" si="97"/>
        <v>52243.828510997671</v>
      </c>
      <c r="AQ175" s="70">
        <f t="shared" si="112"/>
        <v>0</v>
      </c>
      <c r="AR175" s="70">
        <f t="shared" si="113"/>
        <v>0</v>
      </c>
      <c r="AS175" s="70">
        <f t="shared" si="132"/>
        <v>0</v>
      </c>
      <c r="AT175" s="70">
        <f t="shared" si="114"/>
        <v>52243.828510997671</v>
      </c>
      <c r="AU175" s="70">
        <f t="shared" si="115"/>
        <v>0</v>
      </c>
      <c r="AV175" s="70">
        <f t="shared" si="133"/>
        <v>0</v>
      </c>
      <c r="AW175" s="99">
        <f t="shared" si="99"/>
        <v>135717.79852917488</v>
      </c>
      <c r="AX175" s="281">
        <v>3012290.61</v>
      </c>
      <c r="AY175" s="281">
        <f>ROUND(AX175*'1. UC Assumptions'!$C$19,2)</f>
        <v>1263655.9099999999</v>
      </c>
      <c r="AZ175" s="281">
        <f>IF((AE175-AD175-AX175)*'1. UC Assumptions'!$C$19&gt;0,(AE175-AD175-AX175)*'1. UC Assumptions'!$C$19,0)</f>
        <v>0</v>
      </c>
      <c r="BA175" s="281">
        <f t="shared" si="95"/>
        <v>1263655.9099999999</v>
      </c>
      <c r="BB175" s="281">
        <f>ROUND(BA175/'1. UC Assumptions'!$C$19,2)</f>
        <v>3012290.61</v>
      </c>
      <c r="BC175" s="283">
        <f t="shared" si="134"/>
        <v>135717.79852917488</v>
      </c>
      <c r="BD175" s="281">
        <f t="shared" si="116"/>
        <v>0</v>
      </c>
      <c r="BE175" s="281">
        <f t="shared" si="117"/>
        <v>0</v>
      </c>
      <c r="BF175" s="281">
        <f t="shared" si="118"/>
        <v>2876572.8114708252</v>
      </c>
      <c r="BG175" s="281">
        <f t="shared" si="119"/>
        <v>0</v>
      </c>
      <c r="BH175" s="281">
        <f t="shared" si="120"/>
        <v>0</v>
      </c>
      <c r="BI175" s="281">
        <f t="shared" si="121"/>
        <v>0</v>
      </c>
      <c r="BJ175" s="281">
        <f t="shared" si="96"/>
        <v>135717.79852917488</v>
      </c>
      <c r="BK175" s="281">
        <f t="shared" si="122"/>
        <v>135717.79852917488</v>
      </c>
      <c r="BL175" s="281">
        <f t="shared" si="123"/>
        <v>0</v>
      </c>
      <c r="BM175" s="281">
        <f t="shared" si="124"/>
        <v>0</v>
      </c>
      <c r="BN175" s="281">
        <f t="shared" si="125"/>
        <v>0</v>
      </c>
      <c r="BO175" s="281">
        <f t="shared" si="126"/>
        <v>0</v>
      </c>
      <c r="BP175" s="281">
        <f t="shared" si="127"/>
        <v>0</v>
      </c>
      <c r="BQ175" s="281">
        <f t="shared" si="128"/>
        <v>0</v>
      </c>
      <c r="BR175" s="281">
        <f t="shared" si="135"/>
        <v>135717.79852917488</v>
      </c>
      <c r="BS175" s="281">
        <f t="shared" si="100"/>
        <v>56933.61</v>
      </c>
      <c r="BT175" s="90"/>
      <c r="BU175" s="111"/>
      <c r="BV175" s="111"/>
      <c r="BW175" s="126">
        <v>1954721.4649037234</v>
      </c>
      <c r="BX175" s="126">
        <v>4100493.5482777487</v>
      </c>
      <c r="BY175" s="7">
        <f t="shared" si="136"/>
        <v>0</v>
      </c>
    </row>
    <row r="176" spans="1:77">
      <c r="A176" s="118" t="s">
        <v>431</v>
      </c>
      <c r="B176" s="118" t="s">
        <v>432</v>
      </c>
      <c r="C176" s="269" t="s">
        <v>432</v>
      </c>
      <c r="D176" s="119" t="s">
        <v>949</v>
      </c>
      <c r="E176" s="120" t="s">
        <v>977</v>
      </c>
      <c r="F176" s="120"/>
      <c r="G176" s="121" t="s">
        <v>1231</v>
      </c>
      <c r="H176" s="121" t="s">
        <v>883</v>
      </c>
      <c r="I176" s="122">
        <v>12</v>
      </c>
      <c r="J176" s="217">
        <f t="shared" si="98"/>
        <v>1</v>
      </c>
      <c r="K176" s="123">
        <v>1197930.2162477425</v>
      </c>
      <c r="L176" s="123">
        <v>1117110</v>
      </c>
      <c r="M176" s="281">
        <v>1754601.27</v>
      </c>
      <c r="N176" s="264">
        <v>1754601.27</v>
      </c>
      <c r="O176" s="282">
        <v>0</v>
      </c>
      <c r="P176" s="93">
        <f t="shared" si="101"/>
        <v>9.1617934089846864E-2</v>
      </c>
      <c r="Q176" s="231">
        <v>2526939.2758052731</v>
      </c>
      <c r="R176" s="231"/>
      <c r="S176" s="123">
        <v>2527139.4181952733</v>
      </c>
      <c r="T176" s="123">
        <v>429751.1642571619</v>
      </c>
      <c r="U176" s="123">
        <f t="shared" si="129"/>
        <v>342786.98393811146</v>
      </c>
      <c r="V176" s="123">
        <f t="shared" si="102"/>
        <v>342786.98393811146</v>
      </c>
      <c r="W176" s="123" t="b">
        <f t="shared" si="103"/>
        <v>0</v>
      </c>
      <c r="X176" s="123">
        <v>0</v>
      </c>
      <c r="Y176" s="123">
        <v>0</v>
      </c>
      <c r="Z176" s="123">
        <v>0</v>
      </c>
      <c r="AA176" s="123">
        <v>0</v>
      </c>
      <c r="AB176" s="123">
        <v>0</v>
      </c>
      <c r="AC176" s="70">
        <f t="shared" si="130"/>
        <v>0</v>
      </c>
      <c r="AD176" s="70">
        <v>0</v>
      </c>
      <c r="AE176" s="70">
        <f t="shared" si="131"/>
        <v>342786.98393811146</v>
      </c>
      <c r="AF176" s="51">
        <f>IF(D176='2. UC Pool Allocations by Type'!B$5,'2. UC Pool Allocations by Type'!J$5,IF(D176='2. UC Pool Allocations by Type'!B$6,'2. UC Pool Allocations by Type'!J$6,IF(D176='2. UC Pool Allocations by Type'!B$7,'2. UC Pool Allocations by Type'!J$7,IF(D176='2. UC Pool Allocations by Type'!B$10,'2. UC Pool Allocations by Type'!J$10,IF(D176='2. UC Pool Allocations by Type'!B$14,'2. UC Pool Allocations by Type'!J$14,IF(D176='2. UC Pool Allocations by Type'!B$15,'2. UC Pool Allocations by Type'!J$15,IF(D176='2. UC Pool Allocations by Type'!B$16,'2. UC Pool Allocations by Type'!J$16,0)))))))</f>
        <v>114315041.35925385</v>
      </c>
      <c r="AG176" s="71">
        <f t="shared" si="104"/>
        <v>342786.98393811146</v>
      </c>
      <c r="AH176" s="71">
        <f t="shared" si="105"/>
        <v>0</v>
      </c>
      <c r="AI176" s="71">
        <f t="shared" si="106"/>
        <v>0</v>
      </c>
      <c r="AJ176" s="71">
        <f t="shared" si="107"/>
        <v>0</v>
      </c>
      <c r="AK176" s="71">
        <f t="shared" si="108"/>
        <v>0</v>
      </c>
      <c r="AL176" s="71">
        <f t="shared" si="109"/>
        <v>0</v>
      </c>
      <c r="AM176" s="71">
        <f t="shared" si="110"/>
        <v>0</v>
      </c>
      <c r="AN176" s="49">
        <f t="shared" si="111"/>
        <v>16196.209508874133</v>
      </c>
      <c r="AO176" s="51">
        <f>IF($E176=$D$352,U176*'1. UC Assumptions'!$H$14,0)</f>
        <v>34707.997767797555</v>
      </c>
      <c r="AP176" s="70">
        <f t="shared" si="97"/>
        <v>18511.788258923421</v>
      </c>
      <c r="AQ176" s="70">
        <f t="shared" si="112"/>
        <v>0</v>
      </c>
      <c r="AR176" s="70">
        <f t="shared" si="113"/>
        <v>0</v>
      </c>
      <c r="AS176" s="70">
        <f t="shared" si="132"/>
        <v>0</v>
      </c>
      <c r="AT176" s="70">
        <f t="shared" si="114"/>
        <v>18511.788258923421</v>
      </c>
      <c r="AU176" s="70">
        <f t="shared" si="115"/>
        <v>0</v>
      </c>
      <c r="AV176" s="70">
        <f t="shared" si="133"/>
        <v>0</v>
      </c>
      <c r="AW176" s="99">
        <f t="shared" si="99"/>
        <v>34707.997767797555</v>
      </c>
      <c r="AX176" s="281">
        <v>1754601.27</v>
      </c>
      <c r="AY176" s="281">
        <f>ROUND(AX176*'1. UC Assumptions'!$C$19,2)</f>
        <v>736055.23</v>
      </c>
      <c r="AZ176" s="281">
        <f>IF((AE176-AD176-AX176)*'1. UC Assumptions'!$C$19&gt;0,(AE176-AD176-AX176)*'1. UC Assumptions'!$C$19,0)</f>
        <v>0</v>
      </c>
      <c r="BA176" s="281">
        <f t="shared" si="95"/>
        <v>736055.23</v>
      </c>
      <c r="BB176" s="281">
        <f>ROUND(BA176/'1. UC Assumptions'!$C$19,2)</f>
        <v>1754601.26</v>
      </c>
      <c r="BC176" s="283">
        <f t="shared" si="134"/>
        <v>34707.997767797555</v>
      </c>
      <c r="BD176" s="281">
        <f t="shared" si="116"/>
        <v>0</v>
      </c>
      <c r="BE176" s="281">
        <f t="shared" si="117"/>
        <v>0</v>
      </c>
      <c r="BF176" s="281">
        <f t="shared" si="118"/>
        <v>1719893.2622322026</v>
      </c>
      <c r="BG176" s="281">
        <f t="shared" si="119"/>
        <v>0</v>
      </c>
      <c r="BH176" s="281">
        <f t="shared" si="120"/>
        <v>0</v>
      </c>
      <c r="BI176" s="281">
        <f t="shared" si="121"/>
        <v>0</v>
      </c>
      <c r="BJ176" s="281">
        <f t="shared" si="96"/>
        <v>34707.997767797555</v>
      </c>
      <c r="BK176" s="281">
        <f t="shared" si="122"/>
        <v>34707.997767797555</v>
      </c>
      <c r="BL176" s="281">
        <f t="shared" si="123"/>
        <v>0</v>
      </c>
      <c r="BM176" s="281">
        <f t="shared" si="124"/>
        <v>0</v>
      </c>
      <c r="BN176" s="281">
        <f t="shared" si="125"/>
        <v>0</v>
      </c>
      <c r="BO176" s="281">
        <f t="shared" si="126"/>
        <v>0</v>
      </c>
      <c r="BP176" s="281">
        <f t="shared" si="127"/>
        <v>0</v>
      </c>
      <c r="BQ176" s="281">
        <f t="shared" si="128"/>
        <v>0</v>
      </c>
      <c r="BR176" s="281">
        <f t="shared" si="135"/>
        <v>34707.997767797555</v>
      </c>
      <c r="BS176" s="281">
        <f t="shared" si="100"/>
        <v>14560</v>
      </c>
      <c r="BT176" s="90"/>
      <c r="BU176" s="111"/>
      <c r="BV176" s="111"/>
      <c r="BW176" s="126">
        <v>1281774.4262477425</v>
      </c>
      <c r="BX176" s="126">
        <v>2526939.2758052731</v>
      </c>
      <c r="BY176" s="7">
        <f t="shared" si="136"/>
        <v>-200.14239000016823</v>
      </c>
    </row>
    <row r="177" spans="1:77">
      <c r="A177" s="118" t="s">
        <v>435</v>
      </c>
      <c r="B177" s="118" t="s">
        <v>436</v>
      </c>
      <c r="C177" s="269" t="s">
        <v>436</v>
      </c>
      <c r="D177" s="119" t="s">
        <v>950</v>
      </c>
      <c r="E177" s="119"/>
      <c r="F177" s="120"/>
      <c r="G177" s="121" t="s">
        <v>1055</v>
      </c>
      <c r="H177" s="121" t="s">
        <v>771</v>
      </c>
      <c r="I177" s="122">
        <v>3</v>
      </c>
      <c r="J177" s="217">
        <f t="shared" si="98"/>
        <v>1</v>
      </c>
      <c r="K177" s="123">
        <v>101365962.19480999</v>
      </c>
      <c r="L177" s="123">
        <v>495022785</v>
      </c>
      <c r="M177" s="281">
        <v>254127126.70000002</v>
      </c>
      <c r="N177" s="264">
        <v>221312086.79316187</v>
      </c>
      <c r="O177" s="282">
        <v>32815039.906838149</v>
      </c>
      <c r="P177" s="93">
        <f t="shared" si="101"/>
        <v>5.4215934824434653E-2</v>
      </c>
      <c r="Q177" s="231">
        <v>628722520.64275002</v>
      </c>
      <c r="R177" s="231"/>
      <c r="S177" s="123">
        <v>628722520.64275002</v>
      </c>
      <c r="T177" s="123">
        <v>195002915.84471929</v>
      </c>
      <c r="U177" s="123">
        <f t="shared" si="129"/>
        <v>212407518.00486887</v>
      </c>
      <c r="V177" s="123" t="b">
        <f t="shared" si="102"/>
        <v>0</v>
      </c>
      <c r="W177" s="123" t="b">
        <f t="shared" si="103"/>
        <v>0</v>
      </c>
      <c r="X177" s="123">
        <v>6441157.6299999999</v>
      </c>
      <c r="Y177" s="123">
        <v>55455227.367568307</v>
      </c>
      <c r="Z177" s="123">
        <v>-3719662.35</v>
      </c>
      <c r="AA177" s="123">
        <v>6133032.6218181755</v>
      </c>
      <c r="AB177" s="123">
        <v>0</v>
      </c>
      <c r="AC177" s="70">
        <f t="shared" si="130"/>
        <v>31494715.362548336</v>
      </c>
      <c r="AD177" s="70">
        <v>7198209.880893399</v>
      </c>
      <c r="AE177" s="70">
        <f t="shared" si="131"/>
        <v>251100443.24831063</v>
      </c>
      <c r="AF177" s="51">
        <f>IF(D177='2. UC Pool Allocations by Type'!B$5,'2. UC Pool Allocations by Type'!J$5,IF(D177='2. UC Pool Allocations by Type'!B$6,'2. UC Pool Allocations by Type'!J$6,IF(D177='2. UC Pool Allocations by Type'!B$7,'2. UC Pool Allocations by Type'!J$7,IF(D177='2. UC Pool Allocations by Type'!B$10,'2. UC Pool Allocations by Type'!J$10,IF(D177='2. UC Pool Allocations by Type'!B$14,'2. UC Pool Allocations by Type'!J$14,IF(D177='2. UC Pool Allocations by Type'!B$15,'2. UC Pool Allocations by Type'!J$15,IF(D177='2. UC Pool Allocations by Type'!B$16,'2. UC Pool Allocations by Type'!J$16,0)))))))</f>
        <v>33688282.529729195</v>
      </c>
      <c r="AG177" s="71">
        <f t="shared" si="104"/>
        <v>0</v>
      </c>
      <c r="AH177" s="71">
        <f t="shared" si="105"/>
        <v>0</v>
      </c>
      <c r="AI177" s="71">
        <f t="shared" si="106"/>
        <v>0</v>
      </c>
      <c r="AJ177" s="71">
        <f t="shared" si="107"/>
        <v>251100443.24831063</v>
      </c>
      <c r="AK177" s="71">
        <f t="shared" si="108"/>
        <v>0</v>
      </c>
      <c r="AL177" s="71">
        <f t="shared" si="109"/>
        <v>0</v>
      </c>
      <c r="AM177" s="71">
        <f t="shared" si="110"/>
        <v>0</v>
      </c>
      <c r="AN177" s="49">
        <f t="shared" si="111"/>
        <v>9631899.944213599</v>
      </c>
      <c r="AO177" s="51">
        <f>IF($E177=$D$352,U177*'1. UC Assumptions'!$H$14,0)</f>
        <v>0</v>
      </c>
      <c r="AP177" s="70">
        <f t="shared" si="97"/>
        <v>0</v>
      </c>
      <c r="AQ177" s="70">
        <f t="shared" si="112"/>
        <v>0</v>
      </c>
      <c r="AR177" s="70">
        <f t="shared" si="113"/>
        <v>0</v>
      </c>
      <c r="AS177" s="70">
        <f t="shared" si="132"/>
        <v>0</v>
      </c>
      <c r="AT177" s="70">
        <f t="shared" si="114"/>
        <v>0</v>
      </c>
      <c r="AU177" s="70">
        <f t="shared" si="115"/>
        <v>0</v>
      </c>
      <c r="AV177" s="70">
        <f t="shared" si="133"/>
        <v>0</v>
      </c>
      <c r="AW177" s="99">
        <f t="shared" si="99"/>
        <v>9631899.944213599</v>
      </c>
      <c r="AX177" s="281">
        <v>254127126.70000002</v>
      </c>
      <c r="AY177" s="281">
        <f>ROUND(AX177*'1. UC Assumptions'!$C$19,2)</f>
        <v>106606329.65000001</v>
      </c>
      <c r="AZ177" s="281">
        <f>IF((AE177-AD177-AX177)*'1. UC Assumptions'!$C$19&gt;0,(AE177-AD177-AX177)*'1. UC Assumptions'!$C$19,0)</f>
        <v>0</v>
      </c>
      <c r="BA177" s="281">
        <f t="shared" ref="BA177:BA236" si="143">AZ177+AY177</f>
        <v>106606329.65000001</v>
      </c>
      <c r="BB177" s="281">
        <f>ROUND(BA177/'1. UC Assumptions'!$C$19,2)</f>
        <v>254127126.69999999</v>
      </c>
      <c r="BC177" s="283">
        <f t="shared" si="134"/>
        <v>9631899.944213599</v>
      </c>
      <c r="BD177" s="281">
        <f t="shared" si="116"/>
        <v>0</v>
      </c>
      <c r="BE177" s="281">
        <f t="shared" si="117"/>
        <v>0</v>
      </c>
      <c r="BF177" s="281">
        <f t="shared" si="118"/>
        <v>0</v>
      </c>
      <c r="BG177" s="281">
        <f t="shared" si="119"/>
        <v>0</v>
      </c>
      <c r="BH177" s="281">
        <f t="shared" si="120"/>
        <v>0</v>
      </c>
      <c r="BI177" s="281">
        <f t="shared" si="121"/>
        <v>0</v>
      </c>
      <c r="BJ177" s="281">
        <f t="shared" ref="BJ177:BJ236" si="144">BC177+BH177+BI177</f>
        <v>9631899.944213599</v>
      </c>
      <c r="BK177" s="281">
        <f t="shared" si="122"/>
        <v>0</v>
      </c>
      <c r="BL177" s="281">
        <f t="shared" si="123"/>
        <v>0</v>
      </c>
      <c r="BM177" s="281">
        <f t="shared" si="124"/>
        <v>0</v>
      </c>
      <c r="BN177" s="281">
        <f t="shared" si="125"/>
        <v>9631899.944213599</v>
      </c>
      <c r="BO177" s="281">
        <f t="shared" si="126"/>
        <v>0</v>
      </c>
      <c r="BP177" s="281">
        <f t="shared" si="127"/>
        <v>0</v>
      </c>
      <c r="BQ177" s="281">
        <f t="shared" si="128"/>
        <v>0</v>
      </c>
      <c r="BR177" s="281">
        <f t="shared" si="135"/>
        <v>9631899.944213599</v>
      </c>
      <c r="BS177" s="281">
        <f t="shared" si="100"/>
        <v>4040582.02</v>
      </c>
      <c r="BT177" s="90"/>
      <c r="BU177" s="111"/>
      <c r="BV177" s="111"/>
      <c r="BW177" s="126">
        <v>101838674.09480999</v>
      </c>
      <c r="BX177" s="126">
        <v>628722520.64275002</v>
      </c>
      <c r="BY177" s="7">
        <f t="shared" si="136"/>
        <v>0</v>
      </c>
    </row>
    <row r="178" spans="1:77">
      <c r="A178" s="118" t="s">
        <v>437</v>
      </c>
      <c r="B178" s="118" t="s">
        <v>438</v>
      </c>
      <c r="C178" s="269" t="s">
        <v>438</v>
      </c>
      <c r="D178" s="119" t="s">
        <v>949</v>
      </c>
      <c r="E178" s="119" t="s">
        <v>977</v>
      </c>
      <c r="F178" s="120"/>
      <c r="G178" s="121" t="s">
        <v>1233</v>
      </c>
      <c r="H178" s="121" t="s">
        <v>884</v>
      </c>
      <c r="I178" s="122">
        <v>16</v>
      </c>
      <c r="J178" s="217">
        <f t="shared" si="98"/>
        <v>1</v>
      </c>
      <c r="K178" s="123">
        <v>575548.74748451984</v>
      </c>
      <c r="L178" s="123">
        <v>787439</v>
      </c>
      <c r="M178" s="281">
        <v>868703.22</v>
      </c>
      <c r="N178" s="264">
        <v>486424.5043055577</v>
      </c>
      <c r="O178" s="282">
        <v>382278.71569444227</v>
      </c>
      <c r="P178" s="93">
        <f t="shared" si="101"/>
        <v>6.6031377133295432E-2</v>
      </c>
      <c r="Q178" s="231">
        <v>1452987.705466731</v>
      </c>
      <c r="R178" s="231"/>
      <c r="S178" s="123">
        <v>1452987.705466731</v>
      </c>
      <c r="T178" s="123">
        <v>122307.85041368625</v>
      </c>
      <c r="U178" s="123">
        <f t="shared" si="129"/>
        <v>844255.35074748716</v>
      </c>
      <c r="V178" s="123">
        <f t="shared" si="102"/>
        <v>844255.35074748716</v>
      </c>
      <c r="W178" s="123" t="b">
        <f t="shared" si="103"/>
        <v>0</v>
      </c>
      <c r="X178" s="123">
        <v>1045775</v>
      </c>
      <c r="Y178" s="123">
        <v>0</v>
      </c>
      <c r="Z178" s="123">
        <v>0</v>
      </c>
      <c r="AA178" s="123">
        <v>0</v>
      </c>
      <c r="AB178" s="123">
        <v>0</v>
      </c>
      <c r="AC178" s="70">
        <f t="shared" si="130"/>
        <v>663496.28430555773</v>
      </c>
      <c r="AD178" s="70">
        <v>0</v>
      </c>
      <c r="AE178" s="70">
        <f t="shared" si="131"/>
        <v>1507751.6350530449</v>
      </c>
      <c r="AF178" s="51">
        <f>IF(D178='2. UC Pool Allocations by Type'!B$5,'2. UC Pool Allocations by Type'!J$5,IF(D178='2. UC Pool Allocations by Type'!B$6,'2. UC Pool Allocations by Type'!J$6,IF(D178='2. UC Pool Allocations by Type'!B$7,'2. UC Pool Allocations by Type'!J$7,IF(D178='2. UC Pool Allocations by Type'!B$10,'2. UC Pool Allocations by Type'!J$10,IF(D178='2. UC Pool Allocations by Type'!B$14,'2. UC Pool Allocations by Type'!J$14,IF(D178='2. UC Pool Allocations by Type'!B$15,'2. UC Pool Allocations by Type'!J$15,IF(D178='2. UC Pool Allocations by Type'!B$16,'2. UC Pool Allocations by Type'!J$16,0)))))))</f>
        <v>114315041.35925385</v>
      </c>
      <c r="AG178" s="71">
        <f t="shared" si="104"/>
        <v>1507751.6350530449</v>
      </c>
      <c r="AH178" s="71">
        <f t="shared" si="105"/>
        <v>0</v>
      </c>
      <c r="AI178" s="71">
        <f t="shared" si="106"/>
        <v>0</v>
      </c>
      <c r="AJ178" s="71">
        <f t="shared" si="107"/>
        <v>0</v>
      </c>
      <c r="AK178" s="71">
        <f t="shared" si="108"/>
        <v>0</v>
      </c>
      <c r="AL178" s="71">
        <f t="shared" si="109"/>
        <v>0</v>
      </c>
      <c r="AM178" s="71">
        <f t="shared" si="110"/>
        <v>0</v>
      </c>
      <c r="AN178" s="49">
        <f t="shared" si="111"/>
        <v>71239.173343511589</v>
      </c>
      <c r="AO178" s="51">
        <f>IF($E178=$D$352,U178*'1. UC Assumptions'!$H$14,0)</f>
        <v>85482.863125530275</v>
      </c>
      <c r="AP178" s="70">
        <f t="shared" si="97"/>
        <v>14243.689782018686</v>
      </c>
      <c r="AQ178" s="70">
        <f t="shared" si="112"/>
        <v>0</v>
      </c>
      <c r="AR178" s="70">
        <f t="shared" si="113"/>
        <v>0</v>
      </c>
      <c r="AS178" s="70">
        <f t="shared" si="132"/>
        <v>0</v>
      </c>
      <c r="AT178" s="70">
        <f t="shared" si="114"/>
        <v>14243.689782018686</v>
      </c>
      <c r="AU178" s="70">
        <f t="shared" si="115"/>
        <v>0</v>
      </c>
      <c r="AV178" s="70">
        <f t="shared" si="133"/>
        <v>0</v>
      </c>
      <c r="AW178" s="99">
        <f t="shared" si="99"/>
        <v>85482.863125530275</v>
      </c>
      <c r="AX178" s="281">
        <v>868703.22</v>
      </c>
      <c r="AY178" s="281">
        <f>ROUND(AX178*'1. UC Assumptions'!$C$19,2)</f>
        <v>364421</v>
      </c>
      <c r="AZ178" s="281">
        <f>IF((AE178-AD178-AX178)*'1. UC Assumptions'!$C$19&gt;0,(AE178-AD178-AX178)*'1. UC Assumptions'!$C$19,0)</f>
        <v>268080.81011475233</v>
      </c>
      <c r="BA178" s="281">
        <f t="shared" si="143"/>
        <v>632501.81011475227</v>
      </c>
      <c r="BB178" s="281">
        <f>ROUND(BA178/'1. UC Assumptions'!$C$19,2)</f>
        <v>1507751.63</v>
      </c>
      <c r="BC178" s="283">
        <f t="shared" si="134"/>
        <v>85482.863125530275</v>
      </c>
      <c r="BD178" s="281">
        <f t="shared" si="116"/>
        <v>0</v>
      </c>
      <c r="BE178" s="281">
        <f t="shared" si="117"/>
        <v>0</v>
      </c>
      <c r="BF178" s="281">
        <f t="shared" si="118"/>
        <v>1422268.7668744696</v>
      </c>
      <c r="BG178" s="281">
        <f t="shared" si="119"/>
        <v>0</v>
      </c>
      <c r="BH178" s="281">
        <f t="shared" si="120"/>
        <v>0</v>
      </c>
      <c r="BI178" s="281">
        <f t="shared" si="121"/>
        <v>0</v>
      </c>
      <c r="BJ178" s="281">
        <f t="shared" si="144"/>
        <v>85482.863125530275</v>
      </c>
      <c r="BK178" s="281">
        <f t="shared" si="122"/>
        <v>85482.863125530275</v>
      </c>
      <c r="BL178" s="281">
        <f t="shared" si="123"/>
        <v>0</v>
      </c>
      <c r="BM178" s="281">
        <f t="shared" si="124"/>
        <v>0</v>
      </c>
      <c r="BN178" s="281">
        <f t="shared" si="125"/>
        <v>0</v>
      </c>
      <c r="BO178" s="281">
        <f t="shared" si="126"/>
        <v>0</v>
      </c>
      <c r="BP178" s="281">
        <f t="shared" si="127"/>
        <v>0</v>
      </c>
      <c r="BQ178" s="281">
        <f t="shared" si="128"/>
        <v>0</v>
      </c>
      <c r="BR178" s="281">
        <f t="shared" si="135"/>
        <v>85482.863125530275</v>
      </c>
      <c r="BS178" s="281">
        <f t="shared" si="100"/>
        <v>35860.06</v>
      </c>
      <c r="BT178" s="90"/>
      <c r="BU178" s="111"/>
      <c r="BV178" s="111"/>
      <c r="BW178" s="126">
        <v>591917.28748451988</v>
      </c>
      <c r="BX178" s="126">
        <v>1452987.705466731</v>
      </c>
      <c r="BY178" s="7">
        <f t="shared" si="136"/>
        <v>0</v>
      </c>
    </row>
    <row r="179" spans="1:77">
      <c r="A179" s="118" t="s">
        <v>439</v>
      </c>
      <c r="B179" s="118" t="s">
        <v>440</v>
      </c>
      <c r="C179" s="269" t="s">
        <v>440</v>
      </c>
      <c r="D179" s="119" t="s">
        <v>972</v>
      </c>
      <c r="E179" s="120" t="s">
        <v>977</v>
      </c>
      <c r="F179" s="120"/>
      <c r="G179" s="121" t="s">
        <v>1073</v>
      </c>
      <c r="H179" s="121" t="s">
        <v>885</v>
      </c>
      <c r="I179" s="122">
        <v>12</v>
      </c>
      <c r="J179" s="217">
        <f t="shared" si="98"/>
        <v>1</v>
      </c>
      <c r="K179" s="123">
        <v>1243118.1063285959</v>
      </c>
      <c r="L179" s="123">
        <v>1291081</v>
      </c>
      <c r="M179" s="281">
        <v>1237431.8900000001</v>
      </c>
      <c r="N179" s="264">
        <v>1170798.7854396256</v>
      </c>
      <c r="O179" s="282">
        <v>66633.104560374515</v>
      </c>
      <c r="P179" s="93">
        <f t="shared" si="101"/>
        <v>7.3056619403313983E-2</v>
      </c>
      <c r="Q179" s="231">
        <v>2719339.1259318627</v>
      </c>
      <c r="R179" s="231"/>
      <c r="S179" s="123">
        <v>2719339.1259318627</v>
      </c>
      <c r="T179" s="123">
        <v>1242792.2085285531</v>
      </c>
      <c r="U179" s="123">
        <f t="shared" si="129"/>
        <v>305748.13196368399</v>
      </c>
      <c r="V179" s="123" t="b">
        <f t="shared" si="102"/>
        <v>0</v>
      </c>
      <c r="W179" s="123">
        <f t="shared" si="103"/>
        <v>305748.13196368399</v>
      </c>
      <c r="X179" s="123">
        <v>84034</v>
      </c>
      <c r="Y179" s="123">
        <v>0</v>
      </c>
      <c r="Z179" s="123">
        <v>0</v>
      </c>
      <c r="AA179" s="123">
        <v>0</v>
      </c>
      <c r="AB179" s="123">
        <v>0</v>
      </c>
      <c r="AC179" s="70">
        <f t="shared" si="130"/>
        <v>17400.895439625485</v>
      </c>
      <c r="AD179" s="70">
        <v>0</v>
      </c>
      <c r="AE179" s="70">
        <f t="shared" si="131"/>
        <v>323149.02740330948</v>
      </c>
      <c r="AF179" s="51">
        <f>IF(D179='2. UC Pool Allocations by Type'!B$5,'2. UC Pool Allocations by Type'!J$5,IF(D179='2. UC Pool Allocations by Type'!B$6,'2. UC Pool Allocations by Type'!J$6,IF(D179='2. UC Pool Allocations by Type'!B$7,'2. UC Pool Allocations by Type'!J$7,IF(D179='2. UC Pool Allocations by Type'!B$10,'2. UC Pool Allocations by Type'!J$10,IF(D179='2. UC Pool Allocations by Type'!B$14,'2. UC Pool Allocations by Type'!J$14,IF(D179='2. UC Pool Allocations by Type'!B$15,'2. UC Pool Allocations by Type'!J$15,IF(D179='2. UC Pool Allocations by Type'!B$16,'2. UC Pool Allocations by Type'!J$16,0)))))))</f>
        <v>7359030.3040027209</v>
      </c>
      <c r="AG179" s="71">
        <f t="shared" si="104"/>
        <v>0</v>
      </c>
      <c r="AH179" s="71">
        <f t="shared" si="105"/>
        <v>323149.02740330948</v>
      </c>
      <c r="AI179" s="71">
        <f t="shared" si="106"/>
        <v>0</v>
      </c>
      <c r="AJ179" s="71">
        <f t="shared" si="107"/>
        <v>0</v>
      </c>
      <c r="AK179" s="71">
        <f t="shared" si="108"/>
        <v>0</v>
      </c>
      <c r="AL179" s="71">
        <f t="shared" si="109"/>
        <v>0</v>
      </c>
      <c r="AM179" s="71">
        <f t="shared" si="110"/>
        <v>0</v>
      </c>
      <c r="AN179" s="49">
        <f t="shared" si="111"/>
        <v>18113.32015442173</v>
      </c>
      <c r="AO179" s="51">
        <f>IF($E179=$D$352,U179*'1. UC Assumptions'!$H$14,0)</f>
        <v>30957.725873336381</v>
      </c>
      <c r="AP179" s="70">
        <f t="shared" si="97"/>
        <v>12844.405718914652</v>
      </c>
      <c r="AQ179" s="70">
        <f t="shared" si="112"/>
        <v>12844.405718914652</v>
      </c>
      <c r="AR179" s="70">
        <f t="shared" si="113"/>
        <v>0</v>
      </c>
      <c r="AS179" s="70">
        <f t="shared" si="132"/>
        <v>0</v>
      </c>
      <c r="AT179" s="70">
        <f t="shared" si="114"/>
        <v>0</v>
      </c>
      <c r="AU179" s="70">
        <f t="shared" si="115"/>
        <v>0</v>
      </c>
      <c r="AV179" s="70">
        <f t="shared" si="133"/>
        <v>0</v>
      </c>
      <c r="AW179" s="99">
        <f t="shared" si="99"/>
        <v>30957.725873336381</v>
      </c>
      <c r="AX179" s="281">
        <v>1237431.8900000001</v>
      </c>
      <c r="AY179" s="281">
        <f>ROUND(AX179*'1. UC Assumptions'!$C$19,2)</f>
        <v>519102.68</v>
      </c>
      <c r="AZ179" s="281">
        <f>IF((AE179-AD179-AX179)*'1. UC Assumptions'!$C$19&gt;0,(AE179-AD179-AX179)*'1. UC Assumptions'!$C$19,0)</f>
        <v>0</v>
      </c>
      <c r="BA179" s="281">
        <f t="shared" si="143"/>
        <v>519102.68</v>
      </c>
      <c r="BB179" s="281">
        <f>ROUND(BA179/'1. UC Assumptions'!$C$19,2)</f>
        <v>1237431.8999999999</v>
      </c>
      <c r="BC179" s="283">
        <f t="shared" si="134"/>
        <v>30957.725873336381</v>
      </c>
      <c r="BD179" s="281">
        <f t="shared" si="116"/>
        <v>0</v>
      </c>
      <c r="BE179" s="281">
        <f t="shared" si="117"/>
        <v>0</v>
      </c>
      <c r="BF179" s="281">
        <f t="shared" si="118"/>
        <v>0</v>
      </c>
      <c r="BG179" s="281">
        <f t="shared" si="119"/>
        <v>0</v>
      </c>
      <c r="BH179" s="281">
        <f t="shared" si="120"/>
        <v>0</v>
      </c>
      <c r="BI179" s="281">
        <f t="shared" si="121"/>
        <v>0</v>
      </c>
      <c r="BJ179" s="281">
        <f t="shared" si="144"/>
        <v>30957.725873336381</v>
      </c>
      <c r="BK179" s="281">
        <f t="shared" si="122"/>
        <v>0</v>
      </c>
      <c r="BL179" s="281">
        <f t="shared" si="123"/>
        <v>30957.725873336381</v>
      </c>
      <c r="BM179" s="281">
        <f t="shared" si="124"/>
        <v>0</v>
      </c>
      <c r="BN179" s="281">
        <f t="shared" si="125"/>
        <v>0</v>
      </c>
      <c r="BO179" s="281">
        <f t="shared" si="126"/>
        <v>0</v>
      </c>
      <c r="BP179" s="281">
        <f t="shared" si="127"/>
        <v>0</v>
      </c>
      <c r="BQ179" s="281">
        <f t="shared" si="128"/>
        <v>0</v>
      </c>
      <c r="BR179" s="281">
        <f t="shared" si="135"/>
        <v>30957.725873336381</v>
      </c>
      <c r="BS179" s="281">
        <f t="shared" si="100"/>
        <v>12986.76</v>
      </c>
      <c r="BT179" s="90"/>
      <c r="BU179" s="111"/>
      <c r="BV179" s="111"/>
      <c r="BW179" s="126">
        <v>1290453.2463285958</v>
      </c>
      <c r="BX179" s="126">
        <v>2719339.1259318627</v>
      </c>
      <c r="BY179" s="7">
        <f t="shared" si="136"/>
        <v>0</v>
      </c>
    </row>
    <row r="180" spans="1:77">
      <c r="A180" s="118" t="s">
        <v>441</v>
      </c>
      <c r="B180" s="118" t="s">
        <v>442</v>
      </c>
      <c r="C180" s="269" t="s">
        <v>442</v>
      </c>
      <c r="D180" s="119" t="s">
        <v>972</v>
      </c>
      <c r="E180" s="119" t="s">
        <v>977</v>
      </c>
      <c r="F180" s="120"/>
      <c r="G180" s="121" t="s">
        <v>1234</v>
      </c>
      <c r="H180" s="121" t="s">
        <v>886</v>
      </c>
      <c r="I180" s="122">
        <v>16</v>
      </c>
      <c r="J180" s="217" t="str">
        <f t="shared" si="98"/>
        <v xml:space="preserve"> </v>
      </c>
      <c r="K180" s="123">
        <v>286712.9981850363</v>
      </c>
      <c r="L180" s="123">
        <v>1487214.96</v>
      </c>
      <c r="M180" s="281">
        <v>1604140.1199999999</v>
      </c>
      <c r="N180" s="264">
        <v>1565717.2393256419</v>
      </c>
      <c r="O180" s="282">
        <v>38422.880674357992</v>
      </c>
      <c r="P180" s="93">
        <f t="shared" si="101"/>
        <v>5.4456097943915927E-2</v>
      </c>
      <c r="Q180" s="231">
        <v>1870529.1528214114</v>
      </c>
      <c r="R180" s="231"/>
      <c r="S180" s="123">
        <v>1870529.1528214114</v>
      </c>
      <c r="T180" s="123">
        <v>0</v>
      </c>
      <c r="U180" s="123">
        <f t="shared" si="129"/>
        <v>304811.91349576949</v>
      </c>
      <c r="V180" s="123" t="b">
        <f t="shared" si="102"/>
        <v>0</v>
      </c>
      <c r="W180" s="123">
        <f t="shared" si="103"/>
        <v>304811.91349576949</v>
      </c>
      <c r="X180" s="123">
        <v>45903</v>
      </c>
      <c r="Y180" s="123">
        <v>0</v>
      </c>
      <c r="Z180" s="123">
        <v>0</v>
      </c>
      <c r="AA180" s="123">
        <v>0</v>
      </c>
      <c r="AB180" s="123">
        <v>0</v>
      </c>
      <c r="AC180" s="70">
        <f t="shared" si="130"/>
        <v>7480.1193256420083</v>
      </c>
      <c r="AD180" s="70">
        <v>0</v>
      </c>
      <c r="AE180" s="70">
        <f t="shared" si="131"/>
        <v>312292.0328214115</v>
      </c>
      <c r="AF180" s="51">
        <f>IF(D180='2. UC Pool Allocations by Type'!B$5,'2. UC Pool Allocations by Type'!J$5,IF(D180='2. UC Pool Allocations by Type'!B$6,'2. UC Pool Allocations by Type'!J$6,IF(D180='2. UC Pool Allocations by Type'!B$7,'2. UC Pool Allocations by Type'!J$7,IF(D180='2. UC Pool Allocations by Type'!B$10,'2. UC Pool Allocations by Type'!J$10,IF(D180='2. UC Pool Allocations by Type'!B$14,'2. UC Pool Allocations by Type'!J$14,IF(D180='2. UC Pool Allocations by Type'!B$15,'2. UC Pool Allocations by Type'!J$15,IF(D180='2. UC Pool Allocations by Type'!B$16,'2. UC Pool Allocations by Type'!J$16,0)))))))</f>
        <v>7359030.3040027209</v>
      </c>
      <c r="AG180" s="71">
        <f t="shared" si="104"/>
        <v>0</v>
      </c>
      <c r="AH180" s="71">
        <f t="shared" si="105"/>
        <v>312292.0328214115</v>
      </c>
      <c r="AI180" s="71">
        <f t="shared" si="106"/>
        <v>0</v>
      </c>
      <c r="AJ180" s="71">
        <f t="shared" si="107"/>
        <v>0</v>
      </c>
      <c r="AK180" s="71">
        <f t="shared" si="108"/>
        <v>0</v>
      </c>
      <c r="AL180" s="71">
        <f t="shared" si="109"/>
        <v>0</v>
      </c>
      <c r="AM180" s="71">
        <f t="shared" si="110"/>
        <v>0</v>
      </c>
      <c r="AN180" s="49">
        <f t="shared" si="111"/>
        <v>17504.758153301107</v>
      </c>
      <c r="AO180" s="51">
        <f>IF($E180=$D$352,U180*'1. UC Assumptions'!$H$14,0)</f>
        <v>30862.931525776166</v>
      </c>
      <c r="AP180" s="70">
        <f t="shared" si="97"/>
        <v>13358.173372475059</v>
      </c>
      <c r="AQ180" s="70">
        <f t="shared" si="112"/>
        <v>13358.173372475059</v>
      </c>
      <c r="AR180" s="70">
        <f t="shared" si="113"/>
        <v>0</v>
      </c>
      <c r="AS180" s="70">
        <f t="shared" si="132"/>
        <v>0</v>
      </c>
      <c r="AT180" s="70">
        <f t="shared" si="114"/>
        <v>0</v>
      </c>
      <c r="AU180" s="70">
        <f t="shared" si="115"/>
        <v>0</v>
      </c>
      <c r="AV180" s="70">
        <f t="shared" si="133"/>
        <v>0</v>
      </c>
      <c r="AW180" s="99">
        <f t="shared" si="99"/>
        <v>30862.931525776166</v>
      </c>
      <c r="AX180" s="281">
        <v>1604140.1199999999</v>
      </c>
      <c r="AY180" s="281">
        <f>ROUND(AX180*'1. UC Assumptions'!$C$19,2)</f>
        <v>672936.78</v>
      </c>
      <c r="AZ180" s="281">
        <f>IF((AE180-AD180-AX180)*'1. UC Assumptions'!$C$19&gt;0,(AE180-AD180-AX180)*'1. UC Assumptions'!$C$19,0)</f>
        <v>0</v>
      </c>
      <c r="BA180" s="281">
        <f t="shared" si="143"/>
        <v>672936.78</v>
      </c>
      <c r="BB180" s="281">
        <f>ROUND(BA180/'1. UC Assumptions'!$C$19,2)</f>
        <v>1604140.12</v>
      </c>
      <c r="BC180" s="283">
        <f t="shared" si="134"/>
        <v>30862.931525776166</v>
      </c>
      <c r="BD180" s="281">
        <f t="shared" si="116"/>
        <v>0</v>
      </c>
      <c r="BE180" s="281">
        <f t="shared" si="117"/>
        <v>0</v>
      </c>
      <c r="BF180" s="281">
        <f t="shared" si="118"/>
        <v>0</v>
      </c>
      <c r="BG180" s="281">
        <f t="shared" si="119"/>
        <v>0</v>
      </c>
      <c r="BH180" s="281">
        <f t="shared" si="120"/>
        <v>0</v>
      </c>
      <c r="BI180" s="281">
        <f t="shared" si="121"/>
        <v>0</v>
      </c>
      <c r="BJ180" s="281">
        <f t="shared" si="144"/>
        <v>30862.931525776166</v>
      </c>
      <c r="BK180" s="281">
        <f t="shared" si="122"/>
        <v>0</v>
      </c>
      <c r="BL180" s="281">
        <f t="shared" si="123"/>
        <v>30862.931525776166</v>
      </c>
      <c r="BM180" s="281">
        <f t="shared" si="124"/>
        <v>0</v>
      </c>
      <c r="BN180" s="281">
        <f t="shared" si="125"/>
        <v>0</v>
      </c>
      <c r="BO180" s="281">
        <f t="shared" si="126"/>
        <v>0</v>
      </c>
      <c r="BP180" s="281">
        <f t="shared" si="127"/>
        <v>0</v>
      </c>
      <c r="BQ180" s="281">
        <f t="shared" si="128"/>
        <v>0</v>
      </c>
      <c r="BR180" s="281">
        <f t="shared" si="135"/>
        <v>30862.931525776166</v>
      </c>
      <c r="BS180" s="281">
        <f t="shared" si="100"/>
        <v>12946.99</v>
      </c>
      <c r="BT180" s="90"/>
      <c r="BU180" s="111"/>
      <c r="BV180" s="111"/>
      <c r="BW180" s="126">
        <v>288523.4981850363</v>
      </c>
      <c r="BX180" s="126">
        <v>1870529.1528214114</v>
      </c>
      <c r="BY180" s="7">
        <f t="shared" si="136"/>
        <v>0</v>
      </c>
    </row>
    <row r="181" spans="1:77">
      <c r="A181" s="118" t="s">
        <v>444</v>
      </c>
      <c r="B181" s="118" t="s">
        <v>445</v>
      </c>
      <c r="C181" s="269" t="s">
        <v>445</v>
      </c>
      <c r="D181" s="119" t="s">
        <v>949</v>
      </c>
      <c r="E181" s="119"/>
      <c r="F181" s="120"/>
      <c r="G181" s="121" t="s">
        <v>443</v>
      </c>
      <c r="H181" s="121" t="s">
        <v>775</v>
      </c>
      <c r="I181" s="122">
        <v>9</v>
      </c>
      <c r="J181" s="217">
        <f t="shared" si="98"/>
        <v>1</v>
      </c>
      <c r="K181" s="123">
        <v>27660903.847313993</v>
      </c>
      <c r="L181" s="123">
        <v>32754198</v>
      </c>
      <c r="M181" s="281">
        <v>24147713.640000001</v>
      </c>
      <c r="N181" s="264">
        <v>23750523.926637512</v>
      </c>
      <c r="O181" s="282">
        <v>397189.7133624889</v>
      </c>
      <c r="P181" s="93">
        <f t="shared" si="101"/>
        <v>0.11035505192151485</v>
      </c>
      <c r="Q181" s="231">
        <v>67082213.548517935</v>
      </c>
      <c r="R181" s="231"/>
      <c r="S181" s="123">
        <v>67082213.548517935</v>
      </c>
      <c r="T181" s="123">
        <v>12509307.504387494</v>
      </c>
      <c r="U181" s="123">
        <f t="shared" si="129"/>
        <v>30822382.117492933</v>
      </c>
      <c r="V181" s="123">
        <f t="shared" si="102"/>
        <v>0</v>
      </c>
      <c r="W181" s="123" t="b">
        <f t="shared" si="103"/>
        <v>0</v>
      </c>
      <c r="X181" s="123">
        <v>912645</v>
      </c>
      <c r="Y181" s="123">
        <v>0</v>
      </c>
      <c r="Z181" s="123">
        <v>0</v>
      </c>
      <c r="AA181" s="123">
        <v>0</v>
      </c>
      <c r="AB181" s="123">
        <v>0</v>
      </c>
      <c r="AC181" s="70">
        <f t="shared" si="130"/>
        <v>515455.2866375111</v>
      </c>
      <c r="AD181" s="70">
        <v>0</v>
      </c>
      <c r="AE181" s="70">
        <f t="shared" si="131"/>
        <v>31337837.404130444</v>
      </c>
      <c r="AF181" s="51">
        <f>IF(D181='2. UC Pool Allocations by Type'!B$5,'2. UC Pool Allocations by Type'!J$5,IF(D181='2. UC Pool Allocations by Type'!B$6,'2. UC Pool Allocations by Type'!J$6,IF(D181='2. UC Pool Allocations by Type'!B$7,'2. UC Pool Allocations by Type'!J$7,IF(D181='2. UC Pool Allocations by Type'!B$10,'2. UC Pool Allocations by Type'!J$10,IF(D181='2. UC Pool Allocations by Type'!B$14,'2. UC Pool Allocations by Type'!J$14,IF(D181='2. UC Pool Allocations by Type'!B$15,'2. UC Pool Allocations by Type'!J$15,IF(D181='2. UC Pool Allocations by Type'!B$16,'2. UC Pool Allocations by Type'!J$16,0)))))))</f>
        <v>114315041.35925385</v>
      </c>
      <c r="AG181" s="71">
        <f t="shared" si="104"/>
        <v>31337837.404130444</v>
      </c>
      <c r="AH181" s="71">
        <f t="shared" si="105"/>
        <v>0</v>
      </c>
      <c r="AI181" s="71">
        <f t="shared" si="106"/>
        <v>0</v>
      </c>
      <c r="AJ181" s="71">
        <f t="shared" si="107"/>
        <v>0</v>
      </c>
      <c r="AK181" s="71">
        <f t="shared" si="108"/>
        <v>0</v>
      </c>
      <c r="AL181" s="71">
        <f t="shared" si="109"/>
        <v>0</v>
      </c>
      <c r="AM181" s="71">
        <f t="shared" si="110"/>
        <v>0</v>
      </c>
      <c r="AN181" s="49">
        <f t="shared" si="111"/>
        <v>1480669.3484136651</v>
      </c>
      <c r="AO181" s="51">
        <f>IF($E181=$D$352,U181*'1. UC Assumptions'!$H$14,0)</f>
        <v>0</v>
      </c>
      <c r="AP181" s="70">
        <f t="shared" si="97"/>
        <v>0</v>
      </c>
      <c r="AQ181" s="70">
        <f t="shared" si="112"/>
        <v>0</v>
      </c>
      <c r="AR181" s="70">
        <f t="shared" si="113"/>
        <v>0</v>
      </c>
      <c r="AS181" s="70">
        <f t="shared" si="132"/>
        <v>0</v>
      </c>
      <c r="AT181" s="70">
        <f t="shared" si="114"/>
        <v>0</v>
      </c>
      <c r="AU181" s="70">
        <f t="shared" si="115"/>
        <v>1480669.3484136651</v>
      </c>
      <c r="AV181" s="70">
        <f t="shared" si="133"/>
        <v>-66364.808180136679</v>
      </c>
      <c r="AW181" s="99">
        <f t="shared" si="99"/>
        <v>1414304.5402335285</v>
      </c>
      <c r="AX181" s="281">
        <v>24147713.640000001</v>
      </c>
      <c r="AY181" s="281">
        <f>ROUND(AX181*'1. UC Assumptions'!$C$19,2)</f>
        <v>10129965.869999999</v>
      </c>
      <c r="AZ181" s="281">
        <f>IF((AE181-AD181-AX181)*'1. UC Assumptions'!$C$19&gt;0,(AE181-AD181-AX181)*'1. UC Assumptions'!$C$19,0)</f>
        <v>3016256.919052721</v>
      </c>
      <c r="BA181" s="281">
        <f t="shared" si="143"/>
        <v>13146222.789052721</v>
      </c>
      <c r="BB181" s="281">
        <f>ROUND(BA181/'1. UC Assumptions'!$C$19,2)</f>
        <v>31337837.399999999</v>
      </c>
      <c r="BC181" s="283">
        <f t="shared" si="134"/>
        <v>1414304.5402335285</v>
      </c>
      <c r="BD181" s="281">
        <f t="shared" si="116"/>
        <v>0</v>
      </c>
      <c r="BE181" s="281">
        <f t="shared" si="117"/>
        <v>0</v>
      </c>
      <c r="BF181" s="281">
        <f t="shared" si="118"/>
        <v>29923532.859766468</v>
      </c>
      <c r="BG181" s="281">
        <f t="shared" si="119"/>
        <v>0</v>
      </c>
      <c r="BH181" s="281">
        <f t="shared" si="120"/>
        <v>0</v>
      </c>
      <c r="BI181" s="281">
        <f t="shared" si="121"/>
        <v>0</v>
      </c>
      <c r="BJ181" s="281">
        <f t="shared" si="144"/>
        <v>1414304.5402335285</v>
      </c>
      <c r="BK181" s="281">
        <f t="shared" si="122"/>
        <v>1414304.5402335285</v>
      </c>
      <c r="BL181" s="281">
        <f t="shared" si="123"/>
        <v>0</v>
      </c>
      <c r="BM181" s="281">
        <f t="shared" si="124"/>
        <v>0</v>
      </c>
      <c r="BN181" s="281">
        <f t="shared" si="125"/>
        <v>0</v>
      </c>
      <c r="BO181" s="281">
        <f t="shared" si="126"/>
        <v>0</v>
      </c>
      <c r="BP181" s="281">
        <f t="shared" si="127"/>
        <v>0</v>
      </c>
      <c r="BQ181" s="281">
        <f t="shared" si="128"/>
        <v>0</v>
      </c>
      <c r="BR181" s="281">
        <f t="shared" si="135"/>
        <v>1414304.5402335285</v>
      </c>
      <c r="BS181" s="281">
        <f t="shared" si="100"/>
        <v>593300.75</v>
      </c>
      <c r="BT181" s="90"/>
      <c r="BU181" s="111"/>
      <c r="BV181" s="111"/>
      <c r="BW181" s="126">
        <v>30928565.927313991</v>
      </c>
      <c r="BX181" s="126">
        <v>67082213.548517935</v>
      </c>
      <c r="BY181" s="7">
        <f t="shared" si="136"/>
        <v>0</v>
      </c>
    </row>
    <row r="182" spans="1:77">
      <c r="A182" s="118" t="s">
        <v>447</v>
      </c>
      <c r="B182" s="118" t="s">
        <v>448</v>
      </c>
      <c r="C182" s="269" t="s">
        <v>2138</v>
      </c>
      <c r="D182" s="119" t="s">
        <v>949</v>
      </c>
      <c r="E182" s="119" t="s">
        <v>977</v>
      </c>
      <c r="F182" s="120"/>
      <c r="G182" s="121" t="s">
        <v>446</v>
      </c>
      <c r="H182" s="121" t="s">
        <v>887</v>
      </c>
      <c r="I182" s="122">
        <v>3</v>
      </c>
      <c r="J182" s="217">
        <f t="shared" si="98"/>
        <v>1</v>
      </c>
      <c r="K182" s="123">
        <v>180443.26599617046</v>
      </c>
      <c r="L182" s="123">
        <v>1052477</v>
      </c>
      <c r="M182" s="281">
        <v>733701.41</v>
      </c>
      <c r="N182" s="264">
        <v>697930.90333888168</v>
      </c>
      <c r="O182" s="282">
        <v>35770.506661118357</v>
      </c>
      <c r="P182" s="93">
        <f t="shared" si="101"/>
        <v>6.6160568168099898E-2</v>
      </c>
      <c r="Q182" s="231">
        <v>1314490.971300442</v>
      </c>
      <c r="R182" s="231"/>
      <c r="S182" s="123">
        <v>1314490.971300442</v>
      </c>
      <c r="T182" s="123">
        <v>468693.4259801482</v>
      </c>
      <c r="U182" s="123">
        <f t="shared" si="129"/>
        <v>147866.64198141219</v>
      </c>
      <c r="V182" s="123">
        <f t="shared" si="102"/>
        <v>147866.64198141219</v>
      </c>
      <c r="W182" s="123" t="b">
        <f t="shared" si="103"/>
        <v>0</v>
      </c>
      <c r="X182" s="123">
        <v>43349</v>
      </c>
      <c r="Y182" s="123">
        <v>0</v>
      </c>
      <c r="Z182" s="123">
        <v>0</v>
      </c>
      <c r="AA182" s="123">
        <v>0</v>
      </c>
      <c r="AB182" s="123">
        <v>0</v>
      </c>
      <c r="AC182" s="70">
        <f t="shared" si="130"/>
        <v>7578.4933388816426</v>
      </c>
      <c r="AD182" s="70">
        <v>0</v>
      </c>
      <c r="AE182" s="70">
        <f t="shared" si="131"/>
        <v>155445.13532029383</v>
      </c>
      <c r="AF182" s="51">
        <f>IF(D182='2. UC Pool Allocations by Type'!B$5,'2. UC Pool Allocations by Type'!J$5,IF(D182='2. UC Pool Allocations by Type'!B$6,'2. UC Pool Allocations by Type'!J$6,IF(D182='2. UC Pool Allocations by Type'!B$7,'2. UC Pool Allocations by Type'!J$7,IF(D182='2. UC Pool Allocations by Type'!B$10,'2. UC Pool Allocations by Type'!J$10,IF(D182='2. UC Pool Allocations by Type'!B$14,'2. UC Pool Allocations by Type'!J$14,IF(D182='2. UC Pool Allocations by Type'!B$15,'2. UC Pool Allocations by Type'!J$15,IF(D182='2. UC Pool Allocations by Type'!B$16,'2. UC Pool Allocations by Type'!J$16,0)))))))</f>
        <v>114315041.35925385</v>
      </c>
      <c r="AG182" s="71">
        <f t="shared" si="104"/>
        <v>155445.13532029383</v>
      </c>
      <c r="AH182" s="71">
        <f t="shared" si="105"/>
        <v>0</v>
      </c>
      <c r="AI182" s="71">
        <f t="shared" si="106"/>
        <v>0</v>
      </c>
      <c r="AJ182" s="71">
        <f t="shared" si="107"/>
        <v>0</v>
      </c>
      <c r="AK182" s="71">
        <f t="shared" si="108"/>
        <v>0</v>
      </c>
      <c r="AL182" s="71">
        <f t="shared" si="109"/>
        <v>0</v>
      </c>
      <c r="AM182" s="71">
        <f t="shared" si="110"/>
        <v>0</v>
      </c>
      <c r="AN182" s="49">
        <f t="shared" si="111"/>
        <v>7344.5670248591296</v>
      </c>
      <c r="AO182" s="51">
        <f>IF($E182=$D$352,U182*'1. UC Assumptions'!$H$14,0)</f>
        <v>14971.849341715846</v>
      </c>
      <c r="AP182" s="70">
        <f t="shared" ref="AP182:AP241" si="145">IF(AO182=0,0,IF(AN182&gt;AO182,0,AO182-AN182))</f>
        <v>7627.2823168567165</v>
      </c>
      <c r="AQ182" s="70">
        <f t="shared" si="112"/>
        <v>0</v>
      </c>
      <c r="AR182" s="70">
        <f t="shared" si="113"/>
        <v>0</v>
      </c>
      <c r="AS182" s="70">
        <f t="shared" si="132"/>
        <v>0</v>
      </c>
      <c r="AT182" s="70">
        <f t="shared" si="114"/>
        <v>7627.2823168567165</v>
      </c>
      <c r="AU182" s="70">
        <f t="shared" si="115"/>
        <v>0</v>
      </c>
      <c r="AV182" s="70">
        <f t="shared" si="133"/>
        <v>0</v>
      </c>
      <c r="AW182" s="99">
        <f t="shared" si="99"/>
        <v>14971.849341715846</v>
      </c>
      <c r="AX182" s="281">
        <v>733701.41</v>
      </c>
      <c r="AY182" s="281">
        <f>ROUND(AX182*'1. UC Assumptions'!$C$19,2)</f>
        <v>307787.74</v>
      </c>
      <c r="AZ182" s="281">
        <f>IF((AE182-AD182-AX182)*'1. UC Assumptions'!$C$19&gt;0,(AE182-AD182-AX182)*'1. UC Assumptions'!$C$19,0)</f>
        <v>0</v>
      </c>
      <c r="BA182" s="281">
        <f t="shared" si="143"/>
        <v>307787.74</v>
      </c>
      <c r="BB182" s="281">
        <f>ROUND(BA182/'1. UC Assumptions'!$C$19,2)</f>
        <v>733701.41</v>
      </c>
      <c r="BC182" s="283">
        <f t="shared" si="134"/>
        <v>14971.849341715846</v>
      </c>
      <c r="BD182" s="281">
        <f t="shared" si="116"/>
        <v>0</v>
      </c>
      <c r="BE182" s="281">
        <f t="shared" si="117"/>
        <v>0</v>
      </c>
      <c r="BF182" s="281">
        <f t="shared" si="118"/>
        <v>718729.56065828423</v>
      </c>
      <c r="BG182" s="281">
        <f t="shared" si="119"/>
        <v>0</v>
      </c>
      <c r="BH182" s="281">
        <f t="shared" si="120"/>
        <v>0</v>
      </c>
      <c r="BI182" s="281">
        <f t="shared" si="121"/>
        <v>0</v>
      </c>
      <c r="BJ182" s="281">
        <f t="shared" si="144"/>
        <v>14971.849341715846</v>
      </c>
      <c r="BK182" s="281">
        <f t="shared" si="122"/>
        <v>14971.849341715846</v>
      </c>
      <c r="BL182" s="281">
        <f t="shared" si="123"/>
        <v>0</v>
      </c>
      <c r="BM182" s="281">
        <f t="shared" si="124"/>
        <v>0</v>
      </c>
      <c r="BN182" s="281">
        <f t="shared" si="125"/>
        <v>0</v>
      </c>
      <c r="BO182" s="281">
        <f t="shared" si="126"/>
        <v>0</v>
      </c>
      <c r="BP182" s="281">
        <f t="shared" si="127"/>
        <v>0</v>
      </c>
      <c r="BQ182" s="281">
        <f t="shared" si="128"/>
        <v>0</v>
      </c>
      <c r="BR182" s="281">
        <f t="shared" si="135"/>
        <v>14971.849341715846</v>
      </c>
      <c r="BS182" s="281">
        <f t="shared" si="100"/>
        <v>6280.69</v>
      </c>
      <c r="BT182" s="90"/>
      <c r="BU182" s="111"/>
      <c r="BV182" s="111"/>
      <c r="BW182" s="126">
        <v>195400.99599617044</v>
      </c>
      <c r="BX182" s="126">
        <v>1314490.971300442</v>
      </c>
      <c r="BY182" s="7">
        <f t="shared" si="136"/>
        <v>0</v>
      </c>
    </row>
    <row r="183" spans="1:77">
      <c r="A183" s="118" t="s">
        <v>449</v>
      </c>
      <c r="B183" s="118" t="s">
        <v>450</v>
      </c>
      <c r="C183" s="269" t="s">
        <v>450</v>
      </c>
      <c r="D183" s="119" t="s">
        <v>972</v>
      </c>
      <c r="E183" s="119" t="s">
        <v>977</v>
      </c>
      <c r="F183" s="120"/>
      <c r="G183" s="121" t="s">
        <v>1235</v>
      </c>
      <c r="H183" s="121" t="s">
        <v>888</v>
      </c>
      <c r="I183" s="122">
        <v>19</v>
      </c>
      <c r="J183" s="217" t="str">
        <f t="shared" ref="J183:J242" si="146">IF(T183&gt;0,1," ")</f>
        <v xml:space="preserve"> </v>
      </c>
      <c r="K183" s="123">
        <v>552273.53438530606</v>
      </c>
      <c r="L183" s="123">
        <v>398050.62</v>
      </c>
      <c r="M183" s="281">
        <v>1600413.47</v>
      </c>
      <c r="N183" s="264">
        <v>614899.28363414854</v>
      </c>
      <c r="O183" s="282">
        <v>985514.18636585143</v>
      </c>
      <c r="P183" s="93">
        <f t="shared" si="101"/>
        <v>5.9066042432015742E-2</v>
      </c>
      <c r="Q183" s="231">
        <v>1006456.041212398</v>
      </c>
      <c r="R183" s="231"/>
      <c r="S183" s="123">
        <v>1006456.041212398</v>
      </c>
      <c r="T183" s="123">
        <v>0</v>
      </c>
      <c r="U183" s="123">
        <f t="shared" si="129"/>
        <v>391556.75757824944</v>
      </c>
      <c r="V183" s="123" t="b">
        <f t="shared" si="102"/>
        <v>0</v>
      </c>
      <c r="W183" s="123">
        <f t="shared" si="103"/>
        <v>391556.75757824944</v>
      </c>
      <c r="X183" s="123">
        <v>3996</v>
      </c>
      <c r="Y183" s="123">
        <v>1609075.82</v>
      </c>
      <c r="Z183" s="123">
        <v>0</v>
      </c>
      <c r="AA183" s="123">
        <v>0</v>
      </c>
      <c r="AB183" s="123">
        <v>0</v>
      </c>
      <c r="AC183" s="70">
        <f t="shared" si="130"/>
        <v>627557.63363414863</v>
      </c>
      <c r="AD183" s="70">
        <v>0</v>
      </c>
      <c r="AE183" s="70">
        <f t="shared" si="131"/>
        <v>1019114.3912123981</v>
      </c>
      <c r="AF183" s="51">
        <f>IF(D183='2. UC Pool Allocations by Type'!B$5,'2. UC Pool Allocations by Type'!J$5,IF(D183='2. UC Pool Allocations by Type'!B$6,'2. UC Pool Allocations by Type'!J$6,IF(D183='2. UC Pool Allocations by Type'!B$7,'2. UC Pool Allocations by Type'!J$7,IF(D183='2. UC Pool Allocations by Type'!B$10,'2. UC Pool Allocations by Type'!J$10,IF(D183='2. UC Pool Allocations by Type'!B$14,'2. UC Pool Allocations by Type'!J$14,IF(D183='2. UC Pool Allocations by Type'!B$15,'2. UC Pool Allocations by Type'!J$15,IF(D183='2. UC Pool Allocations by Type'!B$16,'2. UC Pool Allocations by Type'!J$16,0)))))))</f>
        <v>7359030.3040027209</v>
      </c>
      <c r="AG183" s="71">
        <f t="shared" si="104"/>
        <v>0</v>
      </c>
      <c r="AH183" s="71">
        <f t="shared" si="105"/>
        <v>1019114.3912123981</v>
      </c>
      <c r="AI183" s="71">
        <f t="shared" si="106"/>
        <v>0</v>
      </c>
      <c r="AJ183" s="71">
        <f t="shared" si="107"/>
        <v>0</v>
      </c>
      <c r="AK183" s="71">
        <f t="shared" si="108"/>
        <v>0</v>
      </c>
      <c r="AL183" s="71">
        <f t="shared" si="109"/>
        <v>0</v>
      </c>
      <c r="AM183" s="71">
        <f t="shared" si="110"/>
        <v>0</v>
      </c>
      <c r="AN183" s="49">
        <f t="shared" si="111"/>
        <v>57123.938729885558</v>
      </c>
      <c r="AO183" s="51">
        <f>IF($E183=$D$352,U183*'1. UC Assumptions'!$H$14,0)</f>
        <v>39646.053394038921</v>
      </c>
      <c r="AP183" s="70">
        <f t="shared" si="145"/>
        <v>0</v>
      </c>
      <c r="AQ183" s="70">
        <f t="shared" si="112"/>
        <v>0</v>
      </c>
      <c r="AR183" s="70">
        <f t="shared" si="113"/>
        <v>0</v>
      </c>
      <c r="AS183" s="70">
        <f t="shared" si="132"/>
        <v>0</v>
      </c>
      <c r="AT183" s="70">
        <f t="shared" si="114"/>
        <v>0</v>
      </c>
      <c r="AU183" s="70">
        <f t="shared" si="115"/>
        <v>0</v>
      </c>
      <c r="AV183" s="70">
        <f t="shared" si="133"/>
        <v>0</v>
      </c>
      <c r="AW183" s="99">
        <f t="shared" si="99"/>
        <v>57123.938729885558</v>
      </c>
      <c r="AX183" s="281">
        <v>1600413.47</v>
      </c>
      <c r="AY183" s="281">
        <f>ROUND(AX183*'1. UC Assumptions'!$C$19,2)</f>
        <v>671373.45</v>
      </c>
      <c r="AZ183" s="281">
        <f>IF((AE183-AD183-AX183)*'1. UC Assumptions'!$C$19&gt;0,(AE183-AD183-AX183)*'1. UC Assumptions'!$C$19,0)</f>
        <v>0</v>
      </c>
      <c r="BA183" s="281">
        <f t="shared" si="143"/>
        <v>671373.45</v>
      </c>
      <c r="BB183" s="281">
        <f>ROUND(BA183/'1. UC Assumptions'!$C$19,2)</f>
        <v>1600413.47</v>
      </c>
      <c r="BC183" s="283">
        <f t="shared" si="134"/>
        <v>57123.938729885558</v>
      </c>
      <c r="BD183" s="281">
        <f t="shared" si="116"/>
        <v>0</v>
      </c>
      <c r="BE183" s="281">
        <f t="shared" si="117"/>
        <v>0</v>
      </c>
      <c r="BF183" s="281">
        <f t="shared" si="118"/>
        <v>0</v>
      </c>
      <c r="BG183" s="281">
        <f t="shared" si="119"/>
        <v>0</v>
      </c>
      <c r="BH183" s="281">
        <f t="shared" si="120"/>
        <v>0</v>
      </c>
      <c r="BI183" s="281">
        <f t="shared" si="121"/>
        <v>0</v>
      </c>
      <c r="BJ183" s="281">
        <f t="shared" si="144"/>
        <v>57123.938729885558</v>
      </c>
      <c r="BK183" s="281">
        <f t="shared" si="122"/>
        <v>0</v>
      </c>
      <c r="BL183" s="281">
        <f t="shared" si="123"/>
        <v>57123.938729885558</v>
      </c>
      <c r="BM183" s="281">
        <f t="shared" si="124"/>
        <v>0</v>
      </c>
      <c r="BN183" s="281">
        <f t="shared" si="125"/>
        <v>0</v>
      </c>
      <c r="BO183" s="281">
        <f t="shared" si="126"/>
        <v>0</v>
      </c>
      <c r="BP183" s="281">
        <f t="shared" si="127"/>
        <v>0</v>
      </c>
      <c r="BQ183" s="281">
        <f t="shared" si="128"/>
        <v>0</v>
      </c>
      <c r="BR183" s="281">
        <f t="shared" si="135"/>
        <v>57123.938729885558</v>
      </c>
      <c r="BS183" s="281">
        <f t="shared" si="100"/>
        <v>23963.49</v>
      </c>
      <c r="BT183" s="90"/>
      <c r="BU183" s="111"/>
      <c r="BV183" s="111"/>
      <c r="BW183" s="126">
        <v>557402.38438530604</v>
      </c>
      <c r="BX183" s="126">
        <v>1006456.041212398</v>
      </c>
      <c r="BY183" s="7">
        <f t="shared" si="136"/>
        <v>0</v>
      </c>
    </row>
    <row r="184" spans="1:77">
      <c r="A184" s="118" t="s">
        <v>452</v>
      </c>
      <c r="B184" s="118" t="s">
        <v>453</v>
      </c>
      <c r="C184" s="269" t="s">
        <v>453</v>
      </c>
      <c r="D184" s="119" t="s">
        <v>949</v>
      </c>
      <c r="E184" s="119"/>
      <c r="F184" s="120"/>
      <c r="G184" s="121" t="s">
        <v>451</v>
      </c>
      <c r="H184" s="121" t="s">
        <v>802</v>
      </c>
      <c r="I184" s="122">
        <v>5</v>
      </c>
      <c r="J184" s="217">
        <f t="shared" si="146"/>
        <v>1</v>
      </c>
      <c r="K184" s="123">
        <v>2868128.7485399991</v>
      </c>
      <c r="L184" s="123">
        <v>9028994</v>
      </c>
      <c r="M184" s="281">
        <v>6322023.5300000012</v>
      </c>
      <c r="N184" s="264">
        <v>3836891.9099177024</v>
      </c>
      <c r="O184" s="282">
        <v>2485131.6200822988</v>
      </c>
      <c r="P184" s="93">
        <f t="shared" si="101"/>
        <v>8.1348860635174214E-2</v>
      </c>
      <c r="Q184" s="231">
        <v>12864940.128970539</v>
      </c>
      <c r="R184" s="231"/>
      <c r="S184" s="123">
        <v>12864940.128970539</v>
      </c>
      <c r="T184" s="123">
        <v>5155420.6652184501</v>
      </c>
      <c r="U184" s="123">
        <f t="shared" si="129"/>
        <v>3872627.5538343866</v>
      </c>
      <c r="V184" s="123">
        <f t="shared" si="102"/>
        <v>0</v>
      </c>
      <c r="W184" s="123" t="b">
        <f t="shared" si="103"/>
        <v>0</v>
      </c>
      <c r="X184" s="123">
        <v>3016684</v>
      </c>
      <c r="Y184" s="123">
        <v>0</v>
      </c>
      <c r="Z184" s="123">
        <v>1976725</v>
      </c>
      <c r="AA184" s="123">
        <v>0</v>
      </c>
      <c r="AB184" s="123">
        <v>0</v>
      </c>
      <c r="AC184" s="70">
        <f t="shared" si="130"/>
        <v>2508277.3799177012</v>
      </c>
      <c r="AD184" s="70">
        <v>0</v>
      </c>
      <c r="AE184" s="70">
        <f t="shared" si="131"/>
        <v>6380904.9337520879</v>
      </c>
      <c r="AF184" s="51">
        <f>IF(D184='2. UC Pool Allocations by Type'!B$5,'2. UC Pool Allocations by Type'!J$5,IF(D184='2. UC Pool Allocations by Type'!B$6,'2. UC Pool Allocations by Type'!J$6,IF(D184='2. UC Pool Allocations by Type'!B$7,'2. UC Pool Allocations by Type'!J$7,IF(D184='2. UC Pool Allocations by Type'!B$10,'2. UC Pool Allocations by Type'!J$10,IF(D184='2. UC Pool Allocations by Type'!B$14,'2. UC Pool Allocations by Type'!J$14,IF(D184='2. UC Pool Allocations by Type'!B$15,'2. UC Pool Allocations by Type'!J$15,IF(D184='2. UC Pool Allocations by Type'!B$16,'2. UC Pool Allocations by Type'!J$16,0)))))))</f>
        <v>114315041.35925385</v>
      </c>
      <c r="AG184" s="71">
        <f t="shared" si="104"/>
        <v>6380904.9337520879</v>
      </c>
      <c r="AH184" s="71">
        <f t="shared" si="105"/>
        <v>0</v>
      </c>
      <c r="AI184" s="71">
        <f t="shared" si="106"/>
        <v>0</v>
      </c>
      <c r="AJ184" s="71">
        <f t="shared" si="107"/>
        <v>0</v>
      </c>
      <c r="AK184" s="71">
        <f t="shared" si="108"/>
        <v>0</v>
      </c>
      <c r="AL184" s="71">
        <f t="shared" si="109"/>
        <v>0</v>
      </c>
      <c r="AM184" s="71">
        <f t="shared" si="110"/>
        <v>0</v>
      </c>
      <c r="AN184" s="49">
        <f t="shared" si="111"/>
        <v>301488.90712231986</v>
      </c>
      <c r="AO184" s="51">
        <f>IF($E184=$D$352,U184*'1. UC Assumptions'!$H$14,0)</f>
        <v>0</v>
      </c>
      <c r="AP184" s="70">
        <f t="shared" si="145"/>
        <v>0</v>
      </c>
      <c r="AQ184" s="70">
        <f t="shared" si="112"/>
        <v>0</v>
      </c>
      <c r="AR184" s="70">
        <f t="shared" si="113"/>
        <v>0</v>
      </c>
      <c r="AS184" s="70">
        <f t="shared" si="132"/>
        <v>0</v>
      </c>
      <c r="AT184" s="70">
        <f t="shared" si="114"/>
        <v>0</v>
      </c>
      <c r="AU184" s="70">
        <f t="shared" si="115"/>
        <v>301488.90712231986</v>
      </c>
      <c r="AV184" s="70">
        <f t="shared" si="133"/>
        <v>-13512.978782905118</v>
      </c>
      <c r="AW184" s="99">
        <f t="shared" ref="AW184:AW244" si="147">AN184+AP184+AS184+AV184</f>
        <v>287975.92833941476</v>
      </c>
      <c r="AX184" s="281">
        <v>6322023.5300000012</v>
      </c>
      <c r="AY184" s="281">
        <f>ROUND(AX184*'1. UC Assumptions'!$C$19,2)</f>
        <v>2652088.87</v>
      </c>
      <c r="AZ184" s="281">
        <f>IF((AE184-AD184-AX184)*'1. UC Assumptions'!$C$19&gt;0,(AE184-AD184-AX184)*'1. UC Assumptions'!$C$19,0)</f>
        <v>24700.748874000365</v>
      </c>
      <c r="BA184" s="281">
        <f t="shared" si="143"/>
        <v>2676789.6188740004</v>
      </c>
      <c r="BB184" s="281">
        <f>ROUND(BA184/'1. UC Assumptions'!$C$19,2)</f>
        <v>6380904.9299999997</v>
      </c>
      <c r="BC184" s="283">
        <f t="shared" si="134"/>
        <v>287975.92833941476</v>
      </c>
      <c r="BD184" s="281">
        <f t="shared" si="116"/>
        <v>0</v>
      </c>
      <c r="BE184" s="281">
        <f t="shared" si="117"/>
        <v>0</v>
      </c>
      <c r="BF184" s="281">
        <f t="shared" si="118"/>
        <v>6092929.0016605854</v>
      </c>
      <c r="BG184" s="281">
        <f t="shared" si="119"/>
        <v>0</v>
      </c>
      <c r="BH184" s="281">
        <f t="shared" si="120"/>
        <v>0</v>
      </c>
      <c r="BI184" s="281">
        <f t="shared" si="121"/>
        <v>0</v>
      </c>
      <c r="BJ184" s="281">
        <f t="shared" si="144"/>
        <v>287975.92833941476</v>
      </c>
      <c r="BK184" s="281">
        <f t="shared" si="122"/>
        <v>287975.92833941476</v>
      </c>
      <c r="BL184" s="281">
        <f t="shared" si="123"/>
        <v>0</v>
      </c>
      <c r="BM184" s="281">
        <f t="shared" si="124"/>
        <v>0</v>
      </c>
      <c r="BN184" s="281">
        <f t="shared" si="125"/>
        <v>0</v>
      </c>
      <c r="BO184" s="281">
        <f t="shared" si="126"/>
        <v>0</v>
      </c>
      <c r="BP184" s="281">
        <f t="shared" si="127"/>
        <v>0</v>
      </c>
      <c r="BQ184" s="281">
        <f t="shared" si="128"/>
        <v>0</v>
      </c>
      <c r="BR184" s="281">
        <f t="shared" si="135"/>
        <v>287975.92833941476</v>
      </c>
      <c r="BS184" s="281">
        <f t="shared" si="100"/>
        <v>120805.9</v>
      </c>
      <c r="BT184" s="90"/>
      <c r="BU184" s="111"/>
      <c r="BV184" s="111"/>
      <c r="BW184" s="126">
        <v>3184004.0785399973</v>
      </c>
      <c r="BX184" s="126">
        <v>12864940.128970539</v>
      </c>
      <c r="BY184" s="7">
        <f t="shared" si="136"/>
        <v>0</v>
      </c>
    </row>
    <row r="185" spans="1:77">
      <c r="A185" s="118" t="s">
        <v>455</v>
      </c>
      <c r="B185" s="118" t="s">
        <v>456</v>
      </c>
      <c r="C185" s="269" t="s">
        <v>456</v>
      </c>
      <c r="D185" s="119" t="s">
        <v>949</v>
      </c>
      <c r="E185" s="119"/>
      <c r="F185" s="120"/>
      <c r="G185" s="121" t="s">
        <v>454</v>
      </c>
      <c r="H185" s="121" t="s">
        <v>779</v>
      </c>
      <c r="I185" s="122">
        <v>10</v>
      </c>
      <c r="J185" s="217">
        <f t="shared" si="146"/>
        <v>1</v>
      </c>
      <c r="K185" s="123">
        <v>35948183.466763996</v>
      </c>
      <c r="L185" s="123">
        <v>14290101</v>
      </c>
      <c r="M185" s="281">
        <v>9028972.2200000007</v>
      </c>
      <c r="N185" s="264">
        <v>9028972.2200000007</v>
      </c>
      <c r="O185" s="282">
        <v>0</v>
      </c>
      <c r="P185" s="93">
        <f t="shared" si="101"/>
        <v>8.6351034947713901E-2</v>
      </c>
      <c r="Q185" s="231">
        <v>54576412.324466728</v>
      </c>
      <c r="R185" s="231"/>
      <c r="S185" s="123">
        <v>54576412.324466728</v>
      </c>
      <c r="T185" s="123">
        <v>7294031.8996208711</v>
      </c>
      <c r="U185" s="123">
        <f t="shared" si="129"/>
        <v>38253408.204845861</v>
      </c>
      <c r="V185" s="123">
        <f t="shared" si="102"/>
        <v>0</v>
      </c>
      <c r="W185" s="123" t="b">
        <f t="shared" si="103"/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70">
        <f t="shared" si="130"/>
        <v>0</v>
      </c>
      <c r="AD185" s="70">
        <v>0</v>
      </c>
      <c r="AE185" s="70">
        <f t="shared" si="131"/>
        <v>38253408.204845861</v>
      </c>
      <c r="AF185" s="51">
        <f>IF(D185='2. UC Pool Allocations by Type'!B$5,'2. UC Pool Allocations by Type'!J$5,IF(D185='2. UC Pool Allocations by Type'!B$6,'2. UC Pool Allocations by Type'!J$6,IF(D185='2. UC Pool Allocations by Type'!B$7,'2. UC Pool Allocations by Type'!J$7,IF(D185='2. UC Pool Allocations by Type'!B$10,'2. UC Pool Allocations by Type'!J$10,IF(D185='2. UC Pool Allocations by Type'!B$14,'2. UC Pool Allocations by Type'!J$14,IF(D185='2. UC Pool Allocations by Type'!B$15,'2. UC Pool Allocations by Type'!J$15,IF(D185='2. UC Pool Allocations by Type'!B$16,'2. UC Pool Allocations by Type'!J$16,0)))))))</f>
        <v>114315041.35925385</v>
      </c>
      <c r="AG185" s="71">
        <f t="shared" si="104"/>
        <v>38253408.204845861</v>
      </c>
      <c r="AH185" s="71">
        <f t="shared" si="105"/>
        <v>0</v>
      </c>
      <c r="AI185" s="71">
        <f t="shared" si="106"/>
        <v>0</v>
      </c>
      <c r="AJ185" s="71">
        <f t="shared" si="107"/>
        <v>0</v>
      </c>
      <c r="AK185" s="71">
        <f t="shared" si="108"/>
        <v>0</v>
      </c>
      <c r="AL185" s="71">
        <f t="shared" si="109"/>
        <v>0</v>
      </c>
      <c r="AM185" s="71">
        <f t="shared" si="110"/>
        <v>0</v>
      </c>
      <c r="AN185" s="49">
        <f t="shared" si="111"/>
        <v>1807420.4761112719</v>
      </c>
      <c r="AO185" s="51">
        <f>IF($E185=$D$352,U185*'1. UC Assumptions'!$H$14,0)</f>
        <v>0</v>
      </c>
      <c r="AP185" s="70">
        <f t="shared" si="145"/>
        <v>0</v>
      </c>
      <c r="AQ185" s="70">
        <f t="shared" si="112"/>
        <v>0</v>
      </c>
      <c r="AR185" s="70">
        <f t="shared" si="113"/>
        <v>0</v>
      </c>
      <c r="AS185" s="70">
        <f t="shared" si="132"/>
        <v>0</v>
      </c>
      <c r="AT185" s="70">
        <f t="shared" si="114"/>
        <v>0</v>
      </c>
      <c r="AU185" s="70">
        <f t="shared" si="115"/>
        <v>1807420.4761112719</v>
      </c>
      <c r="AV185" s="70">
        <f t="shared" si="133"/>
        <v>-81010.060299070115</v>
      </c>
      <c r="AW185" s="99">
        <f t="shared" si="147"/>
        <v>1726410.4158122018</v>
      </c>
      <c r="AX185" s="281">
        <v>9028972.2200000007</v>
      </c>
      <c r="AY185" s="281">
        <f>ROUND(AX185*'1. UC Assumptions'!$C$19,2)</f>
        <v>3787653.85</v>
      </c>
      <c r="AZ185" s="281">
        <f>IF((AE185-AD185-AX185)*'1. UC Assumptions'!$C$19&gt;0,(AE185-AD185-AX185)*'1. UC Assumptions'!$C$19,0)</f>
        <v>12259650.895642839</v>
      </c>
      <c r="BA185" s="281">
        <f t="shared" si="143"/>
        <v>16047304.745642839</v>
      </c>
      <c r="BB185" s="281">
        <f>ROUND(BA185/'1. UC Assumptions'!$C$19,2)</f>
        <v>38253408.210000001</v>
      </c>
      <c r="BC185" s="283">
        <f t="shared" si="134"/>
        <v>1726410.4158122018</v>
      </c>
      <c r="BD185" s="281">
        <f t="shared" si="116"/>
        <v>0</v>
      </c>
      <c r="BE185" s="281">
        <f t="shared" si="117"/>
        <v>0</v>
      </c>
      <c r="BF185" s="281">
        <f t="shared" si="118"/>
        <v>36526997.794187799</v>
      </c>
      <c r="BG185" s="281">
        <f t="shared" si="119"/>
        <v>0</v>
      </c>
      <c r="BH185" s="281">
        <f t="shared" si="120"/>
        <v>0</v>
      </c>
      <c r="BI185" s="281">
        <f t="shared" si="121"/>
        <v>0</v>
      </c>
      <c r="BJ185" s="281">
        <f t="shared" si="144"/>
        <v>1726410.4158122018</v>
      </c>
      <c r="BK185" s="281">
        <f t="shared" si="122"/>
        <v>1726410.4158122018</v>
      </c>
      <c r="BL185" s="281">
        <f t="shared" si="123"/>
        <v>0</v>
      </c>
      <c r="BM185" s="281">
        <f t="shared" si="124"/>
        <v>0</v>
      </c>
      <c r="BN185" s="281">
        <f t="shared" si="125"/>
        <v>0</v>
      </c>
      <c r="BO185" s="281">
        <f t="shared" si="126"/>
        <v>0</v>
      </c>
      <c r="BP185" s="281">
        <f t="shared" si="127"/>
        <v>0</v>
      </c>
      <c r="BQ185" s="281">
        <f t="shared" si="128"/>
        <v>0</v>
      </c>
      <c r="BR185" s="281">
        <f t="shared" si="135"/>
        <v>1726410.4158122018</v>
      </c>
      <c r="BS185" s="281">
        <f t="shared" ref="BS185:BS245" si="148">ROUNDDOWN(BR185*0.4195,2)</f>
        <v>724229.16</v>
      </c>
      <c r="BT185" s="90"/>
      <c r="BU185" s="111"/>
      <c r="BV185" s="111"/>
      <c r="BW185" s="126">
        <v>37520604.076763995</v>
      </c>
      <c r="BX185" s="126">
        <v>54576412.324466728</v>
      </c>
      <c r="BY185" s="7">
        <f t="shared" si="136"/>
        <v>0</v>
      </c>
    </row>
    <row r="186" spans="1:77">
      <c r="A186" s="118" t="s">
        <v>457</v>
      </c>
      <c r="B186" s="118" t="s">
        <v>458</v>
      </c>
      <c r="C186" s="269" t="s">
        <v>458</v>
      </c>
      <c r="D186" s="119" t="s">
        <v>972</v>
      </c>
      <c r="E186" s="119" t="s">
        <v>977</v>
      </c>
      <c r="F186" s="120"/>
      <c r="G186" s="121" t="s">
        <v>1236</v>
      </c>
      <c r="H186" s="121" t="s">
        <v>889</v>
      </c>
      <c r="I186" s="122">
        <v>6</v>
      </c>
      <c r="J186" s="217">
        <f t="shared" si="146"/>
        <v>1</v>
      </c>
      <c r="K186" s="123">
        <v>1276960.4807463912</v>
      </c>
      <c r="L186" s="123">
        <v>1678960</v>
      </c>
      <c r="M186" s="281">
        <v>1687838.79</v>
      </c>
      <c r="N186" s="264">
        <v>1646833.1673786824</v>
      </c>
      <c r="O186" s="282">
        <v>41005.622621317627</v>
      </c>
      <c r="P186" s="93">
        <f t="shared" si="101"/>
        <v>6.6488872447084901E-2</v>
      </c>
      <c r="Q186" s="231">
        <v>3152456.3005544641</v>
      </c>
      <c r="R186" s="231"/>
      <c r="S186" s="123">
        <v>3152456.3005544641</v>
      </c>
      <c r="T186" s="123">
        <v>1155041.2549163471</v>
      </c>
      <c r="U186" s="123">
        <f t="shared" si="129"/>
        <v>350581.8782594346</v>
      </c>
      <c r="V186" s="123" t="b">
        <f t="shared" si="102"/>
        <v>0</v>
      </c>
      <c r="W186" s="123">
        <f t="shared" si="103"/>
        <v>350581.8782594346</v>
      </c>
      <c r="X186" s="123">
        <v>49735</v>
      </c>
      <c r="Y186" s="123">
        <v>0</v>
      </c>
      <c r="Z186" s="123">
        <v>0</v>
      </c>
      <c r="AA186" s="123">
        <v>0</v>
      </c>
      <c r="AB186" s="123">
        <v>0</v>
      </c>
      <c r="AC186" s="70">
        <f t="shared" si="130"/>
        <v>8729.3773786823731</v>
      </c>
      <c r="AD186" s="70">
        <v>0</v>
      </c>
      <c r="AE186" s="70">
        <f t="shared" si="131"/>
        <v>359311.25563811697</v>
      </c>
      <c r="AF186" s="51">
        <f>IF(D186='2. UC Pool Allocations by Type'!B$5,'2. UC Pool Allocations by Type'!J$5,IF(D186='2. UC Pool Allocations by Type'!B$6,'2. UC Pool Allocations by Type'!J$6,IF(D186='2. UC Pool Allocations by Type'!B$7,'2. UC Pool Allocations by Type'!J$7,IF(D186='2. UC Pool Allocations by Type'!B$10,'2. UC Pool Allocations by Type'!J$10,IF(D186='2. UC Pool Allocations by Type'!B$14,'2. UC Pool Allocations by Type'!J$14,IF(D186='2. UC Pool Allocations by Type'!B$15,'2. UC Pool Allocations by Type'!J$15,IF(D186='2. UC Pool Allocations by Type'!B$16,'2. UC Pool Allocations by Type'!J$16,0)))))))</f>
        <v>7359030.3040027209</v>
      </c>
      <c r="AG186" s="71">
        <f t="shared" si="104"/>
        <v>0</v>
      </c>
      <c r="AH186" s="71">
        <f t="shared" si="105"/>
        <v>359311.25563811697</v>
      </c>
      <c r="AI186" s="71">
        <f t="shared" si="106"/>
        <v>0</v>
      </c>
      <c r="AJ186" s="71">
        <f t="shared" si="107"/>
        <v>0</v>
      </c>
      <c r="AK186" s="71">
        <f t="shared" si="108"/>
        <v>0</v>
      </c>
      <c r="AL186" s="71">
        <f t="shared" si="109"/>
        <v>0</v>
      </c>
      <c r="AM186" s="71">
        <f t="shared" si="110"/>
        <v>0</v>
      </c>
      <c r="AN186" s="49">
        <f t="shared" si="111"/>
        <v>20140.304492817511</v>
      </c>
      <c r="AO186" s="51">
        <f>IF($E186=$D$352,U186*'1. UC Assumptions'!$H$14,0)</f>
        <v>35497.249365383148</v>
      </c>
      <c r="AP186" s="70">
        <f t="shared" si="145"/>
        <v>15356.944872565637</v>
      </c>
      <c r="AQ186" s="70">
        <f t="shared" si="112"/>
        <v>15356.944872565637</v>
      </c>
      <c r="AR186" s="70">
        <f t="shared" si="113"/>
        <v>0</v>
      </c>
      <c r="AS186" s="70">
        <f t="shared" si="132"/>
        <v>0</v>
      </c>
      <c r="AT186" s="70">
        <f t="shared" si="114"/>
        <v>0</v>
      </c>
      <c r="AU186" s="70">
        <f t="shared" si="115"/>
        <v>0</v>
      </c>
      <c r="AV186" s="70">
        <f t="shared" si="133"/>
        <v>0</v>
      </c>
      <c r="AW186" s="99">
        <f t="shared" si="147"/>
        <v>35497.249365383148</v>
      </c>
      <c r="AX186" s="281">
        <v>1687838.79</v>
      </c>
      <c r="AY186" s="281">
        <f>ROUND(AX186*'1. UC Assumptions'!$C$19,2)</f>
        <v>708048.37</v>
      </c>
      <c r="AZ186" s="281">
        <f>IF((AE186-AD186-AX186)*'1. UC Assumptions'!$C$19&gt;0,(AE186-AD186-AX186)*'1. UC Assumptions'!$C$19,0)</f>
        <v>0</v>
      </c>
      <c r="BA186" s="281">
        <f t="shared" si="143"/>
        <v>708048.37</v>
      </c>
      <c r="BB186" s="281">
        <f>ROUND(BA186/'1. UC Assumptions'!$C$19,2)</f>
        <v>1687838.78</v>
      </c>
      <c r="BC186" s="283">
        <f t="shared" si="134"/>
        <v>35497.249365383148</v>
      </c>
      <c r="BD186" s="281">
        <f t="shared" si="116"/>
        <v>0</v>
      </c>
      <c r="BE186" s="281">
        <f t="shared" si="117"/>
        <v>0</v>
      </c>
      <c r="BF186" s="281">
        <f t="shared" si="118"/>
        <v>0</v>
      </c>
      <c r="BG186" s="281">
        <f t="shared" si="119"/>
        <v>0</v>
      </c>
      <c r="BH186" s="281">
        <f t="shared" si="120"/>
        <v>0</v>
      </c>
      <c r="BI186" s="281">
        <f t="shared" si="121"/>
        <v>0</v>
      </c>
      <c r="BJ186" s="281">
        <f t="shared" si="144"/>
        <v>35497.249365383148</v>
      </c>
      <c r="BK186" s="281">
        <f t="shared" si="122"/>
        <v>0</v>
      </c>
      <c r="BL186" s="281">
        <f t="shared" si="123"/>
        <v>35497.249365383148</v>
      </c>
      <c r="BM186" s="281">
        <f t="shared" si="124"/>
        <v>0</v>
      </c>
      <c r="BN186" s="281">
        <f t="shared" si="125"/>
        <v>0</v>
      </c>
      <c r="BO186" s="281">
        <f t="shared" si="126"/>
        <v>0</v>
      </c>
      <c r="BP186" s="281">
        <f t="shared" si="127"/>
        <v>0</v>
      </c>
      <c r="BQ186" s="281">
        <f t="shared" si="128"/>
        <v>0</v>
      </c>
      <c r="BR186" s="281">
        <f t="shared" si="135"/>
        <v>35497.249365383148</v>
      </c>
      <c r="BS186" s="281">
        <f t="shared" si="148"/>
        <v>14891.09</v>
      </c>
      <c r="BT186" s="90"/>
      <c r="BU186" s="111"/>
      <c r="BV186" s="111"/>
      <c r="BW186" s="126">
        <v>1313742.8307463913</v>
      </c>
      <c r="BX186" s="126">
        <v>3152456.3005544641</v>
      </c>
      <c r="BY186" s="7">
        <f t="shared" si="136"/>
        <v>0</v>
      </c>
    </row>
    <row r="187" spans="1:77">
      <c r="A187" s="118" t="s">
        <v>460</v>
      </c>
      <c r="B187" s="118" t="s">
        <v>461</v>
      </c>
      <c r="C187" s="269" t="s">
        <v>461</v>
      </c>
      <c r="D187" s="119" t="s">
        <v>949</v>
      </c>
      <c r="E187" s="119"/>
      <c r="F187" s="120"/>
      <c r="G187" s="121" t="s">
        <v>459</v>
      </c>
      <c r="H187" s="121" t="s">
        <v>860</v>
      </c>
      <c r="I187" s="122">
        <v>1</v>
      </c>
      <c r="J187" s="217" t="str">
        <f t="shared" si="146"/>
        <v xml:space="preserve"> </v>
      </c>
      <c r="K187" s="123">
        <v>2507358.8713907073</v>
      </c>
      <c r="L187" s="123">
        <v>6834461</v>
      </c>
      <c r="M187" s="281">
        <v>0</v>
      </c>
      <c r="N187" s="264">
        <v>0</v>
      </c>
      <c r="O187" s="282">
        <v>0</v>
      </c>
      <c r="P187" s="93">
        <f t="shared" si="101"/>
        <v>7.2291046475670306E-2</v>
      </c>
      <c r="Q187" s="231">
        <v>10017149.805880753</v>
      </c>
      <c r="R187" s="231"/>
      <c r="S187" s="123">
        <v>10017149.805880753</v>
      </c>
      <c r="T187" s="123">
        <v>0</v>
      </c>
      <c r="U187" s="123">
        <f t="shared" si="129"/>
        <v>10017149.805880753</v>
      </c>
      <c r="V187" s="123">
        <f t="shared" si="102"/>
        <v>0</v>
      </c>
      <c r="W187" s="123" t="b">
        <f t="shared" si="103"/>
        <v>0</v>
      </c>
      <c r="X187" s="123">
        <v>0</v>
      </c>
      <c r="Y187" s="123">
        <v>0</v>
      </c>
      <c r="Z187" s="123">
        <v>0</v>
      </c>
      <c r="AA187" s="123">
        <v>0</v>
      </c>
      <c r="AB187" s="123">
        <v>0</v>
      </c>
      <c r="AC187" s="70">
        <f t="shared" si="130"/>
        <v>0</v>
      </c>
      <c r="AD187" s="70">
        <v>0</v>
      </c>
      <c r="AE187" s="70">
        <f t="shared" si="131"/>
        <v>10017149.805880753</v>
      </c>
      <c r="AF187" s="51">
        <f>IF(D187='2. UC Pool Allocations by Type'!B$5,'2. UC Pool Allocations by Type'!J$5,IF(D187='2. UC Pool Allocations by Type'!B$6,'2. UC Pool Allocations by Type'!J$6,IF(D187='2. UC Pool Allocations by Type'!B$7,'2. UC Pool Allocations by Type'!J$7,IF(D187='2. UC Pool Allocations by Type'!B$10,'2. UC Pool Allocations by Type'!J$10,IF(D187='2. UC Pool Allocations by Type'!B$14,'2. UC Pool Allocations by Type'!J$14,IF(D187='2. UC Pool Allocations by Type'!B$15,'2. UC Pool Allocations by Type'!J$15,IF(D187='2. UC Pool Allocations by Type'!B$16,'2. UC Pool Allocations by Type'!J$16,0)))))))</f>
        <v>114315041.35925385</v>
      </c>
      <c r="AG187" s="71">
        <f t="shared" si="104"/>
        <v>10017149.805880753</v>
      </c>
      <c r="AH187" s="71">
        <f t="shared" si="105"/>
        <v>0</v>
      </c>
      <c r="AI187" s="71">
        <f t="shared" si="106"/>
        <v>0</v>
      </c>
      <c r="AJ187" s="71">
        <f t="shared" si="107"/>
        <v>0</v>
      </c>
      <c r="AK187" s="71">
        <f t="shared" si="108"/>
        <v>0</v>
      </c>
      <c r="AL187" s="71">
        <f t="shared" si="109"/>
        <v>0</v>
      </c>
      <c r="AM187" s="71">
        <f t="shared" si="110"/>
        <v>0</v>
      </c>
      <c r="AN187" s="49">
        <f t="shared" si="111"/>
        <v>473296.43346993055</v>
      </c>
      <c r="AO187" s="51">
        <f>IF($E187=$D$352,U187*'1. UC Assumptions'!$H$14,0)</f>
        <v>0</v>
      </c>
      <c r="AP187" s="70">
        <f t="shared" si="145"/>
        <v>0</v>
      </c>
      <c r="AQ187" s="70">
        <f t="shared" si="112"/>
        <v>0</v>
      </c>
      <c r="AR187" s="70">
        <f t="shared" si="113"/>
        <v>0</v>
      </c>
      <c r="AS187" s="70">
        <f t="shared" si="132"/>
        <v>0</v>
      </c>
      <c r="AT187" s="70">
        <f t="shared" si="114"/>
        <v>0</v>
      </c>
      <c r="AU187" s="70">
        <f t="shared" si="115"/>
        <v>473296.43346993055</v>
      </c>
      <c r="AV187" s="70">
        <f t="shared" si="133"/>
        <v>-21213.532280671934</v>
      </c>
      <c r="AW187" s="99">
        <f t="shared" si="147"/>
        <v>452082.90118925861</v>
      </c>
      <c r="AX187" s="281">
        <v>0</v>
      </c>
      <c r="AY187" s="281">
        <f>ROUND(AX187*'1. UC Assumptions'!$C$19,2)</f>
        <v>0</v>
      </c>
      <c r="AZ187" s="281">
        <f>IF((AE187-AD187-AX187)*'1. UC Assumptions'!$C$19&gt;0,(AE187-AD187-AX187)*'1. UC Assumptions'!$C$19,0)</f>
        <v>4202194.3435669756</v>
      </c>
      <c r="BA187" s="281">
        <f t="shared" si="143"/>
        <v>4202194.3435669756</v>
      </c>
      <c r="BB187" s="281">
        <f>ROUND(BA187/'1. UC Assumptions'!$C$19,2)</f>
        <v>10017149.810000001</v>
      </c>
      <c r="BC187" s="283">
        <f t="shared" si="134"/>
        <v>452082.90118925861</v>
      </c>
      <c r="BD187" s="281">
        <f t="shared" si="116"/>
        <v>0</v>
      </c>
      <c r="BE187" s="281">
        <f t="shared" si="117"/>
        <v>0</v>
      </c>
      <c r="BF187" s="281">
        <f t="shared" si="118"/>
        <v>9565066.9088107422</v>
      </c>
      <c r="BG187" s="281">
        <f t="shared" si="119"/>
        <v>0</v>
      </c>
      <c r="BH187" s="281">
        <f t="shared" si="120"/>
        <v>0</v>
      </c>
      <c r="BI187" s="281">
        <f t="shared" si="121"/>
        <v>0</v>
      </c>
      <c r="BJ187" s="281">
        <f t="shared" si="144"/>
        <v>452082.90118925861</v>
      </c>
      <c r="BK187" s="281">
        <f t="shared" si="122"/>
        <v>452082.90118925861</v>
      </c>
      <c r="BL187" s="281">
        <f t="shared" si="123"/>
        <v>0</v>
      </c>
      <c r="BM187" s="281">
        <f t="shared" si="124"/>
        <v>0</v>
      </c>
      <c r="BN187" s="281">
        <f t="shared" si="125"/>
        <v>0</v>
      </c>
      <c r="BO187" s="281">
        <f t="shared" si="126"/>
        <v>0</v>
      </c>
      <c r="BP187" s="281">
        <f t="shared" si="127"/>
        <v>0</v>
      </c>
      <c r="BQ187" s="281">
        <f t="shared" si="128"/>
        <v>0</v>
      </c>
      <c r="BR187" s="281">
        <f t="shared" si="135"/>
        <v>452082.90118925861</v>
      </c>
      <c r="BS187" s="281">
        <f t="shared" si="148"/>
        <v>189648.77</v>
      </c>
      <c r="BT187" s="90"/>
      <c r="BU187" s="111"/>
      <c r="BV187" s="111"/>
      <c r="BW187" s="126">
        <v>2675061.011390707</v>
      </c>
      <c r="BX187" s="126">
        <v>10017149.805880753</v>
      </c>
      <c r="BY187" s="7">
        <f t="shared" si="136"/>
        <v>0</v>
      </c>
    </row>
    <row r="188" spans="1:77">
      <c r="A188" s="118" t="s">
        <v>463</v>
      </c>
      <c r="B188" s="118" t="s">
        <v>464</v>
      </c>
      <c r="C188" s="269" t="s">
        <v>464</v>
      </c>
      <c r="D188" s="119" t="s">
        <v>949</v>
      </c>
      <c r="E188" s="119"/>
      <c r="F188" s="120"/>
      <c r="G188" s="121" t="s">
        <v>462</v>
      </c>
      <c r="H188" s="121" t="s">
        <v>792</v>
      </c>
      <c r="I188" s="122">
        <v>7</v>
      </c>
      <c r="J188" s="217" t="str">
        <f t="shared" si="146"/>
        <v xml:space="preserve"> </v>
      </c>
      <c r="K188" s="123">
        <v>10866438.824479999</v>
      </c>
      <c r="L188" s="123">
        <v>18591987.18</v>
      </c>
      <c r="M188" s="281">
        <v>15654500.859999999</v>
      </c>
      <c r="N188" s="264">
        <v>15413047.278963203</v>
      </c>
      <c r="O188" s="282">
        <v>241453.58103679679</v>
      </c>
      <c r="P188" s="93">
        <f t="shared" si="101"/>
        <v>0.16492107682323121</v>
      </c>
      <c r="Q188" s="231">
        <v>34316741.342656314</v>
      </c>
      <c r="R188" s="231"/>
      <c r="S188" s="123">
        <v>34316741.342656314</v>
      </c>
      <c r="T188" s="123">
        <v>0</v>
      </c>
      <c r="U188" s="123">
        <f t="shared" si="129"/>
        <v>18903694.063693114</v>
      </c>
      <c r="V188" s="123">
        <f t="shared" si="102"/>
        <v>0</v>
      </c>
      <c r="W188" s="123" t="b">
        <f t="shared" si="103"/>
        <v>0</v>
      </c>
      <c r="X188" s="123">
        <v>537590</v>
      </c>
      <c r="Y188" s="123">
        <v>0</v>
      </c>
      <c r="Z188" s="123">
        <v>0</v>
      </c>
      <c r="AA188" s="123">
        <v>0</v>
      </c>
      <c r="AB188" s="123">
        <v>0</v>
      </c>
      <c r="AC188" s="70">
        <f t="shared" si="130"/>
        <v>296136.41896320321</v>
      </c>
      <c r="AD188" s="70">
        <v>0</v>
      </c>
      <c r="AE188" s="70">
        <f t="shared" si="131"/>
        <v>19199830.482656315</v>
      </c>
      <c r="AF188" s="51">
        <f>IF(D188='2. UC Pool Allocations by Type'!B$5,'2. UC Pool Allocations by Type'!J$5,IF(D188='2. UC Pool Allocations by Type'!B$6,'2. UC Pool Allocations by Type'!J$6,IF(D188='2. UC Pool Allocations by Type'!B$7,'2. UC Pool Allocations by Type'!J$7,IF(D188='2. UC Pool Allocations by Type'!B$10,'2. UC Pool Allocations by Type'!J$10,IF(D188='2. UC Pool Allocations by Type'!B$14,'2. UC Pool Allocations by Type'!J$14,IF(D188='2. UC Pool Allocations by Type'!B$15,'2. UC Pool Allocations by Type'!J$15,IF(D188='2. UC Pool Allocations by Type'!B$16,'2. UC Pool Allocations by Type'!J$16,0)))))))</f>
        <v>114315041.35925385</v>
      </c>
      <c r="AG188" s="71">
        <f t="shared" si="104"/>
        <v>19199830.482656315</v>
      </c>
      <c r="AH188" s="71">
        <f t="shared" si="105"/>
        <v>0</v>
      </c>
      <c r="AI188" s="71">
        <f t="shared" si="106"/>
        <v>0</v>
      </c>
      <c r="AJ188" s="71">
        <f t="shared" si="107"/>
        <v>0</v>
      </c>
      <c r="AK188" s="71">
        <f t="shared" si="108"/>
        <v>0</v>
      </c>
      <c r="AL188" s="71">
        <f t="shared" si="109"/>
        <v>0</v>
      </c>
      <c r="AM188" s="71">
        <f t="shared" si="110"/>
        <v>0</v>
      </c>
      <c r="AN188" s="49">
        <f t="shared" si="111"/>
        <v>907165.35808755434</v>
      </c>
      <c r="AO188" s="51">
        <f>IF($E188=$D$352,U188*'1. UC Assumptions'!$H$14,0)</f>
        <v>0</v>
      </c>
      <c r="AP188" s="70">
        <f t="shared" si="145"/>
        <v>0</v>
      </c>
      <c r="AQ188" s="70">
        <f t="shared" si="112"/>
        <v>0</v>
      </c>
      <c r="AR188" s="70">
        <f t="shared" si="113"/>
        <v>0</v>
      </c>
      <c r="AS188" s="70">
        <f t="shared" si="132"/>
        <v>0</v>
      </c>
      <c r="AT188" s="70">
        <f t="shared" si="114"/>
        <v>0</v>
      </c>
      <c r="AU188" s="70">
        <f t="shared" si="115"/>
        <v>907165.35808755434</v>
      </c>
      <c r="AV188" s="70">
        <f t="shared" si="133"/>
        <v>-40659.891448178998</v>
      </c>
      <c r="AW188" s="99">
        <f t="shared" si="147"/>
        <v>866505.46663937531</v>
      </c>
      <c r="AX188" s="281">
        <v>15654500.859999999</v>
      </c>
      <c r="AY188" s="281">
        <f>ROUND(AX188*'1. UC Assumptions'!$C$19,2)</f>
        <v>6567063.1100000003</v>
      </c>
      <c r="AZ188" s="281">
        <f>IF((AE188-AD188-AX188)*'1. UC Assumptions'!$C$19&gt;0,(AE188-AD188-AX188)*'1. UC Assumptions'!$C$19,0)</f>
        <v>1487265.7767043244</v>
      </c>
      <c r="BA188" s="281">
        <f t="shared" si="143"/>
        <v>8054328.8867043247</v>
      </c>
      <c r="BB188" s="281">
        <f>ROUND(BA188/'1. UC Assumptions'!$C$19,2)</f>
        <v>19199830.48</v>
      </c>
      <c r="BC188" s="283">
        <f t="shared" si="134"/>
        <v>866505.46663937531</v>
      </c>
      <c r="BD188" s="281">
        <f t="shared" si="116"/>
        <v>0</v>
      </c>
      <c r="BE188" s="281">
        <f t="shared" si="117"/>
        <v>0</v>
      </c>
      <c r="BF188" s="281">
        <f t="shared" si="118"/>
        <v>18333325.013360627</v>
      </c>
      <c r="BG188" s="281">
        <f t="shared" si="119"/>
        <v>0</v>
      </c>
      <c r="BH188" s="281">
        <f t="shared" si="120"/>
        <v>0</v>
      </c>
      <c r="BI188" s="281">
        <f t="shared" si="121"/>
        <v>0</v>
      </c>
      <c r="BJ188" s="281">
        <f t="shared" si="144"/>
        <v>866505.46663937531</v>
      </c>
      <c r="BK188" s="281">
        <f t="shared" si="122"/>
        <v>866505.46663937531</v>
      </c>
      <c r="BL188" s="281">
        <f t="shared" si="123"/>
        <v>0</v>
      </c>
      <c r="BM188" s="281">
        <f t="shared" si="124"/>
        <v>0</v>
      </c>
      <c r="BN188" s="281">
        <f t="shared" si="125"/>
        <v>0</v>
      </c>
      <c r="BO188" s="281">
        <f t="shared" si="126"/>
        <v>0</v>
      </c>
      <c r="BP188" s="281">
        <f t="shared" si="127"/>
        <v>0</v>
      </c>
      <c r="BQ188" s="281">
        <f t="shared" si="128"/>
        <v>0</v>
      </c>
      <c r="BR188" s="281">
        <f t="shared" si="135"/>
        <v>866505.46663937531</v>
      </c>
      <c r="BS188" s="281">
        <f t="shared" si="148"/>
        <v>363499.04</v>
      </c>
      <c r="BT188" s="90"/>
      <c r="BU188" s="111"/>
      <c r="BV188" s="111"/>
      <c r="BW188" s="126">
        <v>13985723.394479999</v>
      </c>
      <c r="BX188" s="126">
        <v>34316741.342656314</v>
      </c>
      <c r="BY188" s="7">
        <f t="shared" si="136"/>
        <v>0</v>
      </c>
    </row>
    <row r="189" spans="1:77">
      <c r="A189" s="118" t="s">
        <v>466</v>
      </c>
      <c r="B189" s="118" t="s">
        <v>467</v>
      </c>
      <c r="C189" s="269" t="s">
        <v>467</v>
      </c>
      <c r="D189" s="119" t="s">
        <v>949</v>
      </c>
      <c r="E189" s="119" t="s">
        <v>977</v>
      </c>
      <c r="F189" s="120"/>
      <c r="G189" s="121" t="s">
        <v>465</v>
      </c>
      <c r="H189" s="121" t="s">
        <v>890</v>
      </c>
      <c r="I189" s="122" t="s">
        <v>948</v>
      </c>
      <c r="J189" s="217">
        <f t="shared" si="146"/>
        <v>1</v>
      </c>
      <c r="K189" s="123">
        <v>2446264.0887319017</v>
      </c>
      <c r="L189" s="123">
        <v>3548967.82</v>
      </c>
      <c r="M189" s="281">
        <v>0</v>
      </c>
      <c r="N189" s="264">
        <v>0</v>
      </c>
      <c r="O189" s="282">
        <v>0</v>
      </c>
      <c r="P189" s="93">
        <f t="shared" si="101"/>
        <v>6.2573513564883276E-2</v>
      </c>
      <c r="Q189" s="231">
        <v>6370374.6338975588</v>
      </c>
      <c r="R189" s="231"/>
      <c r="S189" s="123">
        <v>6370374.6338975588</v>
      </c>
      <c r="T189" s="123">
        <v>583335.75613301073</v>
      </c>
      <c r="U189" s="123">
        <f t="shared" si="129"/>
        <v>5787038.8777645482</v>
      </c>
      <c r="V189" s="123">
        <f t="shared" si="102"/>
        <v>5787038.8777645482</v>
      </c>
      <c r="W189" s="123" t="b">
        <f t="shared" si="103"/>
        <v>0</v>
      </c>
      <c r="X189" s="123">
        <v>0</v>
      </c>
      <c r="Y189" s="123">
        <v>0</v>
      </c>
      <c r="Z189" s="123">
        <v>0</v>
      </c>
      <c r="AA189" s="123">
        <v>0</v>
      </c>
      <c r="AB189" s="123">
        <v>0</v>
      </c>
      <c r="AC189" s="70">
        <f t="shared" si="130"/>
        <v>0</v>
      </c>
      <c r="AD189" s="70">
        <v>0</v>
      </c>
      <c r="AE189" s="70">
        <f t="shared" si="131"/>
        <v>5787038.8777645482</v>
      </c>
      <c r="AF189" s="51">
        <f>IF(D189='2. UC Pool Allocations by Type'!B$5,'2. UC Pool Allocations by Type'!J$5,IF(D189='2. UC Pool Allocations by Type'!B$6,'2. UC Pool Allocations by Type'!J$6,IF(D189='2. UC Pool Allocations by Type'!B$7,'2. UC Pool Allocations by Type'!J$7,IF(D189='2. UC Pool Allocations by Type'!B$10,'2. UC Pool Allocations by Type'!J$10,IF(D189='2. UC Pool Allocations by Type'!B$14,'2. UC Pool Allocations by Type'!J$14,IF(D189='2. UC Pool Allocations by Type'!B$15,'2. UC Pool Allocations by Type'!J$15,IF(D189='2. UC Pool Allocations by Type'!B$16,'2. UC Pool Allocations by Type'!J$16,0)))))))</f>
        <v>114315041.35925385</v>
      </c>
      <c r="AG189" s="71">
        <f t="shared" si="104"/>
        <v>5787038.8777645482</v>
      </c>
      <c r="AH189" s="71">
        <f t="shared" si="105"/>
        <v>0</v>
      </c>
      <c r="AI189" s="71">
        <f t="shared" si="106"/>
        <v>0</v>
      </c>
      <c r="AJ189" s="71">
        <f t="shared" si="107"/>
        <v>0</v>
      </c>
      <c r="AK189" s="71">
        <f t="shared" si="108"/>
        <v>0</v>
      </c>
      <c r="AL189" s="71">
        <f t="shared" si="109"/>
        <v>0</v>
      </c>
      <c r="AM189" s="71">
        <f t="shared" si="110"/>
        <v>0</v>
      </c>
      <c r="AN189" s="49">
        <f t="shared" si="111"/>
        <v>273429.55973263161</v>
      </c>
      <c r="AO189" s="51">
        <f>IF($E189=$D$352,U189*'1. UC Assumptions'!$H$14,0)</f>
        <v>585951.4563361404</v>
      </c>
      <c r="AP189" s="70">
        <f t="shared" si="145"/>
        <v>312521.89660350879</v>
      </c>
      <c r="AQ189" s="70">
        <f t="shared" si="112"/>
        <v>0</v>
      </c>
      <c r="AR189" s="70">
        <f t="shared" si="113"/>
        <v>0</v>
      </c>
      <c r="AS189" s="70">
        <f t="shared" si="132"/>
        <v>0</v>
      </c>
      <c r="AT189" s="70">
        <f t="shared" si="114"/>
        <v>312521.89660350879</v>
      </c>
      <c r="AU189" s="70">
        <f t="shared" si="115"/>
        <v>0</v>
      </c>
      <c r="AV189" s="70">
        <f t="shared" si="133"/>
        <v>0</v>
      </c>
      <c r="AW189" s="99">
        <f t="shared" si="147"/>
        <v>585951.4563361404</v>
      </c>
      <c r="AX189" s="281">
        <v>0</v>
      </c>
      <c r="AY189" s="281">
        <f>ROUND(AX189*'1. UC Assumptions'!$C$19,2)</f>
        <v>0</v>
      </c>
      <c r="AZ189" s="281">
        <f>IF((AE189-AD189-AX189)*'1. UC Assumptions'!$C$19&gt;0,(AE189-AD189-AX189)*'1. UC Assumptions'!$C$19,0)</f>
        <v>2427662.8092222279</v>
      </c>
      <c r="BA189" s="281">
        <f t="shared" si="143"/>
        <v>2427662.8092222279</v>
      </c>
      <c r="BB189" s="281">
        <f>ROUND(BA189/'1. UC Assumptions'!$C$19,2)</f>
        <v>5787038.8799999999</v>
      </c>
      <c r="BC189" s="283">
        <f t="shared" si="134"/>
        <v>585951.4563361404</v>
      </c>
      <c r="BD189" s="281">
        <f t="shared" si="116"/>
        <v>0</v>
      </c>
      <c r="BE189" s="281">
        <f t="shared" si="117"/>
        <v>0</v>
      </c>
      <c r="BF189" s="281">
        <f t="shared" si="118"/>
        <v>5201087.4236638593</v>
      </c>
      <c r="BG189" s="281">
        <f t="shared" si="119"/>
        <v>0</v>
      </c>
      <c r="BH189" s="281">
        <f t="shared" si="120"/>
        <v>0</v>
      </c>
      <c r="BI189" s="281">
        <f t="shared" si="121"/>
        <v>0</v>
      </c>
      <c r="BJ189" s="281">
        <f t="shared" si="144"/>
        <v>585951.4563361404</v>
      </c>
      <c r="BK189" s="281">
        <f t="shared" si="122"/>
        <v>585951.4563361404</v>
      </c>
      <c r="BL189" s="281">
        <f t="shared" si="123"/>
        <v>0</v>
      </c>
      <c r="BM189" s="281">
        <f t="shared" si="124"/>
        <v>0</v>
      </c>
      <c r="BN189" s="281">
        <f t="shared" si="125"/>
        <v>0</v>
      </c>
      <c r="BO189" s="281">
        <f t="shared" si="126"/>
        <v>0</v>
      </c>
      <c r="BP189" s="281">
        <f t="shared" si="127"/>
        <v>0</v>
      </c>
      <c r="BQ189" s="281">
        <f t="shared" si="128"/>
        <v>0</v>
      </c>
      <c r="BR189" s="281">
        <f t="shared" si="135"/>
        <v>585951.4563361404</v>
      </c>
      <c r="BS189" s="281">
        <f t="shared" si="148"/>
        <v>245806.63</v>
      </c>
      <c r="BT189" s="90"/>
      <c r="BU189" s="111"/>
      <c r="BV189" s="111"/>
      <c r="BW189" s="126">
        <v>2498582.5287319017</v>
      </c>
      <c r="BX189" s="126">
        <v>6370374.6338975588</v>
      </c>
      <c r="BY189" s="7">
        <f t="shared" si="136"/>
        <v>0</v>
      </c>
    </row>
    <row r="190" spans="1:77">
      <c r="A190" s="118" t="s">
        <v>468</v>
      </c>
      <c r="B190" s="118" t="s">
        <v>469</v>
      </c>
      <c r="C190" s="269" t="s">
        <v>469</v>
      </c>
      <c r="D190" s="119" t="s">
        <v>972</v>
      </c>
      <c r="E190" s="119" t="s">
        <v>977</v>
      </c>
      <c r="F190" s="120"/>
      <c r="G190" s="121" t="s">
        <v>1237</v>
      </c>
      <c r="H190" s="121" t="s">
        <v>830</v>
      </c>
      <c r="I190" s="122">
        <v>4</v>
      </c>
      <c r="J190" s="217" t="str">
        <f t="shared" si="146"/>
        <v xml:space="preserve"> </v>
      </c>
      <c r="K190" s="123">
        <v>140041.10309701134</v>
      </c>
      <c r="L190" s="123">
        <v>349301</v>
      </c>
      <c r="M190" s="281">
        <v>697320.55</v>
      </c>
      <c r="N190" s="264">
        <v>318050.39621365059</v>
      </c>
      <c r="O190" s="282">
        <v>379270.15378634946</v>
      </c>
      <c r="P190" s="93">
        <f t="shared" si="101"/>
        <v>6.8567087788846681E-2</v>
      </c>
      <c r="Q190" s="231">
        <v>522894.86603884294</v>
      </c>
      <c r="R190" s="231"/>
      <c r="S190" s="123">
        <v>522894.86603884294</v>
      </c>
      <c r="T190" s="123">
        <v>0</v>
      </c>
      <c r="U190" s="123">
        <f t="shared" si="129"/>
        <v>204844.46982519235</v>
      </c>
      <c r="V190" s="123" t="b">
        <f t="shared" si="102"/>
        <v>0</v>
      </c>
      <c r="W190" s="123">
        <f t="shared" si="103"/>
        <v>204844.46982519235</v>
      </c>
      <c r="X190" s="123">
        <v>623544</v>
      </c>
      <c r="Y190" s="123">
        <v>0</v>
      </c>
      <c r="Z190" s="123">
        <v>0</v>
      </c>
      <c r="AA190" s="123">
        <v>0</v>
      </c>
      <c r="AB190" s="123">
        <v>0</v>
      </c>
      <c r="AC190" s="70">
        <f t="shared" si="130"/>
        <v>244273.84621365054</v>
      </c>
      <c r="AD190" s="70">
        <v>0</v>
      </c>
      <c r="AE190" s="70">
        <f t="shared" si="131"/>
        <v>449118.3160388429</v>
      </c>
      <c r="AF190" s="51">
        <f>IF(D190='2. UC Pool Allocations by Type'!B$5,'2. UC Pool Allocations by Type'!J$5,IF(D190='2. UC Pool Allocations by Type'!B$6,'2. UC Pool Allocations by Type'!J$6,IF(D190='2. UC Pool Allocations by Type'!B$7,'2. UC Pool Allocations by Type'!J$7,IF(D190='2. UC Pool Allocations by Type'!B$10,'2. UC Pool Allocations by Type'!J$10,IF(D190='2. UC Pool Allocations by Type'!B$14,'2. UC Pool Allocations by Type'!J$14,IF(D190='2. UC Pool Allocations by Type'!B$15,'2. UC Pool Allocations by Type'!J$15,IF(D190='2. UC Pool Allocations by Type'!B$16,'2. UC Pool Allocations by Type'!J$16,0)))))))</f>
        <v>7359030.3040027209</v>
      </c>
      <c r="AG190" s="71">
        <f t="shared" si="104"/>
        <v>0</v>
      </c>
      <c r="AH190" s="71">
        <f t="shared" si="105"/>
        <v>449118.3160388429</v>
      </c>
      <c r="AI190" s="71">
        <f t="shared" si="106"/>
        <v>0</v>
      </c>
      <c r="AJ190" s="71">
        <f t="shared" si="107"/>
        <v>0</v>
      </c>
      <c r="AK190" s="71">
        <f t="shared" si="108"/>
        <v>0</v>
      </c>
      <c r="AL190" s="71">
        <f t="shared" si="109"/>
        <v>0</v>
      </c>
      <c r="AM190" s="71">
        <f t="shared" si="110"/>
        <v>0</v>
      </c>
      <c r="AN190" s="49">
        <f t="shared" si="111"/>
        <v>25174.217329372681</v>
      </c>
      <c r="AO190" s="51">
        <f>IF($E190=$D$352,U190*'1. UC Assumptions'!$H$14,0)</f>
        <v>20740.989986720379</v>
      </c>
      <c r="AP190" s="70">
        <f t="shared" si="145"/>
        <v>0</v>
      </c>
      <c r="AQ190" s="70">
        <f t="shared" si="112"/>
        <v>0</v>
      </c>
      <c r="AR190" s="70">
        <f t="shared" si="113"/>
        <v>0</v>
      </c>
      <c r="AS190" s="70">
        <f t="shared" si="132"/>
        <v>0</v>
      </c>
      <c r="AT190" s="70">
        <f t="shared" si="114"/>
        <v>0</v>
      </c>
      <c r="AU190" s="70">
        <f t="shared" si="115"/>
        <v>0</v>
      </c>
      <c r="AV190" s="70">
        <f t="shared" si="133"/>
        <v>0</v>
      </c>
      <c r="AW190" s="99">
        <f t="shared" si="147"/>
        <v>25174.217329372681</v>
      </c>
      <c r="AX190" s="281">
        <v>697320.55</v>
      </c>
      <c r="AY190" s="281">
        <f>ROUND(AX190*'1. UC Assumptions'!$C$19,2)</f>
        <v>292525.96999999997</v>
      </c>
      <c r="AZ190" s="281">
        <f>IF((AE190-AD190-AX190)*'1. UC Assumptions'!$C$19&gt;0,(AE190-AD190-AX190)*'1. UC Assumptions'!$C$19,0)</f>
        <v>0</v>
      </c>
      <c r="BA190" s="281">
        <f t="shared" si="143"/>
        <v>292525.96999999997</v>
      </c>
      <c r="BB190" s="281">
        <f>ROUND(BA190/'1. UC Assumptions'!$C$19,2)</f>
        <v>697320.55</v>
      </c>
      <c r="BC190" s="283">
        <f t="shared" si="134"/>
        <v>25174.217329372681</v>
      </c>
      <c r="BD190" s="281">
        <f t="shared" si="116"/>
        <v>0</v>
      </c>
      <c r="BE190" s="281">
        <f t="shared" si="117"/>
        <v>0</v>
      </c>
      <c r="BF190" s="281">
        <f t="shared" si="118"/>
        <v>0</v>
      </c>
      <c r="BG190" s="281">
        <f t="shared" si="119"/>
        <v>0</v>
      </c>
      <c r="BH190" s="281">
        <f t="shared" si="120"/>
        <v>0</v>
      </c>
      <c r="BI190" s="281">
        <f t="shared" si="121"/>
        <v>0</v>
      </c>
      <c r="BJ190" s="281">
        <f t="shared" si="144"/>
        <v>25174.217329372681</v>
      </c>
      <c r="BK190" s="281">
        <f t="shared" si="122"/>
        <v>0</v>
      </c>
      <c r="BL190" s="281">
        <f t="shared" si="123"/>
        <v>25174.217329372681</v>
      </c>
      <c r="BM190" s="281">
        <f t="shared" si="124"/>
        <v>0</v>
      </c>
      <c r="BN190" s="281">
        <f t="shared" si="125"/>
        <v>0</v>
      </c>
      <c r="BO190" s="281">
        <f t="shared" si="126"/>
        <v>0</v>
      </c>
      <c r="BP190" s="281">
        <f t="shared" si="127"/>
        <v>0</v>
      </c>
      <c r="BQ190" s="281">
        <f t="shared" si="128"/>
        <v>0</v>
      </c>
      <c r="BR190" s="281">
        <f t="shared" si="135"/>
        <v>25174.217329372681</v>
      </c>
      <c r="BS190" s="281">
        <f t="shared" si="148"/>
        <v>10560.58</v>
      </c>
      <c r="BT190" s="90"/>
      <c r="BU190" s="111"/>
      <c r="BV190" s="111"/>
      <c r="BW190" s="126">
        <v>147095.71309701144</v>
      </c>
      <c r="BX190" s="126">
        <v>522894.86603884294</v>
      </c>
      <c r="BY190" s="7">
        <f t="shared" si="136"/>
        <v>0</v>
      </c>
    </row>
    <row r="191" spans="1:77">
      <c r="A191" s="118" t="s">
        <v>470</v>
      </c>
      <c r="B191" s="118" t="s">
        <v>471</v>
      </c>
      <c r="C191" s="269" t="s">
        <v>471</v>
      </c>
      <c r="D191" s="119" t="s">
        <v>972</v>
      </c>
      <c r="E191" s="119"/>
      <c r="F191" s="120"/>
      <c r="G191" s="121" t="s">
        <v>1064</v>
      </c>
      <c r="H191" s="121" t="s">
        <v>840</v>
      </c>
      <c r="I191" s="122">
        <v>14</v>
      </c>
      <c r="J191" s="217">
        <f t="shared" si="146"/>
        <v>1</v>
      </c>
      <c r="K191" s="123">
        <v>17513059.406890005</v>
      </c>
      <c r="L191" s="123">
        <v>20252716</v>
      </c>
      <c r="M191" s="281">
        <v>9659546.2899999917</v>
      </c>
      <c r="N191" s="264">
        <v>9554639.5220367946</v>
      </c>
      <c r="O191" s="282">
        <v>104906.76796319708</v>
      </c>
      <c r="P191" s="93">
        <f t="shared" si="101"/>
        <v>6.1867811723806732E-2</v>
      </c>
      <c r="Q191" s="231">
        <v>40102261.28936705</v>
      </c>
      <c r="R191" s="231"/>
      <c r="S191" s="123">
        <v>40102261.28936705</v>
      </c>
      <c r="T191" s="123">
        <v>19279135.851653244</v>
      </c>
      <c r="U191" s="123">
        <f t="shared" si="129"/>
        <v>11268485.915677011</v>
      </c>
      <c r="V191" s="123" t="b">
        <f t="shared" si="102"/>
        <v>0</v>
      </c>
      <c r="W191" s="123">
        <f t="shared" si="103"/>
        <v>0</v>
      </c>
      <c r="X191" s="123">
        <v>228631</v>
      </c>
      <c r="Y191" s="123">
        <v>0</v>
      </c>
      <c r="Z191" s="123">
        <v>0</v>
      </c>
      <c r="AA191" s="123">
        <v>0</v>
      </c>
      <c r="AB191" s="123">
        <v>0</v>
      </c>
      <c r="AC191" s="70">
        <f t="shared" si="130"/>
        <v>123724.23203680292</v>
      </c>
      <c r="AD191" s="70">
        <v>0</v>
      </c>
      <c r="AE191" s="70">
        <f t="shared" si="131"/>
        <v>11392210.147713814</v>
      </c>
      <c r="AF191" s="51">
        <f>IF(D191='2. UC Pool Allocations by Type'!B$5,'2. UC Pool Allocations by Type'!J$5,IF(D191='2. UC Pool Allocations by Type'!B$6,'2. UC Pool Allocations by Type'!J$6,IF(D191='2. UC Pool Allocations by Type'!B$7,'2. UC Pool Allocations by Type'!J$7,IF(D191='2. UC Pool Allocations by Type'!B$10,'2. UC Pool Allocations by Type'!J$10,IF(D191='2. UC Pool Allocations by Type'!B$14,'2. UC Pool Allocations by Type'!J$14,IF(D191='2. UC Pool Allocations by Type'!B$15,'2. UC Pool Allocations by Type'!J$15,IF(D191='2. UC Pool Allocations by Type'!B$16,'2. UC Pool Allocations by Type'!J$16,0)))))))</f>
        <v>7359030.3040027209</v>
      </c>
      <c r="AG191" s="71">
        <f t="shared" si="104"/>
        <v>0</v>
      </c>
      <c r="AH191" s="71">
        <f t="shared" si="105"/>
        <v>11392210.147713814</v>
      </c>
      <c r="AI191" s="71">
        <f t="shared" si="106"/>
        <v>0</v>
      </c>
      <c r="AJ191" s="71">
        <f t="shared" si="107"/>
        <v>0</v>
      </c>
      <c r="AK191" s="71">
        <f t="shared" si="108"/>
        <v>0</v>
      </c>
      <c r="AL191" s="71">
        <f t="shared" si="109"/>
        <v>0</v>
      </c>
      <c r="AM191" s="71">
        <f t="shared" si="110"/>
        <v>0</v>
      </c>
      <c r="AN191" s="49">
        <f t="shared" si="111"/>
        <v>638562.18701984268</v>
      </c>
      <c r="AO191" s="51">
        <f>IF($E191=$D$352,U191*'1. UC Assumptions'!$H$14,0)</f>
        <v>0</v>
      </c>
      <c r="AP191" s="70">
        <f t="shared" si="145"/>
        <v>0</v>
      </c>
      <c r="AQ191" s="70">
        <f t="shared" si="112"/>
        <v>0</v>
      </c>
      <c r="AR191" s="70">
        <f t="shared" si="113"/>
        <v>638562.18701984268</v>
      </c>
      <c r="AS191" s="70">
        <f t="shared" si="132"/>
        <v>-140270.84390752282</v>
      </c>
      <c r="AT191" s="70">
        <f t="shared" si="114"/>
        <v>0</v>
      </c>
      <c r="AU191" s="70">
        <f t="shared" si="115"/>
        <v>0</v>
      </c>
      <c r="AV191" s="70">
        <f t="shared" si="133"/>
        <v>0</v>
      </c>
      <c r="AW191" s="99">
        <f t="shared" si="147"/>
        <v>498291.34311231982</v>
      </c>
      <c r="AX191" s="281">
        <v>9659546.2899999917</v>
      </c>
      <c r="AY191" s="281">
        <f>ROUND(AX191*'1. UC Assumptions'!$C$19,2)</f>
        <v>4052179.67</v>
      </c>
      <c r="AZ191" s="281">
        <f>IF((AE191-AD191-AX191)*'1. UC Assumptions'!$C$19&gt;0,(AE191-AD191-AX191)*'1. UC Assumptions'!$C$19,0)</f>
        <v>726852.48831094836</v>
      </c>
      <c r="BA191" s="281">
        <f t="shared" si="143"/>
        <v>4779032.1583109479</v>
      </c>
      <c r="BB191" s="281">
        <f>ROUND(BA191/'1. UC Assumptions'!$C$19,2)</f>
        <v>11392210.15</v>
      </c>
      <c r="BC191" s="283">
        <f t="shared" si="134"/>
        <v>498291.34311231982</v>
      </c>
      <c r="BD191" s="281">
        <f t="shared" si="116"/>
        <v>0</v>
      </c>
      <c r="BE191" s="281">
        <f t="shared" si="117"/>
        <v>0</v>
      </c>
      <c r="BF191" s="281">
        <f t="shared" si="118"/>
        <v>0</v>
      </c>
      <c r="BG191" s="281">
        <f t="shared" si="119"/>
        <v>0</v>
      </c>
      <c r="BH191" s="281">
        <f t="shared" si="120"/>
        <v>0</v>
      </c>
      <c r="BI191" s="281">
        <f t="shared" si="121"/>
        <v>0</v>
      </c>
      <c r="BJ191" s="281">
        <f t="shared" si="144"/>
        <v>498291.34311231982</v>
      </c>
      <c r="BK191" s="281">
        <f t="shared" si="122"/>
        <v>0</v>
      </c>
      <c r="BL191" s="281">
        <f t="shared" si="123"/>
        <v>498291.34311231982</v>
      </c>
      <c r="BM191" s="281">
        <f t="shared" si="124"/>
        <v>0</v>
      </c>
      <c r="BN191" s="281">
        <f t="shared" si="125"/>
        <v>0</v>
      </c>
      <c r="BO191" s="281">
        <f t="shared" si="126"/>
        <v>0</v>
      </c>
      <c r="BP191" s="281">
        <f t="shared" si="127"/>
        <v>0</v>
      </c>
      <c r="BQ191" s="281">
        <f t="shared" si="128"/>
        <v>0</v>
      </c>
      <c r="BR191" s="281">
        <f t="shared" si="135"/>
        <v>498291.34311231982</v>
      </c>
      <c r="BS191" s="281">
        <f t="shared" si="148"/>
        <v>209033.21</v>
      </c>
      <c r="BT191" s="90"/>
      <c r="BU191" s="111"/>
      <c r="BV191" s="111"/>
      <c r="BW191" s="126">
        <v>17817328.256890006</v>
      </c>
      <c r="BX191" s="126">
        <v>40102261.28936705</v>
      </c>
      <c r="BY191" s="7">
        <f t="shared" si="136"/>
        <v>0</v>
      </c>
    </row>
    <row r="192" spans="1:77">
      <c r="A192" s="118" t="s">
        <v>472</v>
      </c>
      <c r="B192" s="118" t="s">
        <v>473</v>
      </c>
      <c r="C192" s="269" t="s">
        <v>473</v>
      </c>
      <c r="D192" s="119" t="s">
        <v>949</v>
      </c>
      <c r="E192" s="119" t="s">
        <v>977</v>
      </c>
      <c r="F192" s="120"/>
      <c r="G192" s="121" t="s">
        <v>1238</v>
      </c>
      <c r="H192" s="121" t="s">
        <v>888</v>
      </c>
      <c r="I192" s="122">
        <v>19</v>
      </c>
      <c r="J192" s="217">
        <f t="shared" si="146"/>
        <v>1</v>
      </c>
      <c r="K192" s="123">
        <v>16627409.913139999</v>
      </c>
      <c r="L192" s="123">
        <v>25298177</v>
      </c>
      <c r="M192" s="281">
        <v>17628128.73</v>
      </c>
      <c r="N192" s="264">
        <v>17628128.73</v>
      </c>
      <c r="O192" s="282">
        <v>0</v>
      </c>
      <c r="P192" s="93">
        <f t="shared" si="101"/>
        <v>6.7900034627021322E-2</v>
      </c>
      <c r="Q192" s="231">
        <v>44772335.716300398</v>
      </c>
      <c r="R192" s="231"/>
      <c r="S192" s="123">
        <v>44772335.716300398</v>
      </c>
      <c r="T192" s="123">
        <v>5881251.7157833632</v>
      </c>
      <c r="U192" s="123">
        <f t="shared" si="129"/>
        <v>21262955.270517033</v>
      </c>
      <c r="V192" s="123">
        <f t="shared" si="102"/>
        <v>21262955.270517033</v>
      </c>
      <c r="W192" s="123" t="b">
        <f t="shared" si="103"/>
        <v>0</v>
      </c>
      <c r="X192" s="123">
        <v>0</v>
      </c>
      <c r="Y192" s="123">
        <v>0</v>
      </c>
      <c r="Z192" s="123">
        <v>0</v>
      </c>
      <c r="AA192" s="123">
        <v>0</v>
      </c>
      <c r="AB192" s="123">
        <v>0</v>
      </c>
      <c r="AC192" s="70">
        <f t="shared" si="130"/>
        <v>0</v>
      </c>
      <c r="AD192" s="70">
        <v>0</v>
      </c>
      <c r="AE192" s="70">
        <f t="shared" si="131"/>
        <v>21262955.270517033</v>
      </c>
      <c r="AF192" s="51">
        <f>IF(D192='2. UC Pool Allocations by Type'!B$5,'2. UC Pool Allocations by Type'!J$5,IF(D192='2. UC Pool Allocations by Type'!B$6,'2. UC Pool Allocations by Type'!J$6,IF(D192='2. UC Pool Allocations by Type'!B$7,'2. UC Pool Allocations by Type'!J$7,IF(D192='2. UC Pool Allocations by Type'!B$10,'2. UC Pool Allocations by Type'!J$10,IF(D192='2. UC Pool Allocations by Type'!B$14,'2. UC Pool Allocations by Type'!J$14,IF(D192='2. UC Pool Allocations by Type'!B$15,'2. UC Pool Allocations by Type'!J$15,IF(D192='2. UC Pool Allocations by Type'!B$16,'2. UC Pool Allocations by Type'!J$16,0)))))))</f>
        <v>114315041.35925385</v>
      </c>
      <c r="AG192" s="71">
        <f t="shared" si="104"/>
        <v>21262955.270517033</v>
      </c>
      <c r="AH192" s="71">
        <f t="shared" si="105"/>
        <v>0</v>
      </c>
      <c r="AI192" s="71">
        <f t="shared" si="106"/>
        <v>0</v>
      </c>
      <c r="AJ192" s="71">
        <f t="shared" si="107"/>
        <v>0</v>
      </c>
      <c r="AK192" s="71">
        <f t="shared" si="108"/>
        <v>0</v>
      </c>
      <c r="AL192" s="71">
        <f t="shared" si="109"/>
        <v>0</v>
      </c>
      <c r="AM192" s="71">
        <f t="shared" si="110"/>
        <v>0</v>
      </c>
      <c r="AN192" s="49">
        <f t="shared" si="111"/>
        <v>1004645.1425392785</v>
      </c>
      <c r="AO192" s="51">
        <f>IF($E192=$D$352,U192*'1. UC Assumptions'!$H$14,0)</f>
        <v>2152924.8152523953</v>
      </c>
      <c r="AP192" s="70">
        <f t="shared" si="145"/>
        <v>1148279.6727131167</v>
      </c>
      <c r="AQ192" s="70">
        <f t="shared" si="112"/>
        <v>0</v>
      </c>
      <c r="AR192" s="70">
        <f t="shared" si="113"/>
        <v>0</v>
      </c>
      <c r="AS192" s="70">
        <f t="shared" si="132"/>
        <v>0</v>
      </c>
      <c r="AT192" s="70">
        <f t="shared" si="114"/>
        <v>1148279.6727131167</v>
      </c>
      <c r="AU192" s="70">
        <f t="shared" si="115"/>
        <v>0</v>
      </c>
      <c r="AV192" s="70">
        <f t="shared" si="133"/>
        <v>0</v>
      </c>
      <c r="AW192" s="99">
        <f t="shared" si="147"/>
        <v>2152924.8152523953</v>
      </c>
      <c r="AX192" s="281">
        <v>17628128.73</v>
      </c>
      <c r="AY192" s="281">
        <f>ROUND(AX192*'1. UC Assumptions'!$C$19,2)</f>
        <v>7395000</v>
      </c>
      <c r="AZ192" s="281">
        <f>IF((AE192-AD192-AX192)*'1. UC Assumptions'!$C$19&gt;0,(AE192-AD192-AX192)*'1. UC Assumptions'!$C$19,0)</f>
        <v>1524809.7337468949</v>
      </c>
      <c r="BA192" s="281">
        <f t="shared" si="143"/>
        <v>8919809.7337468956</v>
      </c>
      <c r="BB192" s="281">
        <f>ROUND(BA192/'1. UC Assumptions'!$C$19,2)</f>
        <v>21262955.27</v>
      </c>
      <c r="BC192" s="283">
        <f t="shared" si="134"/>
        <v>2152924.8152523953</v>
      </c>
      <c r="BD192" s="281">
        <f t="shared" si="116"/>
        <v>0</v>
      </c>
      <c r="BE192" s="281">
        <f t="shared" si="117"/>
        <v>0</v>
      </c>
      <c r="BF192" s="281">
        <f t="shared" si="118"/>
        <v>19110030.454747602</v>
      </c>
      <c r="BG192" s="281">
        <f t="shared" si="119"/>
        <v>0</v>
      </c>
      <c r="BH192" s="281">
        <f t="shared" si="120"/>
        <v>0</v>
      </c>
      <c r="BI192" s="281">
        <f t="shared" si="121"/>
        <v>0</v>
      </c>
      <c r="BJ192" s="281">
        <f t="shared" si="144"/>
        <v>2152924.8152523953</v>
      </c>
      <c r="BK192" s="281">
        <f t="shared" si="122"/>
        <v>2152924.8152523953</v>
      </c>
      <c r="BL192" s="281">
        <f t="shared" si="123"/>
        <v>0</v>
      </c>
      <c r="BM192" s="281">
        <f t="shared" si="124"/>
        <v>0</v>
      </c>
      <c r="BN192" s="281">
        <f t="shared" si="125"/>
        <v>0</v>
      </c>
      <c r="BO192" s="281">
        <f t="shared" si="126"/>
        <v>0</v>
      </c>
      <c r="BP192" s="281">
        <f t="shared" si="127"/>
        <v>0</v>
      </c>
      <c r="BQ192" s="281">
        <f t="shared" si="128"/>
        <v>0</v>
      </c>
      <c r="BR192" s="281">
        <f t="shared" si="135"/>
        <v>2152924.8152523953</v>
      </c>
      <c r="BS192" s="281">
        <f t="shared" si="148"/>
        <v>903151.95</v>
      </c>
      <c r="BT192" s="90"/>
      <c r="BU192" s="111"/>
      <c r="BV192" s="111"/>
      <c r="BW192" s="126">
        <v>17205281.593139999</v>
      </c>
      <c r="BX192" s="126">
        <v>44772335.716300398</v>
      </c>
      <c r="BY192" s="7">
        <f t="shared" si="136"/>
        <v>0</v>
      </c>
    </row>
    <row r="193" spans="1:77">
      <c r="A193" s="118" t="s">
        <v>475</v>
      </c>
      <c r="B193" s="118" t="s">
        <v>476</v>
      </c>
      <c r="C193" s="269" t="s">
        <v>476</v>
      </c>
      <c r="D193" s="119" t="s">
        <v>950</v>
      </c>
      <c r="E193" s="119"/>
      <c r="F193" s="120"/>
      <c r="G193" s="121" t="s">
        <v>1239</v>
      </c>
      <c r="H193" s="121" t="s">
        <v>773</v>
      </c>
      <c r="I193" s="122">
        <v>6</v>
      </c>
      <c r="J193" s="217">
        <f t="shared" si="146"/>
        <v>1</v>
      </c>
      <c r="K193" s="123">
        <v>46910347.01391425</v>
      </c>
      <c r="L193" s="123">
        <v>174902793.63</v>
      </c>
      <c r="M193" s="281">
        <v>100689176.92000002</v>
      </c>
      <c r="N193" s="264">
        <v>76615543.403649762</v>
      </c>
      <c r="O193" s="282">
        <v>24073633.516350254</v>
      </c>
      <c r="P193" s="93">
        <f t="shared" si="101"/>
        <v>6.535595059416055E-2</v>
      </c>
      <c r="Q193" s="231">
        <v>236279227.3427704</v>
      </c>
      <c r="R193" s="231"/>
      <c r="S193" s="123">
        <v>236309949.30497348</v>
      </c>
      <c r="T193" s="123">
        <v>84860502.650193363</v>
      </c>
      <c r="U193" s="123">
        <f t="shared" si="129"/>
        <v>74833903.251130357</v>
      </c>
      <c r="V193" s="123" t="b">
        <f t="shared" si="102"/>
        <v>0</v>
      </c>
      <c r="W193" s="123" t="b">
        <f t="shared" si="103"/>
        <v>0</v>
      </c>
      <c r="X193" s="123">
        <v>40184532</v>
      </c>
      <c r="Y193" s="123">
        <v>7402919.75</v>
      </c>
      <c r="Z193" s="123">
        <v>0</v>
      </c>
      <c r="AA193" s="123">
        <v>0</v>
      </c>
      <c r="AB193" s="123">
        <v>0</v>
      </c>
      <c r="AC193" s="70">
        <f t="shared" si="130"/>
        <v>23513818.233649746</v>
      </c>
      <c r="AD193" s="70">
        <v>2602490.7248459253</v>
      </c>
      <c r="AE193" s="70">
        <f t="shared" si="131"/>
        <v>100950212.20962603</v>
      </c>
      <c r="AF193" s="51">
        <f>IF(D193='2. UC Pool Allocations by Type'!B$5,'2. UC Pool Allocations by Type'!J$5,IF(D193='2. UC Pool Allocations by Type'!B$6,'2. UC Pool Allocations by Type'!J$6,IF(D193='2. UC Pool Allocations by Type'!B$7,'2. UC Pool Allocations by Type'!J$7,IF(D193='2. UC Pool Allocations by Type'!B$10,'2. UC Pool Allocations by Type'!J$10,IF(D193='2. UC Pool Allocations by Type'!B$14,'2. UC Pool Allocations by Type'!J$14,IF(D193='2. UC Pool Allocations by Type'!B$15,'2. UC Pool Allocations by Type'!J$15,IF(D193='2. UC Pool Allocations by Type'!B$16,'2. UC Pool Allocations by Type'!J$16,0)))))))</f>
        <v>33688282.529729195</v>
      </c>
      <c r="AG193" s="71">
        <f t="shared" si="104"/>
        <v>0</v>
      </c>
      <c r="AH193" s="71">
        <f t="shared" si="105"/>
        <v>0</v>
      </c>
      <c r="AI193" s="71">
        <f t="shared" si="106"/>
        <v>0</v>
      </c>
      <c r="AJ193" s="71">
        <f t="shared" si="107"/>
        <v>100950212.20962603</v>
      </c>
      <c r="AK193" s="71">
        <f t="shared" si="108"/>
        <v>0</v>
      </c>
      <c r="AL193" s="71">
        <f t="shared" si="109"/>
        <v>0</v>
      </c>
      <c r="AM193" s="71">
        <f t="shared" si="110"/>
        <v>0</v>
      </c>
      <c r="AN193" s="49">
        <f t="shared" si="111"/>
        <v>3872324.2809599848</v>
      </c>
      <c r="AO193" s="51">
        <f>IF($E193=$D$352,U193*'1. UC Assumptions'!$H$14,0)</f>
        <v>0</v>
      </c>
      <c r="AP193" s="70">
        <f t="shared" si="145"/>
        <v>0</v>
      </c>
      <c r="AQ193" s="70">
        <f t="shared" si="112"/>
        <v>0</v>
      </c>
      <c r="AR193" s="70">
        <f t="shared" si="113"/>
        <v>0</v>
      </c>
      <c r="AS193" s="70">
        <f t="shared" si="132"/>
        <v>0</v>
      </c>
      <c r="AT193" s="70">
        <f t="shared" si="114"/>
        <v>0</v>
      </c>
      <c r="AU193" s="70">
        <f t="shared" si="115"/>
        <v>0</v>
      </c>
      <c r="AV193" s="70">
        <f t="shared" si="133"/>
        <v>0</v>
      </c>
      <c r="AW193" s="99">
        <f t="shared" si="147"/>
        <v>3872324.2809599848</v>
      </c>
      <c r="AX193" s="281">
        <v>100689176.92000002</v>
      </c>
      <c r="AY193" s="281">
        <f>ROUND(AX193*'1. UC Assumptions'!$C$19,2)</f>
        <v>42239109.719999999</v>
      </c>
      <c r="AZ193" s="281">
        <f>IF((AE193-AD193-AX193)*'1. UC Assumptions'!$C$19&gt;0,(AE193-AD193-AX193)*'1. UC Assumptions'!$C$19,0)</f>
        <v>0</v>
      </c>
      <c r="BA193" s="281">
        <f t="shared" si="143"/>
        <v>42239109.719999999</v>
      </c>
      <c r="BB193" s="281">
        <f>ROUND(BA193/'1. UC Assumptions'!$C$19,2)</f>
        <v>100689176.92</v>
      </c>
      <c r="BC193" s="283">
        <f t="shared" si="134"/>
        <v>3872324.2809599848</v>
      </c>
      <c r="BD193" s="281">
        <f t="shared" si="116"/>
        <v>0</v>
      </c>
      <c r="BE193" s="281">
        <f t="shared" si="117"/>
        <v>0</v>
      </c>
      <c r="BF193" s="281">
        <f t="shared" si="118"/>
        <v>0</v>
      </c>
      <c r="BG193" s="281">
        <f t="shared" si="119"/>
        <v>0</v>
      </c>
      <c r="BH193" s="281">
        <f t="shared" si="120"/>
        <v>0</v>
      </c>
      <c r="BI193" s="281">
        <f t="shared" si="121"/>
        <v>0</v>
      </c>
      <c r="BJ193" s="281">
        <f t="shared" si="144"/>
        <v>3872324.2809599848</v>
      </c>
      <c r="BK193" s="281">
        <f t="shared" si="122"/>
        <v>0</v>
      </c>
      <c r="BL193" s="281">
        <f t="shared" si="123"/>
        <v>0</v>
      </c>
      <c r="BM193" s="281">
        <f t="shared" si="124"/>
        <v>0</v>
      </c>
      <c r="BN193" s="281">
        <f t="shared" si="125"/>
        <v>3872324.2809599848</v>
      </c>
      <c r="BO193" s="281">
        <f t="shared" si="126"/>
        <v>0</v>
      </c>
      <c r="BP193" s="281">
        <f t="shared" si="127"/>
        <v>0</v>
      </c>
      <c r="BQ193" s="281">
        <f t="shared" si="128"/>
        <v>0</v>
      </c>
      <c r="BR193" s="281">
        <f t="shared" si="135"/>
        <v>3872324.2809599848</v>
      </c>
      <c r="BS193" s="281">
        <f t="shared" si="148"/>
        <v>1624440.03</v>
      </c>
      <c r="BT193" s="90"/>
      <c r="BU193" s="111"/>
      <c r="BV193" s="111"/>
      <c r="BW193" s="126">
        <v>49402777.993914239</v>
      </c>
      <c r="BX193" s="126">
        <v>236279227.3427704</v>
      </c>
      <c r="BY193" s="7">
        <f t="shared" si="136"/>
        <v>-30721.962203085423</v>
      </c>
    </row>
    <row r="194" spans="1:77">
      <c r="A194" s="118" t="s">
        <v>477</v>
      </c>
      <c r="B194" s="118" t="s">
        <v>478</v>
      </c>
      <c r="C194" s="269" t="s">
        <v>478</v>
      </c>
      <c r="D194" s="119" t="s">
        <v>972</v>
      </c>
      <c r="E194" s="119" t="s">
        <v>977</v>
      </c>
      <c r="F194" s="120"/>
      <c r="G194" s="121" t="s">
        <v>1240</v>
      </c>
      <c r="H194" s="121" t="s">
        <v>891</v>
      </c>
      <c r="I194" s="122">
        <v>12</v>
      </c>
      <c r="J194" s="217" t="str">
        <f t="shared" si="146"/>
        <v xml:space="preserve"> </v>
      </c>
      <c r="K194" s="123">
        <v>221824.40075054549</v>
      </c>
      <c r="L194" s="123">
        <v>577405</v>
      </c>
      <c r="M194" s="281">
        <v>722732.8</v>
      </c>
      <c r="N194" s="264">
        <v>710586.6756392516</v>
      </c>
      <c r="O194" s="282">
        <v>12146.12436074845</v>
      </c>
      <c r="P194" s="93">
        <f t="shared" si="101"/>
        <v>6.3807770278538234E-2</v>
      </c>
      <c r="Q194" s="231">
        <v>850226.44675349013</v>
      </c>
      <c r="R194" s="231"/>
      <c r="S194" s="123">
        <v>850226.44675349013</v>
      </c>
      <c r="T194" s="123">
        <v>0</v>
      </c>
      <c r="U194" s="123">
        <f t="shared" si="129"/>
        <v>139639.77111423854</v>
      </c>
      <c r="V194" s="123" t="b">
        <f t="shared" si="102"/>
        <v>0</v>
      </c>
      <c r="W194" s="123">
        <f t="shared" si="103"/>
        <v>139639.77111423854</v>
      </c>
      <c r="X194" s="123">
        <v>14533</v>
      </c>
      <c r="Y194" s="123">
        <v>0</v>
      </c>
      <c r="Z194" s="123">
        <v>0</v>
      </c>
      <c r="AA194" s="123">
        <v>0</v>
      </c>
      <c r="AB194" s="123">
        <v>0</v>
      </c>
      <c r="AC194" s="70">
        <f t="shared" si="130"/>
        <v>2386.8756392515497</v>
      </c>
      <c r="AD194" s="70">
        <v>0</v>
      </c>
      <c r="AE194" s="70">
        <f t="shared" si="131"/>
        <v>142026.64675349009</v>
      </c>
      <c r="AF194" s="51">
        <f>IF(D194='2. UC Pool Allocations by Type'!B$5,'2. UC Pool Allocations by Type'!J$5,IF(D194='2. UC Pool Allocations by Type'!B$6,'2. UC Pool Allocations by Type'!J$6,IF(D194='2. UC Pool Allocations by Type'!B$7,'2. UC Pool Allocations by Type'!J$7,IF(D194='2. UC Pool Allocations by Type'!B$10,'2. UC Pool Allocations by Type'!J$10,IF(D194='2. UC Pool Allocations by Type'!B$14,'2. UC Pool Allocations by Type'!J$14,IF(D194='2. UC Pool Allocations by Type'!B$15,'2. UC Pool Allocations by Type'!J$15,IF(D194='2. UC Pool Allocations by Type'!B$16,'2. UC Pool Allocations by Type'!J$16,0)))))))</f>
        <v>7359030.3040027209</v>
      </c>
      <c r="AG194" s="71">
        <f t="shared" si="104"/>
        <v>0</v>
      </c>
      <c r="AH194" s="71">
        <f t="shared" si="105"/>
        <v>142026.64675349009</v>
      </c>
      <c r="AI194" s="71">
        <f t="shared" si="106"/>
        <v>0</v>
      </c>
      <c r="AJ194" s="71">
        <f t="shared" si="107"/>
        <v>0</v>
      </c>
      <c r="AK194" s="71">
        <f t="shared" si="108"/>
        <v>0</v>
      </c>
      <c r="AL194" s="71">
        <f t="shared" si="109"/>
        <v>0</v>
      </c>
      <c r="AM194" s="71">
        <f t="shared" si="110"/>
        <v>0</v>
      </c>
      <c r="AN194" s="49">
        <f t="shared" si="111"/>
        <v>7960.952702773262</v>
      </c>
      <c r="AO194" s="51">
        <f>IF($E194=$D$352,U194*'1. UC Assumptions'!$H$14,0)</f>
        <v>14138.859090996833</v>
      </c>
      <c r="AP194" s="70">
        <f t="shared" si="145"/>
        <v>6177.9063882235714</v>
      </c>
      <c r="AQ194" s="70">
        <f t="shared" si="112"/>
        <v>6177.9063882235714</v>
      </c>
      <c r="AR194" s="70">
        <f t="shared" si="113"/>
        <v>0</v>
      </c>
      <c r="AS194" s="70">
        <f t="shared" si="132"/>
        <v>0</v>
      </c>
      <c r="AT194" s="70">
        <f t="shared" si="114"/>
        <v>0</v>
      </c>
      <c r="AU194" s="70">
        <f t="shared" si="115"/>
        <v>0</v>
      </c>
      <c r="AV194" s="70">
        <f t="shared" si="133"/>
        <v>0</v>
      </c>
      <c r="AW194" s="99">
        <f t="shared" si="147"/>
        <v>14138.859090996833</v>
      </c>
      <c r="AX194" s="281">
        <v>722732.8</v>
      </c>
      <c r="AY194" s="281">
        <f>ROUND(AX194*'1. UC Assumptions'!$C$19,2)</f>
        <v>303186.40999999997</v>
      </c>
      <c r="AZ194" s="281">
        <f>IF((AE194-AD194-AX194)*'1. UC Assumptions'!$C$19&gt;0,(AE194-AD194-AX194)*'1. UC Assumptions'!$C$19,0)</f>
        <v>0</v>
      </c>
      <c r="BA194" s="281">
        <f t="shared" si="143"/>
        <v>303186.40999999997</v>
      </c>
      <c r="BB194" s="281">
        <f>ROUND(BA194/'1. UC Assumptions'!$C$19,2)</f>
        <v>722732.8</v>
      </c>
      <c r="BC194" s="283">
        <f t="shared" si="134"/>
        <v>14138.859090996833</v>
      </c>
      <c r="BD194" s="281">
        <f t="shared" si="116"/>
        <v>0</v>
      </c>
      <c r="BE194" s="281">
        <f t="shared" si="117"/>
        <v>0</v>
      </c>
      <c r="BF194" s="281">
        <f t="shared" si="118"/>
        <v>0</v>
      </c>
      <c r="BG194" s="281">
        <f t="shared" si="119"/>
        <v>0</v>
      </c>
      <c r="BH194" s="281">
        <f t="shared" si="120"/>
        <v>0</v>
      </c>
      <c r="BI194" s="281">
        <f t="shared" si="121"/>
        <v>0</v>
      </c>
      <c r="BJ194" s="281">
        <f t="shared" si="144"/>
        <v>14138.859090996833</v>
      </c>
      <c r="BK194" s="281">
        <f t="shared" si="122"/>
        <v>0</v>
      </c>
      <c r="BL194" s="281">
        <f t="shared" si="123"/>
        <v>14138.859090996833</v>
      </c>
      <c r="BM194" s="281">
        <f t="shared" si="124"/>
        <v>0</v>
      </c>
      <c r="BN194" s="281">
        <f t="shared" si="125"/>
        <v>0</v>
      </c>
      <c r="BO194" s="281">
        <f t="shared" si="126"/>
        <v>0</v>
      </c>
      <c r="BP194" s="281">
        <f t="shared" si="127"/>
        <v>0</v>
      </c>
      <c r="BQ194" s="281">
        <f t="shared" si="128"/>
        <v>0</v>
      </c>
      <c r="BR194" s="281">
        <f t="shared" si="135"/>
        <v>14138.859090996833</v>
      </c>
      <c r="BS194" s="281">
        <f t="shared" si="148"/>
        <v>5931.25</v>
      </c>
      <c r="BT194" s="90"/>
      <c r="BU194" s="111"/>
      <c r="BV194" s="111"/>
      <c r="BW194" s="126">
        <v>229735.48075054545</v>
      </c>
      <c r="BX194" s="126">
        <v>850226.44675349013</v>
      </c>
      <c r="BY194" s="7">
        <f t="shared" si="136"/>
        <v>0</v>
      </c>
    </row>
    <row r="195" spans="1:77">
      <c r="A195" s="118" t="s">
        <v>480</v>
      </c>
      <c r="B195" s="118" t="s">
        <v>481</v>
      </c>
      <c r="C195" s="269" t="s">
        <v>481</v>
      </c>
      <c r="D195" s="119" t="s">
        <v>972</v>
      </c>
      <c r="E195" s="119"/>
      <c r="F195" s="120"/>
      <c r="G195" s="121" t="s">
        <v>479</v>
      </c>
      <c r="H195" s="121" t="s">
        <v>892</v>
      </c>
      <c r="I195" s="122">
        <v>14</v>
      </c>
      <c r="J195" s="217">
        <f t="shared" si="146"/>
        <v>1</v>
      </c>
      <c r="K195" s="123">
        <v>13163270.319359995</v>
      </c>
      <c r="L195" s="123">
        <v>18674938.750000004</v>
      </c>
      <c r="M195" s="281">
        <v>9310616.9700000007</v>
      </c>
      <c r="N195" s="264">
        <v>9310616.9700000007</v>
      </c>
      <c r="O195" s="282">
        <v>0</v>
      </c>
      <c r="P195" s="93">
        <f t="shared" ref="P195:P258" si="149">S195/(K195+L195)-1</f>
        <v>7.2239996770903758E-2</v>
      </c>
      <c r="Q195" s="231">
        <v>34138053.71638193</v>
      </c>
      <c r="R195" s="231"/>
      <c r="S195" s="123">
        <v>34138201.189721927</v>
      </c>
      <c r="T195" s="123">
        <v>13480668.248178937</v>
      </c>
      <c r="U195" s="123">
        <f t="shared" si="129"/>
        <v>11346915.97154299</v>
      </c>
      <c r="V195" s="123" t="b">
        <f t="shared" ref="V195:V258" si="150">IF($D195=$D$345,IF($E195=$D$352,$U195,0))</f>
        <v>0</v>
      </c>
      <c r="W195" s="123">
        <f t="shared" ref="W195:W258" si="151">IF($D195=$D$346,IF($E195=$D$352,$U195,0))</f>
        <v>0</v>
      </c>
      <c r="X195" s="123">
        <v>0</v>
      </c>
      <c r="Y195" s="123">
        <v>0</v>
      </c>
      <c r="Z195" s="123">
        <v>0</v>
      </c>
      <c r="AA195" s="123">
        <v>0</v>
      </c>
      <c r="AB195" s="123">
        <v>0</v>
      </c>
      <c r="AC195" s="70">
        <f t="shared" si="130"/>
        <v>0</v>
      </c>
      <c r="AD195" s="70">
        <v>0</v>
      </c>
      <c r="AE195" s="70">
        <f t="shared" si="131"/>
        <v>11346915.97154299</v>
      </c>
      <c r="AF195" s="51">
        <f>IF(D195='2. UC Pool Allocations by Type'!B$5,'2. UC Pool Allocations by Type'!J$5,IF(D195='2. UC Pool Allocations by Type'!B$6,'2. UC Pool Allocations by Type'!J$6,IF(D195='2. UC Pool Allocations by Type'!B$7,'2. UC Pool Allocations by Type'!J$7,IF(D195='2. UC Pool Allocations by Type'!B$10,'2. UC Pool Allocations by Type'!J$10,IF(D195='2. UC Pool Allocations by Type'!B$14,'2. UC Pool Allocations by Type'!J$14,IF(D195='2. UC Pool Allocations by Type'!B$15,'2. UC Pool Allocations by Type'!J$15,IF(D195='2. UC Pool Allocations by Type'!B$16,'2. UC Pool Allocations by Type'!J$16,0)))))))</f>
        <v>7359030.3040027209</v>
      </c>
      <c r="AG195" s="71">
        <f t="shared" ref="AG195:AG258" si="152">IF(D195=D$345,AE195,0)</f>
        <v>0</v>
      </c>
      <c r="AH195" s="71">
        <f t="shared" ref="AH195:AH258" si="153">IF(D195=D$346,AE195,0)</f>
        <v>11346915.97154299</v>
      </c>
      <c r="AI195" s="71">
        <f t="shared" ref="AI195:AI258" si="154">IF(D195=D$347,AE195,0)</f>
        <v>0</v>
      </c>
      <c r="AJ195" s="71">
        <f t="shared" ref="AJ195:AJ258" si="155">IF(D195=D$348,AE195,0)</f>
        <v>0</v>
      </c>
      <c r="AK195" s="71">
        <f t="shared" ref="AK195:AK258" si="156">IF(D195=D$349,AE195,0)</f>
        <v>0</v>
      </c>
      <c r="AL195" s="71">
        <f t="shared" ref="AL195:AL258" si="157">IF(D195=D$350,AE195,0)</f>
        <v>0</v>
      </c>
      <c r="AM195" s="71">
        <f t="shared" ref="AM195:AM258" si="158">IF(D195=D$351,AE195,0)</f>
        <v>0</v>
      </c>
      <c r="AN195" s="49">
        <f t="shared" ref="AN195:AN258" si="159">IF($D195=$D$345,$AF195*$AE195/$AG$341,IF($D195=$D$346,$AF195*$AE195/$AH$341,IF($D195=$D$347,$AF195*$AE195/$AI$341,IF($D195=$D$348,$AF195*$AE195/$AJ$341,IF($D195=$D$349,$AF195*$AE195/$AK$341,IF($D195=$D$350,$AF195*$AE195/$AL$341,IF($D195=$D$351,$AF195*$AE195/$AM$341,0)))))))</f>
        <v>636023.33390706836</v>
      </c>
      <c r="AO195" s="51">
        <f>IF($E195=$D$352,U195*'1. UC Assumptions'!$H$14,0)</f>
        <v>0</v>
      </c>
      <c r="AP195" s="70">
        <f t="shared" si="145"/>
        <v>0</v>
      </c>
      <c r="AQ195" s="70">
        <f t="shared" ref="AQ195:AQ258" si="160">IF(D195=D$346,AP195,0)</f>
        <v>0</v>
      </c>
      <c r="AR195" s="70">
        <f t="shared" ref="AR195:AR258" si="161">IF(D195=D$346,IF(E195 &lt;&gt; D$352,AN195,0),0)</f>
        <v>636023.33390706836</v>
      </c>
      <c r="AS195" s="70">
        <f t="shared" si="132"/>
        <v>-139713.14244018708</v>
      </c>
      <c r="AT195" s="70">
        <f t="shared" ref="AT195:AT258" si="162">IF(D195=D$345,AP195,0)</f>
        <v>0</v>
      </c>
      <c r="AU195" s="70">
        <f t="shared" ref="AU195:AU258" si="163">IF(D195=D$345,IF(E195&lt;&gt;D$352,AN195,0),0)</f>
        <v>0</v>
      </c>
      <c r="AV195" s="70">
        <f t="shared" si="133"/>
        <v>0</v>
      </c>
      <c r="AW195" s="99">
        <f t="shared" si="147"/>
        <v>496310.19146688131</v>
      </c>
      <c r="AX195" s="281">
        <v>9310616.9700000007</v>
      </c>
      <c r="AY195" s="281">
        <f>ROUND(AX195*'1. UC Assumptions'!$C$19,2)</f>
        <v>3905803.82</v>
      </c>
      <c r="AZ195" s="281">
        <f>IF((AE195-AD195-AX195)*'1. UC Assumptions'!$C$19&gt;0,(AE195-AD195-AX195)*'1. UC Assumptions'!$C$19,0)</f>
        <v>854227.43114728387</v>
      </c>
      <c r="BA195" s="281">
        <f t="shared" si="143"/>
        <v>4760031.2511472832</v>
      </c>
      <c r="BB195" s="281">
        <f>ROUND(BA195/'1. UC Assumptions'!$C$19,2)</f>
        <v>11346915.970000001</v>
      </c>
      <c r="BC195" s="283">
        <f t="shared" si="134"/>
        <v>496310.19146688131</v>
      </c>
      <c r="BD195" s="281">
        <f t="shared" ref="BD195:BD258" si="164">IF(D195=D$345,AW195-BC195,0)</f>
        <v>0</v>
      </c>
      <c r="BE195" s="281">
        <f t="shared" ref="BE195:BE258" si="165">IF(D195=D$349,AW195-BC195,0)</f>
        <v>0</v>
      </c>
      <c r="BF195" s="281">
        <f t="shared" ref="BF195:BF258" si="166">IF(D195=D$345,IF(BB195&gt;=BC195,BB195-BC195,0),0)</f>
        <v>0</v>
      </c>
      <c r="BG195" s="281">
        <f t="shared" ref="BG195:BG258" si="167">IF(D195=D$349,IF(BB195&gt;=BC195,BB195-BC195,0),0)</f>
        <v>0</v>
      </c>
      <c r="BH195" s="281">
        <f t="shared" ref="BH195:BH258" si="168">IF(D195=D$345,BD$341/BF$341*BF195,0)</f>
        <v>0</v>
      </c>
      <c r="BI195" s="281">
        <f t="shared" ref="BI195:BI258" si="169">IF(D195=D$349,BE$341/BG$341*BG195,0)</f>
        <v>0</v>
      </c>
      <c r="BJ195" s="281">
        <f t="shared" si="144"/>
        <v>496310.19146688131</v>
      </c>
      <c r="BK195" s="281">
        <f t="shared" ref="BK195:BK258" si="170">IF($D195=$D$345,$BJ195,0)</f>
        <v>0</v>
      </c>
      <c r="BL195" s="281">
        <f t="shared" ref="BL195:BL258" si="171">IF($D195=$D$346,$BJ195,0)</f>
        <v>496310.19146688131</v>
      </c>
      <c r="BM195" s="281">
        <f t="shared" ref="BM195:BM258" si="172">IF($D195=$D$347,$BJ195,0)</f>
        <v>0</v>
      </c>
      <c r="BN195" s="281">
        <f t="shared" ref="BN195:BN258" si="173">IF($D195=$D$348,$BJ195,0)</f>
        <v>0</v>
      </c>
      <c r="BO195" s="281">
        <f t="shared" ref="BO195:BO258" si="174">IF($D195=$D$349,$BJ195,0)</f>
        <v>0</v>
      </c>
      <c r="BP195" s="281">
        <f t="shared" ref="BP195:BP258" si="175">IF($D195=$D$350,$BJ195,0)</f>
        <v>0</v>
      </c>
      <c r="BQ195" s="281">
        <f t="shared" ref="BQ195:BQ258" si="176">IF($D195=$D$351,$BJ195,0)</f>
        <v>0</v>
      </c>
      <c r="BR195" s="281">
        <f t="shared" si="135"/>
        <v>496310.19146688131</v>
      </c>
      <c r="BS195" s="281">
        <f t="shared" si="148"/>
        <v>208202.12</v>
      </c>
      <c r="BT195" s="90"/>
      <c r="BU195" s="111"/>
      <c r="BV195" s="111"/>
      <c r="BW195" s="126">
        <v>13733139.349359997</v>
      </c>
      <c r="BX195" s="126">
        <v>34138053.71638193</v>
      </c>
      <c r="BY195" s="7">
        <f t="shared" si="136"/>
        <v>-147.47333999723196</v>
      </c>
    </row>
    <row r="196" spans="1:77">
      <c r="A196" s="118" t="s">
        <v>483</v>
      </c>
      <c r="B196" s="118" t="s">
        <v>484</v>
      </c>
      <c r="C196" s="269" t="s">
        <v>484</v>
      </c>
      <c r="D196" s="119" t="s">
        <v>972</v>
      </c>
      <c r="E196" s="119" t="s">
        <v>977</v>
      </c>
      <c r="F196" s="120"/>
      <c r="G196" s="121" t="s">
        <v>482</v>
      </c>
      <c r="H196" s="121" t="s">
        <v>893</v>
      </c>
      <c r="I196" s="122">
        <v>14</v>
      </c>
      <c r="J196" s="217" t="str">
        <f t="shared" si="146"/>
        <v xml:space="preserve"> </v>
      </c>
      <c r="K196" s="123">
        <v>767943.99965489144</v>
      </c>
      <c r="L196" s="123">
        <v>1338754</v>
      </c>
      <c r="M196" s="281">
        <v>1905059.76</v>
      </c>
      <c r="N196" s="264">
        <v>1882655.7271211245</v>
      </c>
      <c r="O196" s="282">
        <v>22404.0328788755</v>
      </c>
      <c r="P196" s="93">
        <f t="shared" si="149"/>
        <v>5.7271728194626226E-2</v>
      </c>
      <c r="Q196" s="231">
        <v>2227352.2348792893</v>
      </c>
      <c r="R196" s="231"/>
      <c r="S196" s="123">
        <v>2227352.2348792893</v>
      </c>
      <c r="T196" s="123">
        <v>0</v>
      </c>
      <c r="U196" s="123">
        <f t="shared" ref="U196:U259" si="177">S196-T196-N196</f>
        <v>344696.50775816478</v>
      </c>
      <c r="V196" s="123" t="b">
        <f t="shared" si="150"/>
        <v>0</v>
      </c>
      <c r="W196" s="123">
        <f t="shared" si="151"/>
        <v>344696.50775816478</v>
      </c>
      <c r="X196" s="123">
        <v>26506</v>
      </c>
      <c r="Y196" s="123">
        <v>0</v>
      </c>
      <c r="Z196" s="123">
        <v>0</v>
      </c>
      <c r="AA196" s="123">
        <v>0</v>
      </c>
      <c r="AB196" s="123">
        <v>0</v>
      </c>
      <c r="AC196" s="70">
        <f t="shared" ref="AC196:AC259" si="178">X196+Y196+Z196+AA196+AB196-O196</f>
        <v>4101.9671211245004</v>
      </c>
      <c r="AD196" s="70">
        <v>0</v>
      </c>
      <c r="AE196" s="70">
        <f t="shared" ref="AE196:AE259" si="179">IF(U196+AC196+AD196&gt;0,U196+AC196+AD196,0)</f>
        <v>348798.47487928928</v>
      </c>
      <c r="AF196" s="51">
        <f>IF(D196='2. UC Pool Allocations by Type'!B$5,'2. UC Pool Allocations by Type'!J$5,IF(D196='2. UC Pool Allocations by Type'!B$6,'2. UC Pool Allocations by Type'!J$6,IF(D196='2. UC Pool Allocations by Type'!B$7,'2. UC Pool Allocations by Type'!J$7,IF(D196='2. UC Pool Allocations by Type'!B$10,'2. UC Pool Allocations by Type'!J$10,IF(D196='2. UC Pool Allocations by Type'!B$14,'2. UC Pool Allocations by Type'!J$14,IF(D196='2. UC Pool Allocations by Type'!B$15,'2. UC Pool Allocations by Type'!J$15,IF(D196='2. UC Pool Allocations by Type'!B$16,'2. UC Pool Allocations by Type'!J$16,0)))))))</f>
        <v>7359030.3040027209</v>
      </c>
      <c r="AG196" s="71">
        <f t="shared" si="152"/>
        <v>0</v>
      </c>
      <c r="AH196" s="71">
        <f t="shared" si="153"/>
        <v>348798.47487928928</v>
      </c>
      <c r="AI196" s="71">
        <f t="shared" si="154"/>
        <v>0</v>
      </c>
      <c r="AJ196" s="71">
        <f t="shared" si="155"/>
        <v>0</v>
      </c>
      <c r="AK196" s="71">
        <f t="shared" si="156"/>
        <v>0</v>
      </c>
      <c r="AL196" s="71">
        <f t="shared" si="157"/>
        <v>0</v>
      </c>
      <c r="AM196" s="71">
        <f t="shared" si="158"/>
        <v>0</v>
      </c>
      <c r="AN196" s="49">
        <f t="shared" si="159"/>
        <v>19551.036546916395</v>
      </c>
      <c r="AO196" s="51">
        <f>IF($E196=$D$352,U196*'1. UC Assumptions'!$H$14,0)</f>
        <v>34901.341598192033</v>
      </c>
      <c r="AP196" s="70">
        <f t="shared" si="145"/>
        <v>15350.305051275638</v>
      </c>
      <c r="AQ196" s="70">
        <f t="shared" si="160"/>
        <v>15350.305051275638</v>
      </c>
      <c r="AR196" s="70">
        <f t="shared" si="161"/>
        <v>0</v>
      </c>
      <c r="AS196" s="70">
        <f t="shared" ref="AS196:AS244" si="180">-AQ$341*AR196/AR$341</f>
        <v>0</v>
      </c>
      <c r="AT196" s="70">
        <f t="shared" si="162"/>
        <v>0</v>
      </c>
      <c r="AU196" s="70">
        <f t="shared" si="163"/>
        <v>0</v>
      </c>
      <c r="AV196" s="70">
        <f t="shared" ref="AV196:AV244" si="181">-AT$341*AU196/AU$341</f>
        <v>0</v>
      </c>
      <c r="AW196" s="99">
        <f t="shared" si="147"/>
        <v>34901.341598192033</v>
      </c>
      <c r="AX196" s="281">
        <v>1905059.76</v>
      </c>
      <c r="AY196" s="281">
        <f>ROUND(AX196*'1. UC Assumptions'!$C$19,2)</f>
        <v>799172.57</v>
      </c>
      <c r="AZ196" s="281">
        <f>IF((AE196-AD196-AX196)*'1. UC Assumptions'!$C$19&gt;0,(AE196-AD196-AX196)*'1. UC Assumptions'!$C$19,0)</f>
        <v>0</v>
      </c>
      <c r="BA196" s="281">
        <f t="shared" si="143"/>
        <v>799172.57</v>
      </c>
      <c r="BB196" s="281">
        <f>ROUND(BA196/'1. UC Assumptions'!$C$19,2)</f>
        <v>1905059.76</v>
      </c>
      <c r="BC196" s="283">
        <f t="shared" ref="BC196:BC259" si="182">IF(AW196&gt;=BB196,BB196,AW196)</f>
        <v>34901.341598192033</v>
      </c>
      <c r="BD196" s="281">
        <f t="shared" si="164"/>
        <v>0</v>
      </c>
      <c r="BE196" s="281">
        <f t="shared" si="165"/>
        <v>0</v>
      </c>
      <c r="BF196" s="281">
        <f t="shared" si="166"/>
        <v>0</v>
      </c>
      <c r="BG196" s="281">
        <f t="shared" si="167"/>
        <v>0</v>
      </c>
      <c r="BH196" s="281">
        <f t="shared" si="168"/>
        <v>0</v>
      </c>
      <c r="BI196" s="281">
        <f t="shared" si="169"/>
        <v>0</v>
      </c>
      <c r="BJ196" s="281">
        <f t="shared" si="144"/>
        <v>34901.341598192033</v>
      </c>
      <c r="BK196" s="281">
        <f t="shared" si="170"/>
        <v>0</v>
      </c>
      <c r="BL196" s="281">
        <f t="shared" si="171"/>
        <v>34901.341598192033</v>
      </c>
      <c r="BM196" s="281">
        <f t="shared" si="172"/>
        <v>0</v>
      </c>
      <c r="BN196" s="281">
        <f t="shared" si="173"/>
        <v>0</v>
      </c>
      <c r="BO196" s="281">
        <f t="shared" si="174"/>
        <v>0</v>
      </c>
      <c r="BP196" s="281">
        <f t="shared" si="175"/>
        <v>0</v>
      </c>
      <c r="BQ196" s="281">
        <f t="shared" si="176"/>
        <v>0</v>
      </c>
      <c r="BR196" s="281">
        <f t="shared" ref="BR196:BR259" si="183">BJ196</f>
        <v>34901.341598192033</v>
      </c>
      <c r="BS196" s="281">
        <f t="shared" si="148"/>
        <v>14641.11</v>
      </c>
      <c r="BT196" s="90"/>
      <c r="BU196" s="111"/>
      <c r="BV196" s="111"/>
      <c r="BW196" s="126">
        <v>775725.21965489141</v>
      </c>
      <c r="BX196" s="126">
        <v>2227352.2348792893</v>
      </c>
      <c r="BY196" s="7">
        <f t="shared" si="136"/>
        <v>0</v>
      </c>
    </row>
    <row r="197" spans="1:77">
      <c r="A197" s="118" t="s">
        <v>486</v>
      </c>
      <c r="B197" s="118" t="s">
        <v>487</v>
      </c>
      <c r="C197" s="269" t="s">
        <v>487</v>
      </c>
      <c r="D197" s="119" t="s">
        <v>972</v>
      </c>
      <c r="E197" s="120" t="s">
        <v>977</v>
      </c>
      <c r="F197" s="120"/>
      <c r="G197" s="121" t="s">
        <v>1075</v>
      </c>
      <c r="H197" s="121" t="s">
        <v>894</v>
      </c>
      <c r="I197" s="122">
        <v>11</v>
      </c>
      <c r="J197" s="217" t="str">
        <f t="shared" si="146"/>
        <v xml:space="preserve"> </v>
      </c>
      <c r="K197" s="123">
        <v>309640.89999999991</v>
      </c>
      <c r="L197" s="123">
        <v>1150401</v>
      </c>
      <c r="M197" s="281">
        <v>1320297</v>
      </c>
      <c r="N197" s="264">
        <v>1271023.7604759182</v>
      </c>
      <c r="O197" s="282">
        <v>49273.239524081815</v>
      </c>
      <c r="P197" s="93">
        <f t="shared" si="149"/>
        <v>5.7546410688473992E-2</v>
      </c>
      <c r="Q197" s="231">
        <v>1544062.0707997798</v>
      </c>
      <c r="R197" s="231"/>
      <c r="S197" s="123">
        <v>1544062.0707997798</v>
      </c>
      <c r="T197" s="123">
        <v>0</v>
      </c>
      <c r="U197" s="123">
        <f t="shared" si="177"/>
        <v>273038.31032386166</v>
      </c>
      <c r="V197" s="123" t="b">
        <f t="shared" si="150"/>
        <v>0</v>
      </c>
      <c r="W197" s="123">
        <f t="shared" si="151"/>
        <v>273038.31032386166</v>
      </c>
      <c r="X197" s="123">
        <v>59858</v>
      </c>
      <c r="Y197" s="123">
        <v>0</v>
      </c>
      <c r="Z197" s="123">
        <v>0</v>
      </c>
      <c r="AA197" s="123">
        <v>0</v>
      </c>
      <c r="AB197" s="123">
        <v>0</v>
      </c>
      <c r="AC197" s="70">
        <f t="shared" si="178"/>
        <v>10584.760475918185</v>
      </c>
      <c r="AD197" s="70">
        <v>0</v>
      </c>
      <c r="AE197" s="70">
        <f t="shared" si="179"/>
        <v>283623.07079977985</v>
      </c>
      <c r="AF197" s="51">
        <f>IF(D197='2. UC Pool Allocations by Type'!B$5,'2. UC Pool Allocations by Type'!J$5,IF(D197='2. UC Pool Allocations by Type'!B$6,'2. UC Pool Allocations by Type'!J$6,IF(D197='2. UC Pool Allocations by Type'!B$7,'2. UC Pool Allocations by Type'!J$7,IF(D197='2. UC Pool Allocations by Type'!B$10,'2. UC Pool Allocations by Type'!J$10,IF(D197='2. UC Pool Allocations by Type'!B$14,'2. UC Pool Allocations by Type'!J$14,IF(D197='2. UC Pool Allocations by Type'!B$15,'2. UC Pool Allocations by Type'!J$15,IF(D197='2. UC Pool Allocations by Type'!B$16,'2. UC Pool Allocations by Type'!J$16,0)))))))</f>
        <v>7359030.3040027209</v>
      </c>
      <c r="AG197" s="71">
        <f t="shared" si="152"/>
        <v>0</v>
      </c>
      <c r="AH197" s="71">
        <f t="shared" si="153"/>
        <v>283623.07079977985</v>
      </c>
      <c r="AI197" s="71">
        <f t="shared" si="154"/>
        <v>0</v>
      </c>
      <c r="AJ197" s="71">
        <f t="shared" si="155"/>
        <v>0</v>
      </c>
      <c r="AK197" s="71">
        <f t="shared" si="156"/>
        <v>0</v>
      </c>
      <c r="AL197" s="71">
        <f t="shared" si="157"/>
        <v>0</v>
      </c>
      <c r="AM197" s="71">
        <f t="shared" si="158"/>
        <v>0</v>
      </c>
      <c r="AN197" s="49">
        <f t="shared" si="159"/>
        <v>15897.790334875135</v>
      </c>
      <c r="AO197" s="51">
        <f>IF($E197=$D$352,U197*'1. UC Assumptions'!$H$14,0)</f>
        <v>27645.778600959839</v>
      </c>
      <c r="AP197" s="70">
        <f t="shared" si="145"/>
        <v>11747.988266084703</v>
      </c>
      <c r="AQ197" s="70">
        <f t="shared" si="160"/>
        <v>11747.988266084703</v>
      </c>
      <c r="AR197" s="70">
        <f t="shared" si="161"/>
        <v>0</v>
      </c>
      <c r="AS197" s="70">
        <f t="shared" si="180"/>
        <v>0</v>
      </c>
      <c r="AT197" s="70">
        <f t="shared" si="162"/>
        <v>0</v>
      </c>
      <c r="AU197" s="70">
        <f t="shared" si="163"/>
        <v>0</v>
      </c>
      <c r="AV197" s="70">
        <f t="shared" si="181"/>
        <v>0</v>
      </c>
      <c r="AW197" s="99">
        <f t="shared" si="147"/>
        <v>27645.778600959839</v>
      </c>
      <c r="AX197" s="281">
        <v>1320297</v>
      </c>
      <c r="AY197" s="281">
        <f>ROUND(AX197*'1. UC Assumptions'!$C$19,2)</f>
        <v>553864.59</v>
      </c>
      <c r="AZ197" s="281">
        <f>IF((AE197-AD197-AX197)*'1. UC Assumptions'!$C$19&gt;0,(AE197-AD197-AX197)*'1. UC Assumptions'!$C$19,0)</f>
        <v>0</v>
      </c>
      <c r="BA197" s="281">
        <f t="shared" si="143"/>
        <v>553864.59</v>
      </c>
      <c r="BB197" s="281">
        <f>ROUND(BA197/'1. UC Assumptions'!$C$19,2)</f>
        <v>1320297</v>
      </c>
      <c r="BC197" s="283">
        <f t="shared" si="182"/>
        <v>27645.778600959839</v>
      </c>
      <c r="BD197" s="281">
        <f t="shared" si="164"/>
        <v>0</v>
      </c>
      <c r="BE197" s="281">
        <f t="shared" si="165"/>
        <v>0</v>
      </c>
      <c r="BF197" s="281">
        <f t="shared" si="166"/>
        <v>0</v>
      </c>
      <c r="BG197" s="281">
        <f t="shared" si="167"/>
        <v>0</v>
      </c>
      <c r="BH197" s="281">
        <f t="shared" si="168"/>
        <v>0</v>
      </c>
      <c r="BI197" s="281">
        <f t="shared" si="169"/>
        <v>0</v>
      </c>
      <c r="BJ197" s="281">
        <f t="shared" si="144"/>
        <v>27645.778600959839</v>
      </c>
      <c r="BK197" s="281">
        <f t="shared" si="170"/>
        <v>0</v>
      </c>
      <c r="BL197" s="281">
        <f t="shared" si="171"/>
        <v>27645.778600959839</v>
      </c>
      <c r="BM197" s="281">
        <f t="shared" si="172"/>
        <v>0</v>
      </c>
      <c r="BN197" s="281">
        <f t="shared" si="173"/>
        <v>0</v>
      </c>
      <c r="BO197" s="281">
        <f t="shared" si="174"/>
        <v>0</v>
      </c>
      <c r="BP197" s="281">
        <f t="shared" si="175"/>
        <v>0</v>
      </c>
      <c r="BQ197" s="281">
        <f t="shared" si="176"/>
        <v>0</v>
      </c>
      <c r="BR197" s="281">
        <f t="shared" si="183"/>
        <v>27645.778600959839</v>
      </c>
      <c r="BS197" s="281">
        <f t="shared" si="148"/>
        <v>11597.4</v>
      </c>
      <c r="BT197" s="90"/>
      <c r="BU197" s="111"/>
      <c r="BV197" s="111"/>
      <c r="BW197" s="126">
        <v>315414.37999999989</v>
      </c>
      <c r="BX197" s="126">
        <v>1544062.0707997798</v>
      </c>
      <c r="BY197" s="7">
        <f t="shared" si="136"/>
        <v>0</v>
      </c>
    </row>
    <row r="198" spans="1:77">
      <c r="A198" s="118" t="s">
        <v>489</v>
      </c>
      <c r="B198" s="118" t="s">
        <v>490</v>
      </c>
      <c r="C198" s="269" t="s">
        <v>490</v>
      </c>
      <c r="D198" s="119" t="s">
        <v>949</v>
      </c>
      <c r="E198" s="119"/>
      <c r="F198" s="120"/>
      <c r="G198" s="121" t="s">
        <v>488</v>
      </c>
      <c r="H198" s="121" t="s">
        <v>779</v>
      </c>
      <c r="I198" s="122">
        <v>10</v>
      </c>
      <c r="J198" s="217" t="str">
        <f t="shared" si="146"/>
        <v xml:space="preserve"> </v>
      </c>
      <c r="K198" s="123">
        <v>12056661.892039999</v>
      </c>
      <c r="L198" s="123">
        <v>22173331</v>
      </c>
      <c r="M198" s="281">
        <v>6643457.4000000004</v>
      </c>
      <c r="N198" s="264">
        <v>6643457.4000000004</v>
      </c>
      <c r="O198" s="282">
        <v>0</v>
      </c>
      <c r="P198" s="93">
        <f t="shared" si="149"/>
        <v>7.5605117858995374E-2</v>
      </c>
      <c r="Q198" s="231">
        <v>36817955.538955256</v>
      </c>
      <c r="R198" s="231"/>
      <c r="S198" s="123">
        <v>36817955.538955256</v>
      </c>
      <c r="T198" s="123">
        <v>0</v>
      </c>
      <c r="U198" s="123">
        <f t="shared" si="177"/>
        <v>30174498.138955258</v>
      </c>
      <c r="V198" s="123">
        <f t="shared" si="150"/>
        <v>0</v>
      </c>
      <c r="W198" s="123" t="b">
        <f t="shared" si="151"/>
        <v>0</v>
      </c>
      <c r="X198" s="123">
        <v>0</v>
      </c>
      <c r="Y198" s="123">
        <v>0</v>
      </c>
      <c r="Z198" s="123">
        <v>0</v>
      </c>
      <c r="AA198" s="123">
        <v>0</v>
      </c>
      <c r="AB198" s="123">
        <v>0</v>
      </c>
      <c r="AC198" s="70">
        <f t="shared" si="178"/>
        <v>0</v>
      </c>
      <c r="AD198" s="70">
        <v>0</v>
      </c>
      <c r="AE198" s="70">
        <f t="shared" si="179"/>
        <v>30174498.138955258</v>
      </c>
      <c r="AF198" s="51">
        <f>IF(D198='2. UC Pool Allocations by Type'!B$5,'2. UC Pool Allocations by Type'!J$5,IF(D198='2. UC Pool Allocations by Type'!B$6,'2. UC Pool Allocations by Type'!J$6,IF(D198='2. UC Pool Allocations by Type'!B$7,'2. UC Pool Allocations by Type'!J$7,IF(D198='2. UC Pool Allocations by Type'!B$10,'2. UC Pool Allocations by Type'!J$10,IF(D198='2. UC Pool Allocations by Type'!B$14,'2. UC Pool Allocations by Type'!J$14,IF(D198='2. UC Pool Allocations by Type'!B$15,'2. UC Pool Allocations by Type'!J$15,IF(D198='2. UC Pool Allocations by Type'!B$16,'2. UC Pool Allocations by Type'!J$16,0)))))))</f>
        <v>114315041.35925385</v>
      </c>
      <c r="AG198" s="71">
        <f t="shared" si="152"/>
        <v>30174498.138955258</v>
      </c>
      <c r="AH198" s="71">
        <f t="shared" si="153"/>
        <v>0</v>
      </c>
      <c r="AI198" s="71">
        <f t="shared" si="154"/>
        <v>0</v>
      </c>
      <c r="AJ198" s="71">
        <f t="shared" si="155"/>
        <v>0</v>
      </c>
      <c r="AK198" s="71">
        <f t="shared" si="156"/>
        <v>0</v>
      </c>
      <c r="AL198" s="71">
        <f t="shared" si="157"/>
        <v>0</v>
      </c>
      <c r="AM198" s="71">
        <f t="shared" si="158"/>
        <v>0</v>
      </c>
      <c r="AN198" s="49">
        <f t="shared" si="159"/>
        <v>1425703.1818100964</v>
      </c>
      <c r="AO198" s="51">
        <f>IF($E198=$D$352,U198*'1. UC Assumptions'!$H$14,0)</f>
        <v>0</v>
      </c>
      <c r="AP198" s="70">
        <f t="shared" si="145"/>
        <v>0</v>
      </c>
      <c r="AQ198" s="70">
        <f t="shared" si="160"/>
        <v>0</v>
      </c>
      <c r="AR198" s="70">
        <f t="shared" si="161"/>
        <v>0</v>
      </c>
      <c r="AS198" s="70">
        <f t="shared" si="180"/>
        <v>0</v>
      </c>
      <c r="AT198" s="70">
        <f t="shared" si="162"/>
        <v>0</v>
      </c>
      <c r="AU198" s="70">
        <f t="shared" si="163"/>
        <v>1425703.1818100964</v>
      </c>
      <c r="AV198" s="70">
        <f t="shared" si="181"/>
        <v>-63901.179749554649</v>
      </c>
      <c r="AW198" s="99">
        <f t="shared" si="147"/>
        <v>1361802.0020605417</v>
      </c>
      <c r="AX198" s="281">
        <v>6643457.4000000004</v>
      </c>
      <c r="AY198" s="281">
        <f>ROUND(AX198*'1. UC Assumptions'!$C$19,2)</f>
        <v>2786930.38</v>
      </c>
      <c r="AZ198" s="281">
        <f>IF((AE198-AD198-AX198)*'1. UC Assumptions'!$C$19&gt;0,(AE198-AD198-AX198)*'1. UC Assumptions'!$C$19,0)</f>
        <v>9871271.5899917316</v>
      </c>
      <c r="BA198" s="281">
        <f t="shared" si="143"/>
        <v>12658201.969991732</v>
      </c>
      <c r="BB198" s="281">
        <f>ROUND(BA198/'1. UC Assumptions'!$C$19,2)</f>
        <v>30174498.140000001</v>
      </c>
      <c r="BC198" s="283">
        <f t="shared" si="182"/>
        <v>1361802.0020605417</v>
      </c>
      <c r="BD198" s="281">
        <f t="shared" si="164"/>
        <v>0</v>
      </c>
      <c r="BE198" s="281">
        <f t="shared" si="165"/>
        <v>0</v>
      </c>
      <c r="BF198" s="281">
        <f t="shared" si="166"/>
        <v>28812696.137939461</v>
      </c>
      <c r="BG198" s="281">
        <f t="shared" si="167"/>
        <v>0</v>
      </c>
      <c r="BH198" s="281">
        <f t="shared" si="168"/>
        <v>0</v>
      </c>
      <c r="BI198" s="281">
        <f t="shared" si="169"/>
        <v>0</v>
      </c>
      <c r="BJ198" s="281">
        <f t="shared" si="144"/>
        <v>1361802.0020605417</v>
      </c>
      <c r="BK198" s="281">
        <f t="shared" si="170"/>
        <v>1361802.0020605417</v>
      </c>
      <c r="BL198" s="281">
        <f t="shared" si="171"/>
        <v>0</v>
      </c>
      <c r="BM198" s="281">
        <f t="shared" si="172"/>
        <v>0</v>
      </c>
      <c r="BN198" s="281">
        <f t="shared" si="173"/>
        <v>0</v>
      </c>
      <c r="BO198" s="281">
        <f t="shared" si="174"/>
        <v>0</v>
      </c>
      <c r="BP198" s="281">
        <f t="shared" si="175"/>
        <v>0</v>
      </c>
      <c r="BQ198" s="281">
        <f t="shared" si="176"/>
        <v>0</v>
      </c>
      <c r="BR198" s="281">
        <f t="shared" si="183"/>
        <v>1361802.0020605417</v>
      </c>
      <c r="BS198" s="281">
        <f t="shared" si="148"/>
        <v>571275.93000000005</v>
      </c>
      <c r="BT198" s="90"/>
      <c r="BU198" s="111"/>
      <c r="BV198" s="111"/>
      <c r="BW198" s="126">
        <v>12778842.562040001</v>
      </c>
      <c r="BX198" s="126">
        <v>36817955.538955256</v>
      </c>
      <c r="BY198" s="7">
        <f t="shared" si="136"/>
        <v>0</v>
      </c>
    </row>
    <row r="199" spans="1:77">
      <c r="A199" s="118" t="s">
        <v>491</v>
      </c>
      <c r="B199" s="118" t="s">
        <v>492</v>
      </c>
      <c r="C199" s="269" t="s">
        <v>2139</v>
      </c>
      <c r="D199" s="119" t="s">
        <v>972</v>
      </c>
      <c r="E199" s="119" t="s">
        <v>977</v>
      </c>
      <c r="F199" s="120"/>
      <c r="G199" s="121" t="s">
        <v>1244</v>
      </c>
      <c r="H199" s="121" t="s">
        <v>895</v>
      </c>
      <c r="I199" s="122">
        <v>12</v>
      </c>
      <c r="J199" s="217">
        <f t="shared" si="146"/>
        <v>1</v>
      </c>
      <c r="K199" s="123">
        <v>2567813.5691776956</v>
      </c>
      <c r="L199" s="123">
        <v>2079473</v>
      </c>
      <c r="M199" s="281">
        <v>2452746.96</v>
      </c>
      <c r="N199" s="264">
        <v>2401511.4409051207</v>
      </c>
      <c r="O199" s="282">
        <v>51235.519094879273</v>
      </c>
      <c r="P199" s="93">
        <f t="shared" si="149"/>
        <v>5.8790363819967384E-2</v>
      </c>
      <c r="Q199" s="231">
        <v>4918748.1894493401</v>
      </c>
      <c r="R199" s="231"/>
      <c r="S199" s="123">
        <v>4920502.2373553002</v>
      </c>
      <c r="T199" s="123">
        <v>2053763.6186793665</v>
      </c>
      <c r="U199" s="123">
        <f t="shared" si="177"/>
        <v>465227.177770813</v>
      </c>
      <c r="V199" s="123" t="b">
        <f t="shared" si="150"/>
        <v>0</v>
      </c>
      <c r="W199" s="123">
        <f t="shared" si="151"/>
        <v>465227.177770813</v>
      </c>
      <c r="X199" s="123">
        <v>61161</v>
      </c>
      <c r="Y199" s="123">
        <v>0</v>
      </c>
      <c r="Z199" s="123">
        <v>0</v>
      </c>
      <c r="AA199" s="123">
        <v>0</v>
      </c>
      <c r="AB199" s="123">
        <v>0</v>
      </c>
      <c r="AC199" s="70">
        <f t="shared" si="178"/>
        <v>9925.4809051207267</v>
      </c>
      <c r="AD199" s="70">
        <v>0</v>
      </c>
      <c r="AE199" s="70">
        <f t="shared" si="179"/>
        <v>475152.65867593372</v>
      </c>
      <c r="AF199" s="51">
        <f>IF(D199='2. UC Pool Allocations by Type'!B$5,'2. UC Pool Allocations by Type'!J$5,IF(D199='2. UC Pool Allocations by Type'!B$6,'2. UC Pool Allocations by Type'!J$6,IF(D199='2. UC Pool Allocations by Type'!B$7,'2. UC Pool Allocations by Type'!J$7,IF(D199='2. UC Pool Allocations by Type'!B$10,'2. UC Pool Allocations by Type'!J$10,IF(D199='2. UC Pool Allocations by Type'!B$14,'2. UC Pool Allocations by Type'!J$14,IF(D199='2. UC Pool Allocations by Type'!B$15,'2. UC Pool Allocations by Type'!J$15,IF(D199='2. UC Pool Allocations by Type'!B$16,'2. UC Pool Allocations by Type'!J$16,0)))))))</f>
        <v>7359030.3040027209</v>
      </c>
      <c r="AG199" s="71">
        <f t="shared" si="152"/>
        <v>0</v>
      </c>
      <c r="AH199" s="71">
        <f t="shared" si="153"/>
        <v>475152.65867593372</v>
      </c>
      <c r="AI199" s="71">
        <f t="shared" si="154"/>
        <v>0</v>
      </c>
      <c r="AJ199" s="71">
        <f t="shared" si="155"/>
        <v>0</v>
      </c>
      <c r="AK199" s="71">
        <f t="shared" si="156"/>
        <v>0</v>
      </c>
      <c r="AL199" s="71">
        <f t="shared" si="157"/>
        <v>0</v>
      </c>
      <c r="AM199" s="71">
        <f t="shared" si="158"/>
        <v>0</v>
      </c>
      <c r="AN199" s="49">
        <f t="shared" si="159"/>
        <v>26633.50806895765</v>
      </c>
      <c r="AO199" s="51">
        <f>IF($E199=$D$352,U199*'1. UC Assumptions'!$H$14,0)</f>
        <v>47105.358733525936</v>
      </c>
      <c r="AP199" s="70">
        <f t="shared" si="145"/>
        <v>20471.850664568286</v>
      </c>
      <c r="AQ199" s="70">
        <f t="shared" si="160"/>
        <v>20471.850664568286</v>
      </c>
      <c r="AR199" s="70">
        <f t="shared" si="161"/>
        <v>0</v>
      </c>
      <c r="AS199" s="70">
        <f t="shared" si="180"/>
        <v>0</v>
      </c>
      <c r="AT199" s="70">
        <f t="shared" si="162"/>
        <v>0</v>
      </c>
      <c r="AU199" s="70">
        <f t="shared" si="163"/>
        <v>0</v>
      </c>
      <c r="AV199" s="70">
        <f t="shared" si="181"/>
        <v>0</v>
      </c>
      <c r="AW199" s="99">
        <f t="shared" si="147"/>
        <v>47105.358733525936</v>
      </c>
      <c r="AX199" s="281">
        <v>2452746.96</v>
      </c>
      <c r="AY199" s="281">
        <f>ROUND(AX199*'1. UC Assumptions'!$C$19,2)</f>
        <v>1028927.35</v>
      </c>
      <c r="AZ199" s="281">
        <f>IF((AE199-AD199-AX199)*'1. UC Assumptions'!$C$19&gt;0,(AE199-AD199-AX199)*'1. UC Assumptions'!$C$19,0)</f>
        <v>0</v>
      </c>
      <c r="BA199" s="281">
        <f t="shared" si="143"/>
        <v>1028927.35</v>
      </c>
      <c r="BB199" s="281">
        <f>ROUND(BA199/'1. UC Assumptions'!$C$19,2)</f>
        <v>2452746.96</v>
      </c>
      <c r="BC199" s="283">
        <f t="shared" si="182"/>
        <v>47105.358733525936</v>
      </c>
      <c r="BD199" s="281">
        <f t="shared" si="164"/>
        <v>0</v>
      </c>
      <c r="BE199" s="281">
        <f t="shared" si="165"/>
        <v>0</v>
      </c>
      <c r="BF199" s="281">
        <f t="shared" si="166"/>
        <v>0</v>
      </c>
      <c r="BG199" s="281">
        <f t="shared" si="167"/>
        <v>0</v>
      </c>
      <c r="BH199" s="281">
        <f t="shared" si="168"/>
        <v>0</v>
      </c>
      <c r="BI199" s="281">
        <f t="shared" si="169"/>
        <v>0</v>
      </c>
      <c r="BJ199" s="281">
        <f t="shared" si="144"/>
        <v>47105.358733525936</v>
      </c>
      <c r="BK199" s="281">
        <f t="shared" si="170"/>
        <v>0</v>
      </c>
      <c r="BL199" s="281">
        <f t="shared" si="171"/>
        <v>47105.358733525936</v>
      </c>
      <c r="BM199" s="281">
        <f t="shared" si="172"/>
        <v>0</v>
      </c>
      <c r="BN199" s="281">
        <f t="shared" si="173"/>
        <v>0</v>
      </c>
      <c r="BO199" s="281">
        <f t="shared" si="174"/>
        <v>0</v>
      </c>
      <c r="BP199" s="281">
        <f t="shared" si="175"/>
        <v>0</v>
      </c>
      <c r="BQ199" s="281">
        <f t="shared" si="176"/>
        <v>0</v>
      </c>
      <c r="BR199" s="281">
        <f t="shared" si="183"/>
        <v>47105.358733525936</v>
      </c>
      <c r="BS199" s="281">
        <f t="shared" si="148"/>
        <v>19760.689999999999</v>
      </c>
      <c r="BT199" s="90"/>
      <c r="BU199" s="111"/>
      <c r="BV199" s="111"/>
      <c r="BW199" s="126">
        <v>2590013.3391776956</v>
      </c>
      <c r="BX199" s="126">
        <v>4918748.1894493401</v>
      </c>
      <c r="BY199" s="7">
        <f t="shared" si="136"/>
        <v>-1754.0479059601203</v>
      </c>
    </row>
    <row r="200" spans="1:77">
      <c r="A200" s="118" t="s">
        <v>494</v>
      </c>
      <c r="B200" s="118" t="s">
        <v>495</v>
      </c>
      <c r="C200" s="269" t="s">
        <v>495</v>
      </c>
      <c r="D200" s="119" t="s">
        <v>972</v>
      </c>
      <c r="E200" s="119" t="s">
        <v>977</v>
      </c>
      <c r="F200" s="120"/>
      <c r="G200" s="121" t="s">
        <v>1076</v>
      </c>
      <c r="H200" s="121" t="s">
        <v>896</v>
      </c>
      <c r="I200" s="122">
        <v>14</v>
      </c>
      <c r="J200" s="217" t="str">
        <f t="shared" si="146"/>
        <v xml:space="preserve"> </v>
      </c>
      <c r="K200" s="123">
        <v>377568.29215700587</v>
      </c>
      <c r="L200" s="123">
        <v>1178914</v>
      </c>
      <c r="M200" s="281">
        <v>1407506.8199999998</v>
      </c>
      <c r="N200" s="264">
        <v>1061394.6984260045</v>
      </c>
      <c r="O200" s="282">
        <v>346112.12157399533</v>
      </c>
      <c r="P200" s="93">
        <f t="shared" si="149"/>
        <v>6.568311408929306E-2</v>
      </c>
      <c r="Q200" s="231">
        <v>1658716.896130719</v>
      </c>
      <c r="R200" s="231"/>
      <c r="S200" s="123">
        <v>1658716.896130719</v>
      </c>
      <c r="T200" s="123">
        <v>0</v>
      </c>
      <c r="U200" s="123">
        <f t="shared" si="177"/>
        <v>597322.19770471449</v>
      </c>
      <c r="V200" s="123" t="b">
        <f t="shared" si="150"/>
        <v>0</v>
      </c>
      <c r="W200" s="123">
        <f t="shared" si="151"/>
        <v>597322.19770471449</v>
      </c>
      <c r="X200" s="123">
        <v>540894</v>
      </c>
      <c r="Y200" s="123">
        <v>0</v>
      </c>
      <c r="Z200" s="123">
        <v>0</v>
      </c>
      <c r="AA200" s="123">
        <v>0</v>
      </c>
      <c r="AB200" s="123">
        <v>0</v>
      </c>
      <c r="AC200" s="70">
        <f t="shared" si="178"/>
        <v>194781.87842600467</v>
      </c>
      <c r="AD200" s="70">
        <v>0</v>
      </c>
      <c r="AE200" s="70">
        <f t="shared" si="179"/>
        <v>792104.07613071916</v>
      </c>
      <c r="AF200" s="51">
        <f>IF(D200='2. UC Pool Allocations by Type'!B$5,'2. UC Pool Allocations by Type'!J$5,IF(D200='2. UC Pool Allocations by Type'!B$6,'2. UC Pool Allocations by Type'!J$6,IF(D200='2. UC Pool Allocations by Type'!B$7,'2. UC Pool Allocations by Type'!J$7,IF(D200='2. UC Pool Allocations by Type'!B$10,'2. UC Pool Allocations by Type'!J$10,IF(D200='2. UC Pool Allocations by Type'!B$14,'2. UC Pool Allocations by Type'!J$14,IF(D200='2. UC Pool Allocations by Type'!B$15,'2. UC Pool Allocations by Type'!J$15,IF(D200='2. UC Pool Allocations by Type'!B$16,'2. UC Pool Allocations by Type'!J$16,0)))))))</f>
        <v>7359030.3040027209</v>
      </c>
      <c r="AG200" s="71">
        <f t="shared" si="152"/>
        <v>0</v>
      </c>
      <c r="AH200" s="71">
        <f t="shared" si="153"/>
        <v>792104.07613071916</v>
      </c>
      <c r="AI200" s="71">
        <f t="shared" si="154"/>
        <v>0</v>
      </c>
      <c r="AJ200" s="71">
        <f t="shared" si="155"/>
        <v>0</v>
      </c>
      <c r="AK200" s="71">
        <f t="shared" si="156"/>
        <v>0</v>
      </c>
      <c r="AL200" s="71">
        <f t="shared" si="157"/>
        <v>0</v>
      </c>
      <c r="AM200" s="71">
        <f t="shared" si="158"/>
        <v>0</v>
      </c>
      <c r="AN200" s="49">
        <f t="shared" si="159"/>
        <v>44399.436513455592</v>
      </c>
      <c r="AO200" s="51">
        <f>IF($E200=$D$352,U200*'1. UC Assumptions'!$H$14,0)</f>
        <v>60480.293815164805</v>
      </c>
      <c r="AP200" s="70">
        <f t="shared" si="145"/>
        <v>16080.857301709213</v>
      </c>
      <c r="AQ200" s="70">
        <f t="shared" si="160"/>
        <v>16080.857301709213</v>
      </c>
      <c r="AR200" s="70">
        <f t="shared" si="161"/>
        <v>0</v>
      </c>
      <c r="AS200" s="70">
        <f t="shared" si="180"/>
        <v>0</v>
      </c>
      <c r="AT200" s="70">
        <f t="shared" si="162"/>
        <v>0</v>
      </c>
      <c r="AU200" s="70">
        <f t="shared" si="163"/>
        <v>0</v>
      </c>
      <c r="AV200" s="70">
        <f t="shared" si="181"/>
        <v>0</v>
      </c>
      <c r="AW200" s="99">
        <f t="shared" si="147"/>
        <v>60480.293815164805</v>
      </c>
      <c r="AX200" s="281">
        <v>1407506.8199999998</v>
      </c>
      <c r="AY200" s="281">
        <f>ROUND(AX200*'1. UC Assumptions'!$C$19,2)</f>
        <v>590449.11</v>
      </c>
      <c r="AZ200" s="281">
        <f>IF((AE200-AD200-AX200)*'1. UC Assumptions'!$C$19&gt;0,(AE200-AD200-AX200)*'1. UC Assumptions'!$C$19,0)</f>
        <v>0</v>
      </c>
      <c r="BA200" s="281">
        <f t="shared" si="143"/>
        <v>590449.11</v>
      </c>
      <c r="BB200" s="281">
        <f>ROUND(BA200/'1. UC Assumptions'!$C$19,2)</f>
        <v>1407506.82</v>
      </c>
      <c r="BC200" s="283">
        <f t="shared" si="182"/>
        <v>60480.293815164805</v>
      </c>
      <c r="BD200" s="281">
        <f t="shared" si="164"/>
        <v>0</v>
      </c>
      <c r="BE200" s="281">
        <f t="shared" si="165"/>
        <v>0</v>
      </c>
      <c r="BF200" s="281">
        <f t="shared" si="166"/>
        <v>0</v>
      </c>
      <c r="BG200" s="281">
        <f t="shared" si="167"/>
        <v>0</v>
      </c>
      <c r="BH200" s="281">
        <f t="shared" si="168"/>
        <v>0</v>
      </c>
      <c r="BI200" s="281">
        <f t="shared" si="169"/>
        <v>0</v>
      </c>
      <c r="BJ200" s="281">
        <f t="shared" si="144"/>
        <v>60480.293815164805</v>
      </c>
      <c r="BK200" s="281">
        <f t="shared" si="170"/>
        <v>0</v>
      </c>
      <c r="BL200" s="281">
        <f t="shared" si="171"/>
        <v>60480.293815164805</v>
      </c>
      <c r="BM200" s="281">
        <f t="shared" si="172"/>
        <v>0</v>
      </c>
      <c r="BN200" s="281">
        <f t="shared" si="173"/>
        <v>0</v>
      </c>
      <c r="BO200" s="281">
        <f t="shared" si="174"/>
        <v>0</v>
      </c>
      <c r="BP200" s="281">
        <f t="shared" si="175"/>
        <v>0</v>
      </c>
      <c r="BQ200" s="281">
        <f t="shared" si="176"/>
        <v>0</v>
      </c>
      <c r="BR200" s="281">
        <f t="shared" si="183"/>
        <v>60480.293815164805</v>
      </c>
      <c r="BS200" s="281">
        <f t="shared" si="148"/>
        <v>25371.48</v>
      </c>
      <c r="BT200" s="90"/>
      <c r="BU200" s="111"/>
      <c r="BV200" s="111"/>
      <c r="BW200" s="126">
        <v>395745.97215700592</v>
      </c>
      <c r="BX200" s="126">
        <v>1658716.896130719</v>
      </c>
      <c r="BY200" s="7">
        <f t="shared" si="136"/>
        <v>0</v>
      </c>
    </row>
    <row r="201" spans="1:77">
      <c r="A201" s="118" t="s">
        <v>497</v>
      </c>
      <c r="B201" s="118" t="s">
        <v>498</v>
      </c>
      <c r="C201" s="269" t="s">
        <v>498</v>
      </c>
      <c r="D201" s="119" t="s">
        <v>972</v>
      </c>
      <c r="E201" s="119" t="s">
        <v>977</v>
      </c>
      <c r="F201" s="120"/>
      <c r="G201" s="130" t="s">
        <v>496</v>
      </c>
      <c r="H201" s="121" t="s">
        <v>897</v>
      </c>
      <c r="I201" s="122">
        <v>5</v>
      </c>
      <c r="J201" s="217">
        <f t="shared" si="146"/>
        <v>1</v>
      </c>
      <c r="K201" s="123">
        <v>3364447.0142972367</v>
      </c>
      <c r="L201" s="123">
        <v>2774745</v>
      </c>
      <c r="M201" s="281">
        <v>3286726.87</v>
      </c>
      <c r="N201" s="264">
        <v>3286726.87</v>
      </c>
      <c r="O201" s="282">
        <v>0</v>
      </c>
      <c r="P201" s="93">
        <f t="shared" si="149"/>
        <v>5.5323571817642359E-2</v>
      </c>
      <c r="Q201" s="231">
        <v>6478834.0446025068</v>
      </c>
      <c r="R201" s="231"/>
      <c r="S201" s="123">
        <v>6478834.0446025068</v>
      </c>
      <c r="T201" s="123">
        <v>2663464.6538685393</v>
      </c>
      <c r="U201" s="123">
        <f t="shared" si="177"/>
        <v>528642.52073396742</v>
      </c>
      <c r="V201" s="123" t="b">
        <f t="shared" si="150"/>
        <v>0</v>
      </c>
      <c r="W201" s="123">
        <f t="shared" si="151"/>
        <v>528642.52073396742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70">
        <f t="shared" si="178"/>
        <v>0</v>
      </c>
      <c r="AD201" s="70">
        <v>0</v>
      </c>
      <c r="AE201" s="70">
        <f t="shared" si="179"/>
        <v>528642.52073396742</v>
      </c>
      <c r="AF201" s="51">
        <f>IF(D201='2. UC Pool Allocations by Type'!B$5,'2. UC Pool Allocations by Type'!J$5,IF(D201='2. UC Pool Allocations by Type'!B$6,'2. UC Pool Allocations by Type'!J$6,IF(D201='2. UC Pool Allocations by Type'!B$7,'2. UC Pool Allocations by Type'!J$7,IF(D201='2. UC Pool Allocations by Type'!B$10,'2. UC Pool Allocations by Type'!J$10,IF(D201='2. UC Pool Allocations by Type'!B$14,'2. UC Pool Allocations by Type'!J$14,IF(D201='2. UC Pool Allocations by Type'!B$15,'2. UC Pool Allocations by Type'!J$15,IF(D201='2. UC Pool Allocations by Type'!B$16,'2. UC Pool Allocations by Type'!J$16,0)))))))</f>
        <v>7359030.3040027209</v>
      </c>
      <c r="AG201" s="71">
        <f t="shared" si="152"/>
        <v>0</v>
      </c>
      <c r="AH201" s="71">
        <f t="shared" si="153"/>
        <v>528642.52073396742</v>
      </c>
      <c r="AI201" s="71">
        <f t="shared" si="154"/>
        <v>0</v>
      </c>
      <c r="AJ201" s="71">
        <f t="shared" si="155"/>
        <v>0</v>
      </c>
      <c r="AK201" s="71">
        <f t="shared" si="156"/>
        <v>0</v>
      </c>
      <c r="AL201" s="71">
        <f t="shared" si="157"/>
        <v>0</v>
      </c>
      <c r="AM201" s="71">
        <f t="shared" si="158"/>
        <v>0</v>
      </c>
      <c r="AN201" s="49">
        <f t="shared" si="159"/>
        <v>29631.750100686866</v>
      </c>
      <c r="AO201" s="51">
        <f>IF($E201=$D$352,U201*'1. UC Assumptions'!$H$14,0)</f>
        <v>53526.313102104476</v>
      </c>
      <c r="AP201" s="70">
        <f t="shared" si="145"/>
        <v>23894.563001417609</v>
      </c>
      <c r="AQ201" s="70">
        <f t="shared" si="160"/>
        <v>23894.563001417609</v>
      </c>
      <c r="AR201" s="70">
        <f t="shared" si="161"/>
        <v>0</v>
      </c>
      <c r="AS201" s="70">
        <f t="shared" si="180"/>
        <v>0</v>
      </c>
      <c r="AT201" s="70">
        <f t="shared" si="162"/>
        <v>0</v>
      </c>
      <c r="AU201" s="70">
        <f t="shared" si="163"/>
        <v>0</v>
      </c>
      <c r="AV201" s="70">
        <f t="shared" si="181"/>
        <v>0</v>
      </c>
      <c r="AW201" s="99">
        <f t="shared" si="147"/>
        <v>53526.313102104476</v>
      </c>
      <c r="AX201" s="281">
        <v>3286726.87</v>
      </c>
      <c r="AY201" s="281">
        <f>ROUND(AX201*'1. UC Assumptions'!$C$19,2)</f>
        <v>1378781.92</v>
      </c>
      <c r="AZ201" s="281">
        <f>IF((AE201-AD201-AX201)*'1. UC Assumptions'!$C$19&gt;0,(AE201-AD201-AX201)*'1. UC Assumptions'!$C$19,0)</f>
        <v>0</v>
      </c>
      <c r="BA201" s="281">
        <f t="shared" si="143"/>
        <v>1378781.92</v>
      </c>
      <c r="BB201" s="281">
        <f>ROUND(BA201/'1. UC Assumptions'!$C$19,2)</f>
        <v>3286726.87</v>
      </c>
      <c r="BC201" s="283">
        <f t="shared" si="182"/>
        <v>53526.313102104476</v>
      </c>
      <c r="BD201" s="281">
        <f t="shared" si="164"/>
        <v>0</v>
      </c>
      <c r="BE201" s="281">
        <f t="shared" si="165"/>
        <v>0</v>
      </c>
      <c r="BF201" s="281">
        <f t="shared" si="166"/>
        <v>0</v>
      </c>
      <c r="BG201" s="281">
        <f t="shared" si="167"/>
        <v>0</v>
      </c>
      <c r="BH201" s="281">
        <f t="shared" si="168"/>
        <v>0</v>
      </c>
      <c r="BI201" s="281">
        <f t="shared" si="169"/>
        <v>0</v>
      </c>
      <c r="BJ201" s="281">
        <f t="shared" si="144"/>
        <v>53526.313102104476</v>
      </c>
      <c r="BK201" s="281">
        <f t="shared" si="170"/>
        <v>0</v>
      </c>
      <c r="BL201" s="281">
        <f t="shared" si="171"/>
        <v>53526.313102104476</v>
      </c>
      <c r="BM201" s="281">
        <f t="shared" si="172"/>
        <v>0</v>
      </c>
      <c r="BN201" s="281">
        <f t="shared" si="173"/>
        <v>0</v>
      </c>
      <c r="BO201" s="281">
        <f t="shared" si="174"/>
        <v>0</v>
      </c>
      <c r="BP201" s="281">
        <f t="shared" si="175"/>
        <v>0</v>
      </c>
      <c r="BQ201" s="281">
        <f t="shared" si="176"/>
        <v>0</v>
      </c>
      <c r="BR201" s="281">
        <f t="shared" si="183"/>
        <v>53526.313102104476</v>
      </c>
      <c r="BS201" s="281">
        <f t="shared" si="148"/>
        <v>22454.28</v>
      </c>
      <c r="BT201" s="90"/>
      <c r="BU201" s="111"/>
      <c r="BV201" s="111"/>
      <c r="BW201" s="126">
        <v>3375768.4842972364</v>
      </c>
      <c r="BX201" s="126">
        <v>6478834.0446025068</v>
      </c>
      <c r="BY201" s="7">
        <f t="shared" si="136"/>
        <v>0</v>
      </c>
    </row>
    <row r="202" spans="1:77">
      <c r="A202" s="118" t="s">
        <v>500</v>
      </c>
      <c r="B202" s="118" t="s">
        <v>501</v>
      </c>
      <c r="C202" s="269" t="s">
        <v>501</v>
      </c>
      <c r="D202" s="119" t="s">
        <v>972</v>
      </c>
      <c r="E202" s="119" t="s">
        <v>977</v>
      </c>
      <c r="F202" s="120"/>
      <c r="G202" s="130" t="s">
        <v>499</v>
      </c>
      <c r="H202" s="121" t="s">
        <v>898</v>
      </c>
      <c r="I202" s="122">
        <v>2</v>
      </c>
      <c r="J202" s="217" t="str">
        <f t="shared" si="146"/>
        <v xml:space="preserve"> </v>
      </c>
      <c r="K202" s="123">
        <v>381024.29611803812</v>
      </c>
      <c r="L202" s="123">
        <v>1053317</v>
      </c>
      <c r="M202" s="281">
        <v>1376581.6</v>
      </c>
      <c r="N202" s="264">
        <v>930213.57513013261</v>
      </c>
      <c r="O202" s="282">
        <v>446368.02486986748</v>
      </c>
      <c r="P202" s="93">
        <f t="shared" si="149"/>
        <v>7.1675497238564034E-2</v>
      </c>
      <c r="Q202" s="231">
        <v>1537148.421727105</v>
      </c>
      <c r="R202" s="231"/>
      <c r="S202" s="123">
        <v>1537148.421727105</v>
      </c>
      <c r="T202" s="123">
        <v>0</v>
      </c>
      <c r="U202" s="123">
        <f t="shared" si="177"/>
        <v>606934.84659697243</v>
      </c>
      <c r="V202" s="123" t="b">
        <f t="shared" si="150"/>
        <v>0</v>
      </c>
      <c r="W202" s="123">
        <f t="shared" si="151"/>
        <v>606934.84659697243</v>
      </c>
      <c r="X202" s="123">
        <v>737609</v>
      </c>
      <c r="Y202" s="123">
        <v>0</v>
      </c>
      <c r="Z202" s="123">
        <v>0</v>
      </c>
      <c r="AA202" s="123">
        <v>0</v>
      </c>
      <c r="AB202" s="123">
        <v>0</v>
      </c>
      <c r="AC202" s="70">
        <f t="shared" si="178"/>
        <v>291240.97513013252</v>
      </c>
      <c r="AD202" s="70">
        <v>0</v>
      </c>
      <c r="AE202" s="70">
        <f t="shared" si="179"/>
        <v>898175.82172710495</v>
      </c>
      <c r="AF202" s="51">
        <f>IF(D202='2. UC Pool Allocations by Type'!B$5,'2. UC Pool Allocations by Type'!J$5,IF(D202='2. UC Pool Allocations by Type'!B$6,'2. UC Pool Allocations by Type'!J$6,IF(D202='2. UC Pool Allocations by Type'!B$7,'2. UC Pool Allocations by Type'!J$7,IF(D202='2. UC Pool Allocations by Type'!B$10,'2. UC Pool Allocations by Type'!J$10,IF(D202='2. UC Pool Allocations by Type'!B$14,'2. UC Pool Allocations by Type'!J$14,IF(D202='2. UC Pool Allocations by Type'!B$15,'2. UC Pool Allocations by Type'!J$15,IF(D202='2. UC Pool Allocations by Type'!B$16,'2. UC Pool Allocations by Type'!J$16,0)))))))</f>
        <v>7359030.3040027209</v>
      </c>
      <c r="AG202" s="71">
        <f t="shared" si="152"/>
        <v>0</v>
      </c>
      <c r="AH202" s="71">
        <f t="shared" si="153"/>
        <v>898175.82172710495</v>
      </c>
      <c r="AI202" s="71">
        <f t="shared" si="154"/>
        <v>0</v>
      </c>
      <c r="AJ202" s="71">
        <f t="shared" si="155"/>
        <v>0</v>
      </c>
      <c r="AK202" s="71">
        <f t="shared" si="156"/>
        <v>0</v>
      </c>
      <c r="AL202" s="71">
        <f t="shared" si="157"/>
        <v>0</v>
      </c>
      <c r="AM202" s="71">
        <f t="shared" si="158"/>
        <v>0</v>
      </c>
      <c r="AN202" s="49">
        <f t="shared" si="159"/>
        <v>50345.026084820121</v>
      </c>
      <c r="AO202" s="51">
        <f>IF($E202=$D$352,U202*'1. UC Assumptions'!$H$14,0)</f>
        <v>61453.597388311406</v>
      </c>
      <c r="AP202" s="70">
        <f t="shared" si="145"/>
        <v>11108.571303491284</v>
      </c>
      <c r="AQ202" s="70">
        <f t="shared" si="160"/>
        <v>11108.571303491284</v>
      </c>
      <c r="AR202" s="70">
        <f t="shared" si="161"/>
        <v>0</v>
      </c>
      <c r="AS202" s="70">
        <f t="shared" si="180"/>
        <v>0</v>
      </c>
      <c r="AT202" s="70">
        <f t="shared" si="162"/>
        <v>0</v>
      </c>
      <c r="AU202" s="70">
        <f t="shared" si="163"/>
        <v>0</v>
      </c>
      <c r="AV202" s="70">
        <f t="shared" si="181"/>
        <v>0</v>
      </c>
      <c r="AW202" s="99">
        <f t="shared" si="147"/>
        <v>61453.597388311406</v>
      </c>
      <c r="AX202" s="281">
        <v>1376581.6</v>
      </c>
      <c r="AY202" s="281">
        <f>ROUND(AX202*'1. UC Assumptions'!$C$19,2)</f>
        <v>577475.98</v>
      </c>
      <c r="AZ202" s="281">
        <f>IF((AE202-AD202-AX202)*'1. UC Assumptions'!$C$19&gt;0,(AE202-AD202-AX202)*'1. UC Assumptions'!$C$19,0)</f>
        <v>0</v>
      </c>
      <c r="BA202" s="281">
        <f t="shared" si="143"/>
        <v>577475.98</v>
      </c>
      <c r="BB202" s="281">
        <f>ROUND(BA202/'1. UC Assumptions'!$C$19,2)</f>
        <v>1376581.6</v>
      </c>
      <c r="BC202" s="283">
        <f t="shared" si="182"/>
        <v>61453.597388311406</v>
      </c>
      <c r="BD202" s="281">
        <f t="shared" si="164"/>
        <v>0</v>
      </c>
      <c r="BE202" s="281">
        <f t="shared" si="165"/>
        <v>0</v>
      </c>
      <c r="BF202" s="281">
        <f t="shared" si="166"/>
        <v>0</v>
      </c>
      <c r="BG202" s="281">
        <f t="shared" si="167"/>
        <v>0</v>
      </c>
      <c r="BH202" s="281">
        <f t="shared" si="168"/>
        <v>0</v>
      </c>
      <c r="BI202" s="281">
        <f t="shared" si="169"/>
        <v>0</v>
      </c>
      <c r="BJ202" s="281">
        <f t="shared" si="144"/>
        <v>61453.597388311406</v>
      </c>
      <c r="BK202" s="281">
        <f t="shared" si="170"/>
        <v>0</v>
      </c>
      <c r="BL202" s="281">
        <f t="shared" si="171"/>
        <v>61453.597388311406</v>
      </c>
      <c r="BM202" s="281">
        <f t="shared" si="172"/>
        <v>0</v>
      </c>
      <c r="BN202" s="281">
        <f t="shared" si="173"/>
        <v>0</v>
      </c>
      <c r="BO202" s="281">
        <f t="shared" si="174"/>
        <v>0</v>
      </c>
      <c r="BP202" s="281">
        <f t="shared" si="175"/>
        <v>0</v>
      </c>
      <c r="BQ202" s="281">
        <f t="shared" si="176"/>
        <v>0</v>
      </c>
      <c r="BR202" s="281">
        <f t="shared" si="183"/>
        <v>61453.597388311406</v>
      </c>
      <c r="BS202" s="281">
        <f t="shared" si="148"/>
        <v>25779.78</v>
      </c>
      <c r="BT202" s="90"/>
      <c r="BU202" s="111"/>
      <c r="BV202" s="111"/>
      <c r="BW202" s="126">
        <v>405935.08611803816</v>
      </c>
      <c r="BX202" s="126">
        <v>1537148.421727105</v>
      </c>
      <c r="BY202" s="7">
        <f t="shared" si="136"/>
        <v>0</v>
      </c>
    </row>
    <row r="203" spans="1:77">
      <c r="A203" s="118" t="s">
        <v>502</v>
      </c>
      <c r="B203" s="118" t="s">
        <v>503</v>
      </c>
      <c r="C203" s="269" t="s">
        <v>503</v>
      </c>
      <c r="D203" s="119" t="s">
        <v>972</v>
      </c>
      <c r="E203" s="119" t="s">
        <v>977</v>
      </c>
      <c r="F203" s="120"/>
      <c r="G203" s="121" t="s">
        <v>1069</v>
      </c>
      <c r="H203" s="121" t="s">
        <v>899</v>
      </c>
      <c r="I203" s="122">
        <v>4</v>
      </c>
      <c r="J203" s="217" t="str">
        <f t="shared" si="146"/>
        <v xml:space="preserve"> </v>
      </c>
      <c r="K203" s="123">
        <v>344080.69924934511</v>
      </c>
      <c r="L203" s="123">
        <v>1715800</v>
      </c>
      <c r="M203" s="281">
        <v>1862723.48</v>
      </c>
      <c r="N203" s="264">
        <v>1862723.48</v>
      </c>
      <c r="O203" s="282">
        <v>0</v>
      </c>
      <c r="P203" s="93">
        <f t="shared" si="149"/>
        <v>6.4444641730025731E-2</v>
      </c>
      <c r="Q203" s="231">
        <v>2192628.9729190641</v>
      </c>
      <c r="R203" s="231"/>
      <c r="S203" s="123">
        <v>2192628.9729190641</v>
      </c>
      <c r="T203" s="123">
        <v>0</v>
      </c>
      <c r="U203" s="123">
        <f t="shared" si="177"/>
        <v>329905.49291906413</v>
      </c>
      <c r="V203" s="123" t="b">
        <f t="shared" si="150"/>
        <v>0</v>
      </c>
      <c r="W203" s="123">
        <f t="shared" si="151"/>
        <v>329905.49291906413</v>
      </c>
      <c r="X203" s="123">
        <v>0</v>
      </c>
      <c r="Y203" s="123">
        <v>0</v>
      </c>
      <c r="Z203" s="123">
        <v>0</v>
      </c>
      <c r="AA203" s="123">
        <v>0</v>
      </c>
      <c r="AB203" s="123">
        <v>0</v>
      </c>
      <c r="AC203" s="70">
        <f t="shared" si="178"/>
        <v>0</v>
      </c>
      <c r="AD203" s="70">
        <v>0</v>
      </c>
      <c r="AE203" s="70">
        <f t="shared" si="179"/>
        <v>329905.49291906413</v>
      </c>
      <c r="AF203" s="51">
        <f>IF(D203='2. UC Pool Allocations by Type'!B$5,'2. UC Pool Allocations by Type'!J$5,IF(D203='2. UC Pool Allocations by Type'!B$6,'2. UC Pool Allocations by Type'!J$6,IF(D203='2. UC Pool Allocations by Type'!B$7,'2. UC Pool Allocations by Type'!J$7,IF(D203='2. UC Pool Allocations by Type'!B$10,'2. UC Pool Allocations by Type'!J$10,IF(D203='2. UC Pool Allocations by Type'!B$14,'2. UC Pool Allocations by Type'!J$14,IF(D203='2. UC Pool Allocations by Type'!B$15,'2. UC Pool Allocations by Type'!J$15,IF(D203='2. UC Pool Allocations by Type'!B$16,'2. UC Pool Allocations by Type'!J$16,0)))))))</f>
        <v>7359030.3040027209</v>
      </c>
      <c r="AG203" s="71">
        <f t="shared" si="152"/>
        <v>0</v>
      </c>
      <c r="AH203" s="71">
        <f t="shared" si="153"/>
        <v>329905.49291906413</v>
      </c>
      <c r="AI203" s="71">
        <f t="shared" si="154"/>
        <v>0</v>
      </c>
      <c r="AJ203" s="71">
        <f t="shared" si="155"/>
        <v>0</v>
      </c>
      <c r="AK203" s="71">
        <f t="shared" si="156"/>
        <v>0</v>
      </c>
      <c r="AL203" s="71">
        <f t="shared" si="157"/>
        <v>0</v>
      </c>
      <c r="AM203" s="71">
        <f t="shared" si="158"/>
        <v>0</v>
      </c>
      <c r="AN203" s="49">
        <f t="shared" si="159"/>
        <v>18492.037132104088</v>
      </c>
      <c r="AO203" s="51">
        <f>IF($E203=$D$352,U203*'1. UC Assumptions'!$H$14,0)</f>
        <v>33403.716151271183</v>
      </c>
      <c r="AP203" s="70">
        <f t="shared" si="145"/>
        <v>14911.679019167095</v>
      </c>
      <c r="AQ203" s="70">
        <f t="shared" si="160"/>
        <v>14911.679019167095</v>
      </c>
      <c r="AR203" s="70">
        <f t="shared" si="161"/>
        <v>0</v>
      </c>
      <c r="AS203" s="70">
        <f t="shared" si="180"/>
        <v>0</v>
      </c>
      <c r="AT203" s="70">
        <f t="shared" si="162"/>
        <v>0</v>
      </c>
      <c r="AU203" s="70">
        <f t="shared" si="163"/>
        <v>0</v>
      </c>
      <c r="AV203" s="70">
        <f t="shared" si="181"/>
        <v>0</v>
      </c>
      <c r="AW203" s="99">
        <f t="shared" si="147"/>
        <v>33403.716151271183</v>
      </c>
      <c r="AX203" s="281">
        <v>1862723.48</v>
      </c>
      <c r="AY203" s="281">
        <f>ROUND(AX203*'1. UC Assumptions'!$C$19,2)</f>
        <v>781412.5</v>
      </c>
      <c r="AZ203" s="281">
        <f>IF((AE203-AD203-AX203)*'1. UC Assumptions'!$C$19&gt;0,(AE203-AD203-AX203)*'1. UC Assumptions'!$C$19,0)</f>
        <v>0</v>
      </c>
      <c r="BA203" s="281">
        <f t="shared" si="143"/>
        <v>781412.5</v>
      </c>
      <c r="BB203" s="281">
        <f>ROUND(BA203/'1. UC Assumptions'!$C$19,2)</f>
        <v>1862723.48</v>
      </c>
      <c r="BC203" s="283">
        <f t="shared" si="182"/>
        <v>33403.716151271183</v>
      </c>
      <c r="BD203" s="281">
        <f t="shared" si="164"/>
        <v>0</v>
      </c>
      <c r="BE203" s="281">
        <f t="shared" si="165"/>
        <v>0</v>
      </c>
      <c r="BF203" s="281">
        <f t="shared" si="166"/>
        <v>0</v>
      </c>
      <c r="BG203" s="281">
        <f t="shared" si="167"/>
        <v>0</v>
      </c>
      <c r="BH203" s="281">
        <f t="shared" si="168"/>
        <v>0</v>
      </c>
      <c r="BI203" s="281">
        <f t="shared" si="169"/>
        <v>0</v>
      </c>
      <c r="BJ203" s="281">
        <f t="shared" si="144"/>
        <v>33403.716151271183</v>
      </c>
      <c r="BK203" s="281">
        <f t="shared" si="170"/>
        <v>0</v>
      </c>
      <c r="BL203" s="281">
        <f t="shared" si="171"/>
        <v>33403.716151271183</v>
      </c>
      <c r="BM203" s="281">
        <f t="shared" si="172"/>
        <v>0</v>
      </c>
      <c r="BN203" s="281">
        <f t="shared" si="173"/>
        <v>0</v>
      </c>
      <c r="BO203" s="281">
        <f t="shared" si="174"/>
        <v>0</v>
      </c>
      <c r="BP203" s="281">
        <f t="shared" si="175"/>
        <v>0</v>
      </c>
      <c r="BQ203" s="281">
        <f t="shared" si="176"/>
        <v>0</v>
      </c>
      <c r="BR203" s="281">
        <f t="shared" si="183"/>
        <v>33403.716151271183</v>
      </c>
      <c r="BS203" s="281">
        <f t="shared" si="148"/>
        <v>14012.85</v>
      </c>
      <c r="BT203" s="90"/>
      <c r="BU203" s="111"/>
      <c r="BV203" s="111"/>
      <c r="BW203" s="126">
        <v>365715.58924934501</v>
      </c>
      <c r="BX203" s="126">
        <v>2192628.9729190641</v>
      </c>
      <c r="BY203" s="7">
        <f t="shared" si="136"/>
        <v>0</v>
      </c>
    </row>
    <row r="204" spans="1:77">
      <c r="A204" s="118" t="s">
        <v>505</v>
      </c>
      <c r="B204" s="118" t="s">
        <v>506</v>
      </c>
      <c r="C204" s="269" t="s">
        <v>506</v>
      </c>
      <c r="D204" s="119" t="s">
        <v>949</v>
      </c>
      <c r="E204" s="119" t="s">
        <v>977</v>
      </c>
      <c r="F204" s="120"/>
      <c r="G204" s="121" t="s">
        <v>504</v>
      </c>
      <c r="H204" s="121" t="s">
        <v>900</v>
      </c>
      <c r="I204" s="122">
        <v>6</v>
      </c>
      <c r="J204" s="217" t="str">
        <f t="shared" si="146"/>
        <v xml:space="preserve"> </v>
      </c>
      <c r="K204" s="123">
        <v>1140408.0549553875</v>
      </c>
      <c r="L204" s="123">
        <v>2583229</v>
      </c>
      <c r="M204" s="281">
        <v>3416642.84</v>
      </c>
      <c r="N204" s="264">
        <v>3407034.2345596114</v>
      </c>
      <c r="O204" s="282">
        <v>9608.6054403884336</v>
      </c>
      <c r="P204" s="93">
        <f t="shared" si="149"/>
        <v>0.11450778617533963</v>
      </c>
      <c r="Q204" s="231">
        <v>4150022.4906387907</v>
      </c>
      <c r="R204" s="231"/>
      <c r="S204" s="123">
        <v>4150022.4906387907</v>
      </c>
      <c r="T204" s="123">
        <v>0</v>
      </c>
      <c r="U204" s="123">
        <f t="shared" si="177"/>
        <v>742988.25607917923</v>
      </c>
      <c r="V204" s="123">
        <f t="shared" si="150"/>
        <v>742988.25607917923</v>
      </c>
      <c r="W204" s="123" t="b">
        <f t="shared" si="151"/>
        <v>0</v>
      </c>
      <c r="X204" s="123">
        <v>11704</v>
      </c>
      <c r="Y204" s="123">
        <v>0</v>
      </c>
      <c r="Z204" s="123">
        <v>0</v>
      </c>
      <c r="AA204" s="123">
        <v>0</v>
      </c>
      <c r="AB204" s="123">
        <v>0</v>
      </c>
      <c r="AC204" s="70">
        <f t="shared" si="178"/>
        <v>2095.3945596115664</v>
      </c>
      <c r="AD204" s="70">
        <v>0</v>
      </c>
      <c r="AE204" s="70">
        <f t="shared" si="179"/>
        <v>745083.6506387908</v>
      </c>
      <c r="AF204" s="51">
        <f>IF(D204='2. UC Pool Allocations by Type'!B$5,'2. UC Pool Allocations by Type'!J$5,IF(D204='2. UC Pool Allocations by Type'!B$6,'2. UC Pool Allocations by Type'!J$6,IF(D204='2. UC Pool Allocations by Type'!B$7,'2. UC Pool Allocations by Type'!J$7,IF(D204='2. UC Pool Allocations by Type'!B$10,'2. UC Pool Allocations by Type'!J$10,IF(D204='2. UC Pool Allocations by Type'!B$14,'2. UC Pool Allocations by Type'!J$14,IF(D204='2. UC Pool Allocations by Type'!B$15,'2. UC Pool Allocations by Type'!J$15,IF(D204='2. UC Pool Allocations by Type'!B$16,'2. UC Pool Allocations by Type'!J$16,0)))))))</f>
        <v>114315041.35925385</v>
      </c>
      <c r="AG204" s="71">
        <f t="shared" si="152"/>
        <v>745083.6506387908</v>
      </c>
      <c r="AH204" s="71">
        <f t="shared" si="153"/>
        <v>0</v>
      </c>
      <c r="AI204" s="71">
        <f t="shared" si="154"/>
        <v>0</v>
      </c>
      <c r="AJ204" s="71">
        <f t="shared" si="155"/>
        <v>0</v>
      </c>
      <c r="AK204" s="71">
        <f t="shared" si="156"/>
        <v>0</v>
      </c>
      <c r="AL204" s="71">
        <f t="shared" si="157"/>
        <v>0</v>
      </c>
      <c r="AM204" s="71">
        <f t="shared" si="158"/>
        <v>0</v>
      </c>
      <c r="AN204" s="49">
        <f t="shared" si="159"/>
        <v>35204.168981986113</v>
      </c>
      <c r="AO204" s="51">
        <f>IF($E204=$D$352,U204*'1. UC Assumptions'!$H$14,0)</f>
        <v>75229.328830501283</v>
      </c>
      <c r="AP204" s="70">
        <f t="shared" si="145"/>
        <v>40025.15984851517</v>
      </c>
      <c r="AQ204" s="70">
        <f t="shared" si="160"/>
        <v>0</v>
      </c>
      <c r="AR204" s="70">
        <f t="shared" si="161"/>
        <v>0</v>
      </c>
      <c r="AS204" s="70">
        <f t="shared" si="180"/>
        <v>0</v>
      </c>
      <c r="AT204" s="70">
        <f t="shared" si="162"/>
        <v>40025.15984851517</v>
      </c>
      <c r="AU204" s="70">
        <f t="shared" si="163"/>
        <v>0</v>
      </c>
      <c r="AV204" s="70">
        <f t="shared" si="181"/>
        <v>0</v>
      </c>
      <c r="AW204" s="99">
        <f t="shared" si="147"/>
        <v>75229.328830501283</v>
      </c>
      <c r="AX204" s="281">
        <v>3416642.84</v>
      </c>
      <c r="AY204" s="281">
        <f>ROUND(AX204*'1. UC Assumptions'!$C$19,2)</f>
        <v>1433281.67</v>
      </c>
      <c r="AZ204" s="281">
        <f>IF((AE204-AD204-AX204)*'1. UC Assumptions'!$C$19&gt;0,(AE204-AD204-AX204)*'1. UC Assumptions'!$C$19,0)</f>
        <v>0</v>
      </c>
      <c r="BA204" s="281">
        <f t="shared" si="143"/>
        <v>1433281.67</v>
      </c>
      <c r="BB204" s="281">
        <f>ROUND(BA204/'1. UC Assumptions'!$C$19,2)</f>
        <v>3416642.84</v>
      </c>
      <c r="BC204" s="283">
        <f t="shared" si="182"/>
        <v>75229.328830501283</v>
      </c>
      <c r="BD204" s="281">
        <f t="shared" si="164"/>
        <v>0</v>
      </c>
      <c r="BE204" s="281">
        <f t="shared" si="165"/>
        <v>0</v>
      </c>
      <c r="BF204" s="281">
        <f t="shared" si="166"/>
        <v>3341413.5111694988</v>
      </c>
      <c r="BG204" s="281">
        <f t="shared" si="167"/>
        <v>0</v>
      </c>
      <c r="BH204" s="281">
        <f t="shared" si="168"/>
        <v>0</v>
      </c>
      <c r="BI204" s="281">
        <f t="shared" si="169"/>
        <v>0</v>
      </c>
      <c r="BJ204" s="281">
        <f t="shared" si="144"/>
        <v>75229.328830501283</v>
      </c>
      <c r="BK204" s="281">
        <f t="shared" si="170"/>
        <v>75229.328830501283</v>
      </c>
      <c r="BL204" s="281">
        <f t="shared" si="171"/>
        <v>0</v>
      </c>
      <c r="BM204" s="281">
        <f t="shared" si="172"/>
        <v>0</v>
      </c>
      <c r="BN204" s="281">
        <f t="shared" si="173"/>
        <v>0</v>
      </c>
      <c r="BO204" s="281">
        <f t="shared" si="174"/>
        <v>0</v>
      </c>
      <c r="BP204" s="281">
        <f t="shared" si="175"/>
        <v>0</v>
      </c>
      <c r="BQ204" s="281">
        <f t="shared" si="176"/>
        <v>0</v>
      </c>
      <c r="BR204" s="281">
        <f t="shared" si="183"/>
        <v>75229.328830501283</v>
      </c>
      <c r="BS204" s="281">
        <f t="shared" si="148"/>
        <v>31558.7</v>
      </c>
      <c r="BT204" s="90"/>
      <c r="BU204" s="111"/>
      <c r="BV204" s="111"/>
      <c r="BW204" s="126">
        <v>1356487.4849553877</v>
      </c>
      <c r="BX204" s="126">
        <v>4150022.4906387907</v>
      </c>
      <c r="BY204" s="7">
        <f t="shared" si="136"/>
        <v>0</v>
      </c>
    </row>
    <row r="205" spans="1:77">
      <c r="A205" s="118" t="s">
        <v>508</v>
      </c>
      <c r="B205" s="118" t="s">
        <v>509</v>
      </c>
      <c r="C205" s="269" t="s">
        <v>509</v>
      </c>
      <c r="D205" s="119" t="s">
        <v>949</v>
      </c>
      <c r="E205" s="120" t="s">
        <v>977</v>
      </c>
      <c r="F205" s="120"/>
      <c r="G205" s="121" t="s">
        <v>507</v>
      </c>
      <c r="H205" s="121" t="s">
        <v>901</v>
      </c>
      <c r="I205" s="122">
        <v>4</v>
      </c>
      <c r="J205" s="217">
        <f t="shared" si="146"/>
        <v>1</v>
      </c>
      <c r="K205" s="123">
        <v>2530592.4717370509</v>
      </c>
      <c r="L205" s="123">
        <v>3300233.2</v>
      </c>
      <c r="M205" s="281">
        <v>4141502.05</v>
      </c>
      <c r="N205" s="264">
        <v>4118564.0144670405</v>
      </c>
      <c r="O205" s="282">
        <v>22938.035532959271</v>
      </c>
      <c r="P205" s="93">
        <f t="shared" si="149"/>
        <v>6.9751386046385422E-2</v>
      </c>
      <c r="Q205" s="231">
        <v>6237533.8441355564</v>
      </c>
      <c r="R205" s="231"/>
      <c r="S205" s="123">
        <v>6237533.8441355564</v>
      </c>
      <c r="T205" s="123">
        <v>1411183.281124128</v>
      </c>
      <c r="U205" s="123">
        <f t="shared" si="177"/>
        <v>707786.5485443878</v>
      </c>
      <c r="V205" s="123">
        <f t="shared" si="150"/>
        <v>707786.5485443878</v>
      </c>
      <c r="W205" s="123" t="b">
        <f t="shared" si="151"/>
        <v>0</v>
      </c>
      <c r="X205" s="123">
        <v>26880</v>
      </c>
      <c r="Y205" s="123">
        <v>0</v>
      </c>
      <c r="Z205" s="123">
        <v>0</v>
      </c>
      <c r="AA205" s="123">
        <v>0</v>
      </c>
      <c r="AB205" s="123">
        <v>0</v>
      </c>
      <c r="AC205" s="70">
        <f t="shared" si="178"/>
        <v>3941.9644670407288</v>
      </c>
      <c r="AD205" s="70">
        <v>0</v>
      </c>
      <c r="AE205" s="70">
        <f t="shared" si="179"/>
        <v>711728.51301142853</v>
      </c>
      <c r="AF205" s="51">
        <f>IF(D205='2. UC Pool Allocations by Type'!B$5,'2. UC Pool Allocations by Type'!J$5,IF(D205='2. UC Pool Allocations by Type'!B$6,'2. UC Pool Allocations by Type'!J$6,IF(D205='2. UC Pool Allocations by Type'!B$7,'2. UC Pool Allocations by Type'!J$7,IF(D205='2. UC Pool Allocations by Type'!B$10,'2. UC Pool Allocations by Type'!J$10,IF(D205='2. UC Pool Allocations by Type'!B$14,'2. UC Pool Allocations by Type'!J$14,IF(D205='2. UC Pool Allocations by Type'!B$15,'2. UC Pool Allocations by Type'!J$15,IF(D205='2. UC Pool Allocations by Type'!B$16,'2. UC Pool Allocations by Type'!J$16,0)))))))</f>
        <v>114315041.35925385</v>
      </c>
      <c r="AG205" s="71">
        <f t="shared" si="152"/>
        <v>711728.51301142853</v>
      </c>
      <c r="AH205" s="71">
        <f t="shared" si="153"/>
        <v>0</v>
      </c>
      <c r="AI205" s="71">
        <f t="shared" si="154"/>
        <v>0</v>
      </c>
      <c r="AJ205" s="71">
        <f t="shared" si="155"/>
        <v>0</v>
      </c>
      <c r="AK205" s="71">
        <f t="shared" si="156"/>
        <v>0</v>
      </c>
      <c r="AL205" s="71">
        <f t="shared" si="157"/>
        <v>0</v>
      </c>
      <c r="AM205" s="71">
        <f t="shared" si="158"/>
        <v>0</v>
      </c>
      <c r="AN205" s="49">
        <f t="shared" si="159"/>
        <v>33628.184996235868</v>
      </c>
      <c r="AO205" s="51">
        <f>IF($E205=$D$352,U205*'1. UC Assumptions'!$H$14,0)</f>
        <v>71665.072181944328</v>
      </c>
      <c r="AP205" s="70">
        <f t="shared" si="145"/>
        <v>38036.88718570846</v>
      </c>
      <c r="AQ205" s="70">
        <f t="shared" si="160"/>
        <v>0</v>
      </c>
      <c r="AR205" s="70">
        <f t="shared" si="161"/>
        <v>0</v>
      </c>
      <c r="AS205" s="70">
        <f t="shared" si="180"/>
        <v>0</v>
      </c>
      <c r="AT205" s="70">
        <f t="shared" si="162"/>
        <v>38036.88718570846</v>
      </c>
      <c r="AU205" s="70">
        <f t="shared" si="163"/>
        <v>0</v>
      </c>
      <c r="AV205" s="70">
        <f t="shared" si="181"/>
        <v>0</v>
      </c>
      <c r="AW205" s="99">
        <f t="shared" si="147"/>
        <v>71665.072181944328</v>
      </c>
      <c r="AX205" s="281">
        <v>4141502.05</v>
      </c>
      <c r="AY205" s="281">
        <f>ROUND(AX205*'1. UC Assumptions'!$C$19,2)</f>
        <v>1737360.11</v>
      </c>
      <c r="AZ205" s="281">
        <f>IF((AE205-AD205-AX205)*'1. UC Assumptions'!$C$19&gt;0,(AE205-AD205-AX205)*'1. UC Assumptions'!$C$19,0)</f>
        <v>0</v>
      </c>
      <c r="BA205" s="281">
        <f t="shared" si="143"/>
        <v>1737360.11</v>
      </c>
      <c r="BB205" s="281">
        <f>ROUND(BA205/'1. UC Assumptions'!$C$19,2)</f>
        <v>4141502.05</v>
      </c>
      <c r="BC205" s="283">
        <f t="shared" si="182"/>
        <v>71665.072181944328</v>
      </c>
      <c r="BD205" s="281">
        <f t="shared" si="164"/>
        <v>0</v>
      </c>
      <c r="BE205" s="281">
        <f t="shared" si="165"/>
        <v>0</v>
      </c>
      <c r="BF205" s="281">
        <f t="shared" si="166"/>
        <v>4069836.9778180555</v>
      </c>
      <c r="BG205" s="281">
        <f t="shared" si="167"/>
        <v>0</v>
      </c>
      <c r="BH205" s="281">
        <f t="shared" si="168"/>
        <v>0</v>
      </c>
      <c r="BI205" s="281">
        <f t="shared" si="169"/>
        <v>0</v>
      </c>
      <c r="BJ205" s="281">
        <f t="shared" si="144"/>
        <v>71665.072181944328</v>
      </c>
      <c r="BK205" s="281">
        <f t="shared" si="170"/>
        <v>71665.072181944328</v>
      </c>
      <c r="BL205" s="281">
        <f t="shared" si="171"/>
        <v>0</v>
      </c>
      <c r="BM205" s="281">
        <f t="shared" si="172"/>
        <v>0</v>
      </c>
      <c r="BN205" s="281">
        <f t="shared" si="173"/>
        <v>0</v>
      </c>
      <c r="BO205" s="281">
        <f t="shared" si="174"/>
        <v>0</v>
      </c>
      <c r="BP205" s="281">
        <f t="shared" si="175"/>
        <v>0</v>
      </c>
      <c r="BQ205" s="281">
        <f t="shared" si="176"/>
        <v>0</v>
      </c>
      <c r="BR205" s="281">
        <f t="shared" si="183"/>
        <v>71665.072181944328</v>
      </c>
      <c r="BS205" s="281">
        <f t="shared" si="148"/>
        <v>30063.49</v>
      </c>
      <c r="BT205" s="90"/>
      <c r="BU205" s="111"/>
      <c r="BV205" s="111"/>
      <c r="BW205" s="126">
        <v>2621208.1817370509</v>
      </c>
      <c r="BX205" s="126">
        <v>6237533.8441355564</v>
      </c>
      <c r="BY205" s="7">
        <f t="shared" si="136"/>
        <v>0</v>
      </c>
    </row>
    <row r="206" spans="1:77">
      <c r="A206" s="118" t="s">
        <v>511</v>
      </c>
      <c r="B206" s="118" t="s">
        <v>512</v>
      </c>
      <c r="C206" s="269" t="s">
        <v>512</v>
      </c>
      <c r="D206" s="119" t="s">
        <v>949</v>
      </c>
      <c r="E206" s="119"/>
      <c r="F206" s="120"/>
      <c r="G206" s="121" t="s">
        <v>510</v>
      </c>
      <c r="H206" s="121" t="s">
        <v>902</v>
      </c>
      <c r="I206" s="122">
        <v>2</v>
      </c>
      <c r="J206" s="217" t="str">
        <f t="shared" si="146"/>
        <v xml:space="preserve"> </v>
      </c>
      <c r="K206" s="123">
        <v>2299405.4666199991</v>
      </c>
      <c r="L206" s="123">
        <v>3028296.43</v>
      </c>
      <c r="M206" s="281">
        <v>130394.21</v>
      </c>
      <c r="N206" s="264">
        <v>130394.21</v>
      </c>
      <c r="O206" s="282">
        <v>0</v>
      </c>
      <c r="P206" s="93">
        <f t="shared" si="149"/>
        <v>6.7209297306637605E-2</v>
      </c>
      <c r="Q206" s="231">
        <v>5673766.571246881</v>
      </c>
      <c r="R206" s="231"/>
      <c r="S206" s="123">
        <v>5685772.9973510709</v>
      </c>
      <c r="T206" s="123">
        <v>0</v>
      </c>
      <c r="U206" s="123">
        <f t="shared" si="177"/>
        <v>5555378.7873510709</v>
      </c>
      <c r="V206" s="123">
        <f t="shared" si="150"/>
        <v>0</v>
      </c>
      <c r="W206" s="123" t="b">
        <f t="shared" si="151"/>
        <v>0</v>
      </c>
      <c r="X206" s="123">
        <v>0</v>
      </c>
      <c r="Y206" s="123">
        <v>0</v>
      </c>
      <c r="Z206" s="123">
        <v>0</v>
      </c>
      <c r="AA206" s="123">
        <v>0</v>
      </c>
      <c r="AB206" s="123">
        <v>0</v>
      </c>
      <c r="AC206" s="70">
        <f t="shared" si="178"/>
        <v>0</v>
      </c>
      <c r="AD206" s="70">
        <v>0</v>
      </c>
      <c r="AE206" s="70">
        <f t="shared" si="179"/>
        <v>5555378.7873510709</v>
      </c>
      <c r="AF206" s="51">
        <f>IF(D206='2. UC Pool Allocations by Type'!B$5,'2. UC Pool Allocations by Type'!J$5,IF(D206='2. UC Pool Allocations by Type'!B$6,'2. UC Pool Allocations by Type'!J$6,IF(D206='2. UC Pool Allocations by Type'!B$7,'2. UC Pool Allocations by Type'!J$7,IF(D206='2. UC Pool Allocations by Type'!B$10,'2. UC Pool Allocations by Type'!J$10,IF(D206='2. UC Pool Allocations by Type'!B$14,'2. UC Pool Allocations by Type'!J$14,IF(D206='2. UC Pool Allocations by Type'!B$15,'2. UC Pool Allocations by Type'!J$15,IF(D206='2. UC Pool Allocations by Type'!B$16,'2. UC Pool Allocations by Type'!J$16,0)))))))</f>
        <v>114315041.35925385</v>
      </c>
      <c r="AG206" s="71">
        <f t="shared" si="152"/>
        <v>5555378.7873510709</v>
      </c>
      <c r="AH206" s="71">
        <f t="shared" si="153"/>
        <v>0</v>
      </c>
      <c r="AI206" s="71">
        <f t="shared" si="154"/>
        <v>0</v>
      </c>
      <c r="AJ206" s="71">
        <f t="shared" si="155"/>
        <v>0</v>
      </c>
      <c r="AK206" s="71">
        <f t="shared" si="156"/>
        <v>0</v>
      </c>
      <c r="AL206" s="71">
        <f t="shared" si="157"/>
        <v>0</v>
      </c>
      <c r="AM206" s="71">
        <f t="shared" si="158"/>
        <v>0</v>
      </c>
      <c r="AN206" s="49">
        <f t="shared" si="159"/>
        <v>262483.94179791206</v>
      </c>
      <c r="AO206" s="51">
        <f>IF($E206=$D$352,U206*'1. UC Assumptions'!$H$14,0)</f>
        <v>0</v>
      </c>
      <c r="AP206" s="70">
        <f t="shared" si="145"/>
        <v>0</v>
      </c>
      <c r="AQ206" s="70">
        <f t="shared" si="160"/>
        <v>0</v>
      </c>
      <c r="AR206" s="70">
        <f t="shared" si="161"/>
        <v>0</v>
      </c>
      <c r="AS206" s="70">
        <f t="shared" si="180"/>
        <v>0</v>
      </c>
      <c r="AT206" s="70">
        <f t="shared" si="162"/>
        <v>0</v>
      </c>
      <c r="AU206" s="70">
        <f t="shared" si="163"/>
        <v>262483.94179791206</v>
      </c>
      <c r="AV206" s="70">
        <f t="shared" si="181"/>
        <v>-11764.744415387149</v>
      </c>
      <c r="AW206" s="99">
        <f t="shared" si="147"/>
        <v>250719.1973825249</v>
      </c>
      <c r="AX206" s="281">
        <v>130394.21</v>
      </c>
      <c r="AY206" s="281">
        <f>ROUND(AX206*'1. UC Assumptions'!$C$19,2)</f>
        <v>54700.37</v>
      </c>
      <c r="AZ206" s="281">
        <f>IF((AE206-AD206-AX206)*'1. UC Assumptions'!$C$19&gt;0,(AE206-AD206-AX206)*'1. UC Assumptions'!$C$19,0)</f>
        <v>2275781.0301987743</v>
      </c>
      <c r="BA206" s="281">
        <f t="shared" si="143"/>
        <v>2330481.4001987744</v>
      </c>
      <c r="BB206" s="281">
        <f>ROUND(BA206/'1. UC Assumptions'!$C$19,2)</f>
        <v>5555378.7800000003</v>
      </c>
      <c r="BC206" s="283">
        <f t="shared" si="182"/>
        <v>250719.1973825249</v>
      </c>
      <c r="BD206" s="281">
        <f t="shared" si="164"/>
        <v>0</v>
      </c>
      <c r="BE206" s="281">
        <f t="shared" si="165"/>
        <v>0</v>
      </c>
      <c r="BF206" s="281">
        <f t="shared" si="166"/>
        <v>5304659.5826174757</v>
      </c>
      <c r="BG206" s="281">
        <f t="shared" si="167"/>
        <v>0</v>
      </c>
      <c r="BH206" s="281">
        <f t="shared" si="168"/>
        <v>0</v>
      </c>
      <c r="BI206" s="281">
        <f t="shared" si="169"/>
        <v>0</v>
      </c>
      <c r="BJ206" s="281">
        <f t="shared" si="144"/>
        <v>250719.1973825249</v>
      </c>
      <c r="BK206" s="281">
        <f t="shared" si="170"/>
        <v>250719.1973825249</v>
      </c>
      <c r="BL206" s="281">
        <f t="shared" si="171"/>
        <v>0</v>
      </c>
      <c r="BM206" s="281">
        <f t="shared" si="172"/>
        <v>0</v>
      </c>
      <c r="BN206" s="281">
        <f t="shared" si="173"/>
        <v>0</v>
      </c>
      <c r="BO206" s="281">
        <f t="shared" si="174"/>
        <v>0</v>
      </c>
      <c r="BP206" s="281">
        <f t="shared" si="175"/>
        <v>0</v>
      </c>
      <c r="BQ206" s="281">
        <f t="shared" si="176"/>
        <v>0</v>
      </c>
      <c r="BR206" s="281">
        <f t="shared" si="183"/>
        <v>250719.1973825249</v>
      </c>
      <c r="BS206" s="281">
        <f t="shared" si="148"/>
        <v>105176.7</v>
      </c>
      <c r="BT206" s="90"/>
      <c r="BU206" s="111"/>
      <c r="BV206" s="111"/>
      <c r="BW206" s="126">
        <v>2357947.076619999</v>
      </c>
      <c r="BX206" s="126">
        <v>5673766.571246881</v>
      </c>
      <c r="BY206" s="7">
        <f t="shared" ref="BY206:BY269" si="184">BX206-S206</f>
        <v>-12006.426104189828</v>
      </c>
    </row>
    <row r="207" spans="1:77">
      <c r="A207" s="118" t="s">
        <v>1245</v>
      </c>
      <c r="B207" s="118" t="s">
        <v>513</v>
      </c>
      <c r="C207" s="269" t="s">
        <v>513</v>
      </c>
      <c r="D207" s="119" t="s">
        <v>949</v>
      </c>
      <c r="E207" s="119"/>
      <c r="F207" s="120"/>
      <c r="G207" s="121" t="s">
        <v>1246</v>
      </c>
      <c r="H207" s="121" t="s">
        <v>773</v>
      </c>
      <c r="I207" s="122">
        <v>6</v>
      </c>
      <c r="J207" s="217">
        <f t="shared" si="146"/>
        <v>1</v>
      </c>
      <c r="K207" s="123">
        <v>7279205.0758123212</v>
      </c>
      <c r="L207" s="123">
        <v>8815361.2004000004</v>
      </c>
      <c r="M207" s="281">
        <v>5154624.82</v>
      </c>
      <c r="N207" s="264">
        <v>5154624.82</v>
      </c>
      <c r="O207" s="282">
        <v>0</v>
      </c>
      <c r="P207" s="93">
        <f t="shared" si="149"/>
        <v>8.477343421337169E-2</v>
      </c>
      <c r="Q207" s="231">
        <v>17458957.931621559</v>
      </c>
      <c r="R207" s="231"/>
      <c r="S207" s="123">
        <v>17458957.931621559</v>
      </c>
      <c r="T207" s="123">
        <v>6686764.8468697704</v>
      </c>
      <c r="U207" s="123">
        <f t="shared" si="177"/>
        <v>5617568.2647517882</v>
      </c>
      <c r="V207" s="123">
        <f t="shared" si="150"/>
        <v>0</v>
      </c>
      <c r="W207" s="123" t="b">
        <f t="shared" si="151"/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70">
        <f t="shared" si="178"/>
        <v>0</v>
      </c>
      <c r="AD207" s="70">
        <v>0</v>
      </c>
      <c r="AE207" s="70">
        <f t="shared" si="179"/>
        <v>5617568.2647517882</v>
      </c>
      <c r="AF207" s="51">
        <f>IF(D207='2. UC Pool Allocations by Type'!B$5,'2. UC Pool Allocations by Type'!J$5,IF(D207='2. UC Pool Allocations by Type'!B$6,'2. UC Pool Allocations by Type'!J$6,IF(D207='2. UC Pool Allocations by Type'!B$7,'2. UC Pool Allocations by Type'!J$7,IF(D207='2. UC Pool Allocations by Type'!B$10,'2. UC Pool Allocations by Type'!J$10,IF(D207='2. UC Pool Allocations by Type'!B$14,'2. UC Pool Allocations by Type'!J$14,IF(D207='2. UC Pool Allocations by Type'!B$15,'2. UC Pool Allocations by Type'!J$15,IF(D207='2. UC Pool Allocations by Type'!B$16,'2. UC Pool Allocations by Type'!J$16,0)))))))</f>
        <v>114315041.35925385</v>
      </c>
      <c r="AG207" s="71">
        <f t="shared" si="152"/>
        <v>5617568.2647517882</v>
      </c>
      <c r="AH207" s="71">
        <f t="shared" si="153"/>
        <v>0</v>
      </c>
      <c r="AI207" s="71">
        <f t="shared" si="154"/>
        <v>0</v>
      </c>
      <c r="AJ207" s="71">
        <f t="shared" si="155"/>
        <v>0</v>
      </c>
      <c r="AK207" s="71">
        <f t="shared" si="156"/>
        <v>0</v>
      </c>
      <c r="AL207" s="71">
        <f t="shared" si="157"/>
        <v>0</v>
      </c>
      <c r="AM207" s="71">
        <f t="shared" si="158"/>
        <v>0</v>
      </c>
      <c r="AN207" s="49">
        <f t="shared" si="159"/>
        <v>265422.30834164075</v>
      </c>
      <c r="AO207" s="51">
        <f>IF($E207=$D$352,U207*'1. UC Assumptions'!$H$14,0)</f>
        <v>0</v>
      </c>
      <c r="AP207" s="70">
        <f t="shared" si="145"/>
        <v>0</v>
      </c>
      <c r="AQ207" s="70">
        <f t="shared" si="160"/>
        <v>0</v>
      </c>
      <c r="AR207" s="70">
        <f t="shared" si="161"/>
        <v>0</v>
      </c>
      <c r="AS207" s="70">
        <f t="shared" si="180"/>
        <v>0</v>
      </c>
      <c r="AT207" s="70">
        <f t="shared" si="162"/>
        <v>0</v>
      </c>
      <c r="AU207" s="70">
        <f t="shared" si="163"/>
        <v>265422.30834164075</v>
      </c>
      <c r="AV207" s="70">
        <f t="shared" si="181"/>
        <v>-11896.444401104018</v>
      </c>
      <c r="AW207" s="99">
        <f t="shared" si="147"/>
        <v>253525.86394053674</v>
      </c>
      <c r="AX207" s="281">
        <v>5154624.82</v>
      </c>
      <c r="AY207" s="281">
        <f>ROUND(AX207*'1. UC Assumptions'!$C$19,2)</f>
        <v>2162365.11</v>
      </c>
      <c r="AZ207" s="281">
        <f>IF((AE207-AD207-AX207)*'1. UC Assumptions'!$C$19&gt;0,(AE207-AD207-AX207)*'1. UC Assumptions'!$C$19,0)</f>
        <v>194204.77507337503</v>
      </c>
      <c r="BA207" s="281">
        <f t="shared" si="143"/>
        <v>2356569.885073375</v>
      </c>
      <c r="BB207" s="281">
        <f>ROUND(BA207/'1. UC Assumptions'!$C$19,2)</f>
        <v>5617568.2599999998</v>
      </c>
      <c r="BC207" s="283">
        <f t="shared" si="182"/>
        <v>253525.86394053674</v>
      </c>
      <c r="BD207" s="281">
        <f t="shared" si="164"/>
        <v>0</v>
      </c>
      <c r="BE207" s="281">
        <f t="shared" si="165"/>
        <v>0</v>
      </c>
      <c r="BF207" s="281">
        <f t="shared" si="166"/>
        <v>5364042.3960594628</v>
      </c>
      <c r="BG207" s="281">
        <f t="shared" si="167"/>
        <v>0</v>
      </c>
      <c r="BH207" s="281">
        <f t="shared" si="168"/>
        <v>0</v>
      </c>
      <c r="BI207" s="281">
        <f t="shared" si="169"/>
        <v>0</v>
      </c>
      <c r="BJ207" s="281">
        <f t="shared" si="144"/>
        <v>253525.86394053674</v>
      </c>
      <c r="BK207" s="281">
        <f t="shared" si="170"/>
        <v>253525.86394053674</v>
      </c>
      <c r="BL207" s="281">
        <f t="shared" si="171"/>
        <v>0</v>
      </c>
      <c r="BM207" s="281">
        <f t="shared" si="172"/>
        <v>0</v>
      </c>
      <c r="BN207" s="281">
        <f t="shared" si="173"/>
        <v>0</v>
      </c>
      <c r="BO207" s="281">
        <f t="shared" si="174"/>
        <v>0</v>
      </c>
      <c r="BP207" s="281">
        <f t="shared" si="175"/>
        <v>0</v>
      </c>
      <c r="BQ207" s="281">
        <f t="shared" si="176"/>
        <v>0</v>
      </c>
      <c r="BR207" s="281">
        <f t="shared" si="183"/>
        <v>253525.86394053674</v>
      </c>
      <c r="BS207" s="281">
        <f t="shared" si="148"/>
        <v>106354.09</v>
      </c>
      <c r="BT207" s="90"/>
      <c r="BU207" s="111"/>
      <c r="BV207" s="111"/>
      <c r="BW207" s="126">
        <v>7758848.8258123212</v>
      </c>
      <c r="BX207" s="126">
        <v>17458957.931621559</v>
      </c>
      <c r="BY207" s="7">
        <f t="shared" si="184"/>
        <v>0</v>
      </c>
    </row>
    <row r="208" spans="1:77">
      <c r="A208" s="118" t="s">
        <v>1247</v>
      </c>
      <c r="B208" s="118" t="s">
        <v>514</v>
      </c>
      <c r="C208" s="269" t="s">
        <v>514</v>
      </c>
      <c r="D208" s="119" t="s">
        <v>949</v>
      </c>
      <c r="E208" s="119"/>
      <c r="F208" s="120" t="s">
        <v>953</v>
      </c>
      <c r="G208" s="121" t="s">
        <v>1248</v>
      </c>
      <c r="H208" s="121" t="s">
        <v>868</v>
      </c>
      <c r="I208" s="122">
        <v>12</v>
      </c>
      <c r="J208" s="217" t="str">
        <f t="shared" si="146"/>
        <v xml:space="preserve"> </v>
      </c>
      <c r="K208" s="123">
        <v>0</v>
      </c>
      <c r="L208" s="123">
        <v>2443634</v>
      </c>
      <c r="M208" s="281">
        <v>0</v>
      </c>
      <c r="N208" s="264">
        <v>0</v>
      </c>
      <c r="O208" s="282">
        <v>0</v>
      </c>
      <c r="P208" s="93">
        <f t="shared" si="149"/>
        <v>5.3380999999999901E-2</v>
      </c>
      <c r="Q208" s="231">
        <v>3000197.6289599999</v>
      </c>
      <c r="R208" s="231"/>
      <c r="S208" s="223">
        <v>2574077.6265539997</v>
      </c>
      <c r="T208" s="123">
        <v>0</v>
      </c>
      <c r="U208" s="123">
        <f t="shared" si="177"/>
        <v>2574077.6265539997</v>
      </c>
      <c r="V208" s="123">
        <f t="shared" si="150"/>
        <v>0</v>
      </c>
      <c r="W208" s="123" t="b">
        <f t="shared" si="151"/>
        <v>0</v>
      </c>
      <c r="X208" s="123">
        <v>0</v>
      </c>
      <c r="Y208" s="123">
        <v>0</v>
      </c>
      <c r="Z208" s="123">
        <v>0</v>
      </c>
      <c r="AA208" s="123">
        <v>0</v>
      </c>
      <c r="AB208" s="123">
        <v>0</v>
      </c>
      <c r="AC208" s="70">
        <f t="shared" si="178"/>
        <v>0</v>
      </c>
      <c r="AD208" s="70">
        <v>0</v>
      </c>
      <c r="AE208" s="70">
        <f t="shared" si="179"/>
        <v>2574077.6265539997</v>
      </c>
      <c r="AF208" s="51">
        <f>IF(D208='2. UC Pool Allocations by Type'!B$5,'2. UC Pool Allocations by Type'!J$5,IF(D208='2. UC Pool Allocations by Type'!B$6,'2. UC Pool Allocations by Type'!J$6,IF(D208='2. UC Pool Allocations by Type'!B$7,'2. UC Pool Allocations by Type'!J$7,IF(D208='2. UC Pool Allocations by Type'!B$10,'2. UC Pool Allocations by Type'!J$10,IF(D208='2. UC Pool Allocations by Type'!B$14,'2. UC Pool Allocations by Type'!J$14,IF(D208='2. UC Pool Allocations by Type'!B$15,'2. UC Pool Allocations by Type'!J$15,IF(D208='2. UC Pool Allocations by Type'!B$16,'2. UC Pool Allocations by Type'!J$16,0)))))))</f>
        <v>114315041.35925385</v>
      </c>
      <c r="AG208" s="71">
        <f t="shared" si="152"/>
        <v>2574077.6265539997</v>
      </c>
      <c r="AH208" s="71">
        <f t="shared" si="153"/>
        <v>0</v>
      </c>
      <c r="AI208" s="71">
        <f t="shared" si="154"/>
        <v>0</v>
      </c>
      <c r="AJ208" s="71">
        <f t="shared" si="155"/>
        <v>0</v>
      </c>
      <c r="AK208" s="71">
        <f t="shared" si="156"/>
        <v>0</v>
      </c>
      <c r="AL208" s="71">
        <f t="shared" si="157"/>
        <v>0</v>
      </c>
      <c r="AM208" s="71">
        <f t="shared" si="158"/>
        <v>0</v>
      </c>
      <c r="AN208" s="49">
        <f t="shared" si="159"/>
        <v>121621.59733375709</v>
      </c>
      <c r="AO208" s="51">
        <f>IF($E208=$D$352,U208*'1. UC Assumptions'!$H$14,0)</f>
        <v>0</v>
      </c>
      <c r="AP208" s="70">
        <f t="shared" si="145"/>
        <v>0</v>
      </c>
      <c r="AQ208" s="70">
        <f t="shared" si="160"/>
        <v>0</v>
      </c>
      <c r="AR208" s="70">
        <f t="shared" si="161"/>
        <v>0</v>
      </c>
      <c r="AS208" s="70">
        <f t="shared" si="180"/>
        <v>0</v>
      </c>
      <c r="AT208" s="70">
        <f t="shared" si="162"/>
        <v>0</v>
      </c>
      <c r="AU208" s="70">
        <f t="shared" si="163"/>
        <v>121621.59733375709</v>
      </c>
      <c r="AV208" s="70">
        <f t="shared" si="181"/>
        <v>-5451.1792158485678</v>
      </c>
      <c r="AW208" s="99">
        <f t="shared" si="147"/>
        <v>116170.41811790853</v>
      </c>
      <c r="AX208" s="281">
        <v>0</v>
      </c>
      <c r="AY208" s="281">
        <f>ROUND(AX208*'1. UC Assumptions'!$C$19,2)</f>
        <v>0</v>
      </c>
      <c r="AZ208" s="281">
        <f>IF((AE208-AD208-AX208)*'1. UC Assumptions'!$C$19&gt;0,(AE208-AD208-AX208)*'1. UC Assumptions'!$C$19,0)</f>
        <v>1079825.5643394028</v>
      </c>
      <c r="BA208" s="281">
        <f t="shared" si="143"/>
        <v>1079825.5643394028</v>
      </c>
      <c r="BB208" s="281">
        <f>ROUND(BA208/'1. UC Assumptions'!$C$19,2)</f>
        <v>2574077.63</v>
      </c>
      <c r="BC208" s="283">
        <f t="shared" si="182"/>
        <v>116170.41811790853</v>
      </c>
      <c r="BD208" s="281">
        <f t="shared" si="164"/>
        <v>0</v>
      </c>
      <c r="BE208" s="281">
        <f t="shared" si="165"/>
        <v>0</v>
      </c>
      <c r="BF208" s="281">
        <f t="shared" si="166"/>
        <v>2457907.2118820911</v>
      </c>
      <c r="BG208" s="281">
        <f t="shared" si="167"/>
        <v>0</v>
      </c>
      <c r="BH208" s="281">
        <f t="shared" si="168"/>
        <v>0</v>
      </c>
      <c r="BI208" s="281">
        <f t="shared" si="169"/>
        <v>0</v>
      </c>
      <c r="BJ208" s="281">
        <f t="shared" si="144"/>
        <v>116170.41811790853</v>
      </c>
      <c r="BK208" s="281">
        <f t="shared" si="170"/>
        <v>116170.41811790853</v>
      </c>
      <c r="BL208" s="281">
        <f t="shared" si="171"/>
        <v>0</v>
      </c>
      <c r="BM208" s="281">
        <f t="shared" si="172"/>
        <v>0</v>
      </c>
      <c r="BN208" s="281">
        <f t="shared" si="173"/>
        <v>0</v>
      </c>
      <c r="BO208" s="281">
        <f t="shared" si="174"/>
        <v>0</v>
      </c>
      <c r="BP208" s="281">
        <f t="shared" si="175"/>
        <v>0</v>
      </c>
      <c r="BQ208" s="281">
        <f t="shared" si="176"/>
        <v>0</v>
      </c>
      <c r="BR208" s="281">
        <f t="shared" si="183"/>
        <v>116170.41811790853</v>
      </c>
      <c r="BS208" s="281">
        <f t="shared" si="148"/>
        <v>48733.49</v>
      </c>
      <c r="BT208" s="90"/>
      <c r="BU208" s="111"/>
      <c r="BV208" s="111"/>
      <c r="BW208" s="126">
        <v>0</v>
      </c>
      <c r="BX208" s="126">
        <v>3000197.6289599999</v>
      </c>
      <c r="BY208" s="7">
        <f t="shared" si="184"/>
        <v>426120.00240600016</v>
      </c>
    </row>
    <row r="209" spans="1:77">
      <c r="A209" s="118" t="s">
        <v>515</v>
      </c>
      <c r="B209" s="118" t="s">
        <v>516</v>
      </c>
      <c r="C209" s="269" t="s">
        <v>516</v>
      </c>
      <c r="D209" s="119" t="s">
        <v>972</v>
      </c>
      <c r="E209" s="119" t="s">
        <v>977</v>
      </c>
      <c r="F209" s="120"/>
      <c r="G209" s="121" t="s">
        <v>1077</v>
      </c>
      <c r="H209" s="121" t="s">
        <v>903</v>
      </c>
      <c r="I209" s="122">
        <v>11</v>
      </c>
      <c r="J209" s="217" t="str">
        <f t="shared" si="146"/>
        <v xml:space="preserve"> </v>
      </c>
      <c r="K209" s="123">
        <v>508799.44638363819</v>
      </c>
      <c r="L209" s="123">
        <v>1226982</v>
      </c>
      <c r="M209" s="281">
        <v>1569644.72</v>
      </c>
      <c r="N209" s="264">
        <v>1474921.0906852018</v>
      </c>
      <c r="O209" s="282">
        <v>94723.629314798163</v>
      </c>
      <c r="P209" s="93">
        <f t="shared" si="149"/>
        <v>6.0704782811110913E-2</v>
      </c>
      <c r="Q209" s="231">
        <v>1841151.6820939132</v>
      </c>
      <c r="R209" s="231"/>
      <c r="S209" s="123">
        <v>1841151.6820939132</v>
      </c>
      <c r="T209" s="123">
        <v>0</v>
      </c>
      <c r="U209" s="123">
        <f t="shared" si="177"/>
        <v>366230.59140871139</v>
      </c>
      <c r="V209" s="123" t="b">
        <f t="shared" si="150"/>
        <v>0</v>
      </c>
      <c r="W209" s="123">
        <f t="shared" si="151"/>
        <v>366230.59140871139</v>
      </c>
      <c r="X209" s="123">
        <v>118244</v>
      </c>
      <c r="Y209" s="123">
        <v>0</v>
      </c>
      <c r="Z209" s="123">
        <v>0</v>
      </c>
      <c r="AA209" s="123">
        <v>0</v>
      </c>
      <c r="AB209" s="123">
        <v>0</v>
      </c>
      <c r="AC209" s="70">
        <f t="shared" si="178"/>
        <v>23520.370685201837</v>
      </c>
      <c r="AD209" s="70">
        <v>0</v>
      </c>
      <c r="AE209" s="70">
        <f t="shared" si="179"/>
        <v>389750.96209391323</v>
      </c>
      <c r="AF209" s="51">
        <f>IF(D209='2. UC Pool Allocations by Type'!B$5,'2. UC Pool Allocations by Type'!J$5,IF(D209='2. UC Pool Allocations by Type'!B$6,'2. UC Pool Allocations by Type'!J$6,IF(D209='2. UC Pool Allocations by Type'!B$7,'2. UC Pool Allocations by Type'!J$7,IF(D209='2. UC Pool Allocations by Type'!B$10,'2. UC Pool Allocations by Type'!J$10,IF(D209='2. UC Pool Allocations by Type'!B$14,'2. UC Pool Allocations by Type'!J$14,IF(D209='2. UC Pool Allocations by Type'!B$15,'2. UC Pool Allocations by Type'!J$15,IF(D209='2. UC Pool Allocations by Type'!B$16,'2. UC Pool Allocations by Type'!J$16,0)))))))</f>
        <v>7359030.3040027209</v>
      </c>
      <c r="AG209" s="71">
        <f t="shared" si="152"/>
        <v>0</v>
      </c>
      <c r="AH209" s="71">
        <f t="shared" si="153"/>
        <v>389750.96209391323</v>
      </c>
      <c r="AI209" s="71">
        <f t="shared" si="154"/>
        <v>0</v>
      </c>
      <c r="AJ209" s="71">
        <f t="shared" si="155"/>
        <v>0</v>
      </c>
      <c r="AK209" s="71">
        <f t="shared" si="156"/>
        <v>0</v>
      </c>
      <c r="AL209" s="71">
        <f t="shared" si="157"/>
        <v>0</v>
      </c>
      <c r="AM209" s="71">
        <f t="shared" si="158"/>
        <v>0</v>
      </c>
      <c r="AN209" s="49">
        <f t="shared" si="159"/>
        <v>21846.527014577787</v>
      </c>
      <c r="AO209" s="51">
        <f>IF($E209=$D$352,U209*'1. UC Assumptions'!$H$14,0)</f>
        <v>37081.718807058518</v>
      </c>
      <c r="AP209" s="70">
        <f t="shared" si="145"/>
        <v>15235.191792480731</v>
      </c>
      <c r="AQ209" s="70">
        <f t="shared" si="160"/>
        <v>15235.191792480731</v>
      </c>
      <c r="AR209" s="70">
        <f t="shared" si="161"/>
        <v>0</v>
      </c>
      <c r="AS209" s="70">
        <f t="shared" si="180"/>
        <v>0</v>
      </c>
      <c r="AT209" s="70">
        <f t="shared" si="162"/>
        <v>0</v>
      </c>
      <c r="AU209" s="70">
        <f t="shared" si="163"/>
        <v>0</v>
      </c>
      <c r="AV209" s="70">
        <f t="shared" si="181"/>
        <v>0</v>
      </c>
      <c r="AW209" s="99">
        <f t="shared" si="147"/>
        <v>37081.718807058518</v>
      </c>
      <c r="AX209" s="281">
        <v>1569644.72</v>
      </c>
      <c r="AY209" s="281">
        <f>ROUND(AX209*'1. UC Assumptions'!$C$19,2)</f>
        <v>658465.96</v>
      </c>
      <c r="AZ209" s="281">
        <f>IF((AE209-AD209-AX209)*'1. UC Assumptions'!$C$19&gt;0,(AE209-AD209-AX209)*'1. UC Assumptions'!$C$19,0)</f>
        <v>0</v>
      </c>
      <c r="BA209" s="281">
        <f t="shared" si="143"/>
        <v>658465.96</v>
      </c>
      <c r="BB209" s="281">
        <f>ROUND(BA209/'1. UC Assumptions'!$C$19,2)</f>
        <v>1569644.72</v>
      </c>
      <c r="BC209" s="283">
        <f t="shared" si="182"/>
        <v>37081.718807058518</v>
      </c>
      <c r="BD209" s="281">
        <f t="shared" si="164"/>
        <v>0</v>
      </c>
      <c r="BE209" s="281">
        <f t="shared" si="165"/>
        <v>0</v>
      </c>
      <c r="BF209" s="281">
        <f t="shared" si="166"/>
        <v>0</v>
      </c>
      <c r="BG209" s="281">
        <f t="shared" si="167"/>
        <v>0</v>
      </c>
      <c r="BH209" s="281">
        <f t="shared" si="168"/>
        <v>0</v>
      </c>
      <c r="BI209" s="281">
        <f t="shared" si="169"/>
        <v>0</v>
      </c>
      <c r="BJ209" s="281">
        <f t="shared" si="144"/>
        <v>37081.718807058518</v>
      </c>
      <c r="BK209" s="281">
        <f t="shared" si="170"/>
        <v>0</v>
      </c>
      <c r="BL209" s="281">
        <f t="shared" si="171"/>
        <v>37081.718807058518</v>
      </c>
      <c r="BM209" s="281">
        <f t="shared" si="172"/>
        <v>0</v>
      </c>
      <c r="BN209" s="281">
        <f t="shared" si="173"/>
        <v>0</v>
      </c>
      <c r="BO209" s="281">
        <f t="shared" si="174"/>
        <v>0</v>
      </c>
      <c r="BP209" s="281">
        <f t="shared" si="175"/>
        <v>0</v>
      </c>
      <c r="BQ209" s="281">
        <f t="shared" si="176"/>
        <v>0</v>
      </c>
      <c r="BR209" s="281">
        <f t="shared" si="183"/>
        <v>37081.718807058518</v>
      </c>
      <c r="BS209" s="281">
        <f t="shared" si="148"/>
        <v>15555.78</v>
      </c>
      <c r="BT209" s="90"/>
      <c r="BU209" s="111"/>
      <c r="BV209" s="111"/>
      <c r="BW209" s="126">
        <v>520867.71638363821</v>
      </c>
      <c r="BX209" s="126">
        <v>1841151.6820939132</v>
      </c>
      <c r="BY209" s="7">
        <f t="shared" si="184"/>
        <v>0</v>
      </c>
    </row>
    <row r="210" spans="1:77">
      <c r="A210" s="118" t="s">
        <v>517</v>
      </c>
      <c r="B210" s="118" t="s">
        <v>518</v>
      </c>
      <c r="C210" s="269" t="s">
        <v>2140</v>
      </c>
      <c r="D210" s="119" t="s">
        <v>972</v>
      </c>
      <c r="E210" s="119" t="s">
        <v>977</v>
      </c>
      <c r="F210" s="120"/>
      <c r="G210" s="121" t="s">
        <v>1066</v>
      </c>
      <c r="H210" s="121" t="s">
        <v>904</v>
      </c>
      <c r="I210" s="122">
        <v>16</v>
      </c>
      <c r="J210" s="217">
        <f t="shared" si="146"/>
        <v>1</v>
      </c>
      <c r="K210" s="123">
        <v>132970.56225020473</v>
      </c>
      <c r="L210" s="123">
        <v>57088</v>
      </c>
      <c r="M210" s="281">
        <v>171867.5</v>
      </c>
      <c r="N210" s="264">
        <v>156395.88203338144</v>
      </c>
      <c r="O210" s="282">
        <v>15471.617966618564</v>
      </c>
      <c r="P210" s="93">
        <f t="shared" si="149"/>
        <v>7.762978570991641E-2</v>
      </c>
      <c r="Q210" s="231">
        <v>204812.76771002292</v>
      </c>
      <c r="R210" s="231"/>
      <c r="S210" s="123">
        <v>204812.76771002292</v>
      </c>
      <c r="T210" s="123">
        <v>7655.2829685776469</v>
      </c>
      <c r="U210" s="123">
        <f t="shared" si="177"/>
        <v>40761.602708063845</v>
      </c>
      <c r="V210" s="123" t="b">
        <f t="shared" si="150"/>
        <v>0</v>
      </c>
      <c r="W210" s="123">
        <f t="shared" si="151"/>
        <v>40761.602708063845</v>
      </c>
      <c r="X210" s="123">
        <v>19504</v>
      </c>
      <c r="Y210" s="123">
        <v>0</v>
      </c>
      <c r="Z210" s="123">
        <v>0</v>
      </c>
      <c r="AA210" s="123">
        <v>0</v>
      </c>
      <c r="AB210" s="123">
        <v>0</v>
      </c>
      <c r="AC210" s="70">
        <f t="shared" si="178"/>
        <v>4032.3820333814365</v>
      </c>
      <c r="AD210" s="70">
        <v>0</v>
      </c>
      <c r="AE210" s="70">
        <f t="shared" si="179"/>
        <v>44793.984741445282</v>
      </c>
      <c r="AF210" s="51">
        <f>IF(D210='2. UC Pool Allocations by Type'!B$5,'2. UC Pool Allocations by Type'!J$5,IF(D210='2. UC Pool Allocations by Type'!B$6,'2. UC Pool Allocations by Type'!J$6,IF(D210='2. UC Pool Allocations by Type'!B$7,'2. UC Pool Allocations by Type'!J$7,IF(D210='2. UC Pool Allocations by Type'!B$10,'2. UC Pool Allocations by Type'!J$10,IF(D210='2. UC Pool Allocations by Type'!B$14,'2. UC Pool Allocations by Type'!J$14,IF(D210='2. UC Pool Allocations by Type'!B$15,'2. UC Pool Allocations by Type'!J$15,IF(D210='2. UC Pool Allocations by Type'!B$16,'2. UC Pool Allocations by Type'!J$16,0)))))))</f>
        <v>7359030.3040027209</v>
      </c>
      <c r="AG210" s="71">
        <f t="shared" si="152"/>
        <v>0</v>
      </c>
      <c r="AH210" s="71">
        <f t="shared" si="153"/>
        <v>44793.984741445282</v>
      </c>
      <c r="AI210" s="71">
        <f t="shared" si="154"/>
        <v>0</v>
      </c>
      <c r="AJ210" s="71">
        <f t="shared" si="155"/>
        <v>0</v>
      </c>
      <c r="AK210" s="71">
        <f t="shared" si="156"/>
        <v>0</v>
      </c>
      <c r="AL210" s="71">
        <f t="shared" si="157"/>
        <v>0</v>
      </c>
      <c r="AM210" s="71">
        <f t="shared" si="158"/>
        <v>0</v>
      </c>
      <c r="AN210" s="49">
        <f t="shared" si="159"/>
        <v>2510.8161182903523</v>
      </c>
      <c r="AO210" s="51">
        <f>IF($E210=$D$352,U210*'1. UC Assumptions'!$H$14,0)</f>
        <v>4127.2092643364704</v>
      </c>
      <c r="AP210" s="70">
        <f t="shared" si="145"/>
        <v>1616.3931460461181</v>
      </c>
      <c r="AQ210" s="70">
        <f t="shared" si="160"/>
        <v>1616.3931460461181</v>
      </c>
      <c r="AR210" s="70">
        <f t="shared" si="161"/>
        <v>0</v>
      </c>
      <c r="AS210" s="70">
        <f t="shared" si="180"/>
        <v>0</v>
      </c>
      <c r="AT210" s="70">
        <f t="shared" si="162"/>
        <v>0</v>
      </c>
      <c r="AU210" s="70">
        <f t="shared" si="163"/>
        <v>0</v>
      </c>
      <c r="AV210" s="70">
        <f t="shared" si="181"/>
        <v>0</v>
      </c>
      <c r="AW210" s="99">
        <f t="shared" si="147"/>
        <v>4127.2092643364704</v>
      </c>
      <c r="AX210" s="281">
        <v>171867.5</v>
      </c>
      <c r="AY210" s="281">
        <f>ROUND(AX210*'1. UC Assumptions'!$C$19,2)</f>
        <v>72098.42</v>
      </c>
      <c r="AZ210" s="281">
        <f>IF((AE210-AD210-AX210)*'1. UC Assumptions'!$C$19&gt;0,(AE210-AD210-AX210)*'1. UC Assumptions'!$C$19,0)</f>
        <v>0</v>
      </c>
      <c r="BA210" s="281">
        <f t="shared" si="143"/>
        <v>72098.42</v>
      </c>
      <c r="BB210" s="281">
        <f>ROUND(BA210/'1. UC Assumptions'!$C$19,2)</f>
        <v>171867.51</v>
      </c>
      <c r="BC210" s="283">
        <f t="shared" si="182"/>
        <v>4127.2092643364704</v>
      </c>
      <c r="BD210" s="281">
        <f t="shared" si="164"/>
        <v>0</v>
      </c>
      <c r="BE210" s="281">
        <f t="shared" si="165"/>
        <v>0</v>
      </c>
      <c r="BF210" s="281">
        <f t="shared" si="166"/>
        <v>0</v>
      </c>
      <c r="BG210" s="281">
        <f t="shared" si="167"/>
        <v>0</v>
      </c>
      <c r="BH210" s="281">
        <f t="shared" si="168"/>
        <v>0</v>
      </c>
      <c r="BI210" s="281">
        <f t="shared" si="169"/>
        <v>0</v>
      </c>
      <c r="BJ210" s="281">
        <f t="shared" si="144"/>
        <v>4127.2092643364704</v>
      </c>
      <c r="BK210" s="281">
        <f t="shared" si="170"/>
        <v>0</v>
      </c>
      <c r="BL210" s="281">
        <f t="shared" si="171"/>
        <v>4127.2092643364704</v>
      </c>
      <c r="BM210" s="281">
        <f t="shared" si="172"/>
        <v>0</v>
      </c>
      <c r="BN210" s="281">
        <f t="shared" si="173"/>
        <v>0</v>
      </c>
      <c r="BO210" s="281">
        <f t="shared" si="174"/>
        <v>0</v>
      </c>
      <c r="BP210" s="281">
        <f t="shared" si="175"/>
        <v>0</v>
      </c>
      <c r="BQ210" s="281">
        <f t="shared" si="176"/>
        <v>0</v>
      </c>
      <c r="BR210" s="281">
        <f t="shared" si="183"/>
        <v>4127.2092643364704</v>
      </c>
      <c r="BS210" s="281">
        <f t="shared" si="148"/>
        <v>1731.36</v>
      </c>
      <c r="BT210" s="90"/>
      <c r="BU210" s="111"/>
      <c r="BV210" s="111"/>
      <c r="BW210" s="126">
        <v>137345.70225020475</v>
      </c>
      <c r="BX210" s="126">
        <v>204812.76771002292</v>
      </c>
      <c r="BY210" s="7">
        <f t="shared" si="184"/>
        <v>0</v>
      </c>
    </row>
    <row r="211" spans="1:77">
      <c r="A211" s="118" t="s">
        <v>520</v>
      </c>
      <c r="B211" s="118" t="s">
        <v>521</v>
      </c>
      <c r="C211" s="269" t="s">
        <v>521</v>
      </c>
      <c r="D211" s="119" t="s">
        <v>949</v>
      </c>
      <c r="E211" s="119"/>
      <c r="F211" s="120"/>
      <c r="G211" s="130" t="s">
        <v>519</v>
      </c>
      <c r="H211" s="121" t="s">
        <v>833</v>
      </c>
      <c r="I211" s="122">
        <v>13</v>
      </c>
      <c r="J211" s="217">
        <f t="shared" si="146"/>
        <v>1</v>
      </c>
      <c r="K211" s="123">
        <v>10385640.116829999</v>
      </c>
      <c r="L211" s="123">
        <v>16003741</v>
      </c>
      <c r="M211" s="281">
        <v>13541980.130000001</v>
      </c>
      <c r="N211" s="264">
        <v>11944577.820719533</v>
      </c>
      <c r="O211" s="282">
        <v>1597402.3092804682</v>
      </c>
      <c r="P211" s="93">
        <f t="shared" si="149"/>
        <v>0.1198984776073484</v>
      </c>
      <c r="Q211" s="231">
        <v>29553427.737738021</v>
      </c>
      <c r="R211" s="231"/>
      <c r="S211" s="123">
        <v>29553427.737738021</v>
      </c>
      <c r="T211" s="123">
        <v>3980769.6497222045</v>
      </c>
      <c r="U211" s="123">
        <f t="shared" si="177"/>
        <v>13628080.267296284</v>
      </c>
      <c r="V211" s="123">
        <f t="shared" si="150"/>
        <v>0</v>
      </c>
      <c r="W211" s="123" t="b">
        <f t="shared" si="151"/>
        <v>0</v>
      </c>
      <c r="X211" s="123">
        <v>3419947</v>
      </c>
      <c r="Y211" s="123">
        <v>0</v>
      </c>
      <c r="Z211" s="123">
        <v>0</v>
      </c>
      <c r="AA211" s="123">
        <v>0</v>
      </c>
      <c r="AB211" s="123">
        <v>0</v>
      </c>
      <c r="AC211" s="70">
        <f t="shared" si="178"/>
        <v>1822544.6907195318</v>
      </c>
      <c r="AD211" s="70">
        <v>0</v>
      </c>
      <c r="AE211" s="70">
        <f t="shared" si="179"/>
        <v>15450624.958015816</v>
      </c>
      <c r="AF211" s="51">
        <f>IF(D211='2. UC Pool Allocations by Type'!B$5,'2. UC Pool Allocations by Type'!J$5,IF(D211='2. UC Pool Allocations by Type'!B$6,'2. UC Pool Allocations by Type'!J$6,IF(D211='2. UC Pool Allocations by Type'!B$7,'2. UC Pool Allocations by Type'!J$7,IF(D211='2. UC Pool Allocations by Type'!B$10,'2. UC Pool Allocations by Type'!J$10,IF(D211='2. UC Pool Allocations by Type'!B$14,'2. UC Pool Allocations by Type'!J$14,IF(D211='2. UC Pool Allocations by Type'!B$15,'2. UC Pool Allocations by Type'!J$15,IF(D211='2. UC Pool Allocations by Type'!B$16,'2. UC Pool Allocations by Type'!J$16,0)))))))</f>
        <v>114315041.35925385</v>
      </c>
      <c r="AG211" s="71">
        <f t="shared" si="152"/>
        <v>15450624.958015816</v>
      </c>
      <c r="AH211" s="71">
        <f t="shared" si="153"/>
        <v>0</v>
      </c>
      <c r="AI211" s="71">
        <f t="shared" si="154"/>
        <v>0</v>
      </c>
      <c r="AJ211" s="71">
        <f t="shared" si="155"/>
        <v>0</v>
      </c>
      <c r="AK211" s="71">
        <f t="shared" si="156"/>
        <v>0</v>
      </c>
      <c r="AL211" s="71">
        <f t="shared" si="157"/>
        <v>0</v>
      </c>
      <c r="AM211" s="71">
        <f t="shared" si="158"/>
        <v>0</v>
      </c>
      <c r="AN211" s="49">
        <f t="shared" si="159"/>
        <v>730020.59759726364</v>
      </c>
      <c r="AO211" s="51">
        <f>IF($E211=$D$352,U211*'1. UC Assumptions'!$H$14,0)</f>
        <v>0</v>
      </c>
      <c r="AP211" s="70">
        <f t="shared" si="145"/>
        <v>0</v>
      </c>
      <c r="AQ211" s="70">
        <f t="shared" si="160"/>
        <v>0</v>
      </c>
      <c r="AR211" s="70">
        <f t="shared" si="161"/>
        <v>0</v>
      </c>
      <c r="AS211" s="70">
        <f t="shared" si="180"/>
        <v>0</v>
      </c>
      <c r="AT211" s="70">
        <f t="shared" si="162"/>
        <v>0</v>
      </c>
      <c r="AU211" s="70">
        <f t="shared" si="163"/>
        <v>730020.59759726364</v>
      </c>
      <c r="AV211" s="70">
        <f t="shared" si="181"/>
        <v>-32720.118761826347</v>
      </c>
      <c r="AW211" s="99">
        <f t="shared" si="147"/>
        <v>697300.47883543733</v>
      </c>
      <c r="AX211" s="281">
        <v>13541980.130000001</v>
      </c>
      <c r="AY211" s="281">
        <f>ROUND(AX211*'1. UC Assumptions'!$C$19,2)</f>
        <v>5680860.6600000001</v>
      </c>
      <c r="AZ211" s="281">
        <f>IF((AE211-AD211-AX211)*'1. UC Assumptions'!$C$19&gt;0,(AE211-AD211-AX211)*'1. UC Assumptions'!$C$19,0)</f>
        <v>800676.50535263459</v>
      </c>
      <c r="BA211" s="281">
        <f t="shared" si="143"/>
        <v>6481537.1653526351</v>
      </c>
      <c r="BB211" s="281">
        <f>ROUND(BA211/'1. UC Assumptions'!$C$19,2)</f>
        <v>15450624.949999999</v>
      </c>
      <c r="BC211" s="283">
        <f t="shared" si="182"/>
        <v>697300.47883543733</v>
      </c>
      <c r="BD211" s="281">
        <f t="shared" si="164"/>
        <v>0</v>
      </c>
      <c r="BE211" s="281">
        <f t="shared" si="165"/>
        <v>0</v>
      </c>
      <c r="BF211" s="281">
        <f t="shared" si="166"/>
        <v>14753324.471164562</v>
      </c>
      <c r="BG211" s="281">
        <f t="shared" si="167"/>
        <v>0</v>
      </c>
      <c r="BH211" s="281">
        <f t="shared" si="168"/>
        <v>0</v>
      </c>
      <c r="BI211" s="281">
        <f t="shared" si="169"/>
        <v>0</v>
      </c>
      <c r="BJ211" s="281">
        <f t="shared" si="144"/>
        <v>697300.47883543733</v>
      </c>
      <c r="BK211" s="281">
        <f t="shared" si="170"/>
        <v>697300.47883543733</v>
      </c>
      <c r="BL211" s="281">
        <f t="shared" si="171"/>
        <v>0</v>
      </c>
      <c r="BM211" s="281">
        <f t="shared" si="172"/>
        <v>0</v>
      </c>
      <c r="BN211" s="281">
        <f t="shared" si="173"/>
        <v>0</v>
      </c>
      <c r="BO211" s="281">
        <f t="shared" si="174"/>
        <v>0</v>
      </c>
      <c r="BP211" s="281">
        <f t="shared" si="175"/>
        <v>0</v>
      </c>
      <c r="BQ211" s="281">
        <f t="shared" si="176"/>
        <v>0</v>
      </c>
      <c r="BR211" s="281">
        <f t="shared" si="183"/>
        <v>697300.47883543733</v>
      </c>
      <c r="BS211" s="281">
        <f t="shared" si="148"/>
        <v>292517.55</v>
      </c>
      <c r="BT211" s="90"/>
      <c r="BU211" s="111"/>
      <c r="BV211" s="111"/>
      <c r="BW211" s="126">
        <v>12052041.036830001</v>
      </c>
      <c r="BX211" s="126">
        <v>29553427.737738021</v>
      </c>
      <c r="BY211" s="7">
        <f t="shared" si="184"/>
        <v>0</v>
      </c>
    </row>
    <row r="212" spans="1:77">
      <c r="A212" s="118" t="s">
        <v>523</v>
      </c>
      <c r="B212" s="118" t="s">
        <v>524</v>
      </c>
      <c r="C212" s="269" t="s">
        <v>524</v>
      </c>
      <c r="D212" s="119" t="s">
        <v>972</v>
      </c>
      <c r="E212" s="119" t="s">
        <v>977</v>
      </c>
      <c r="F212" s="120"/>
      <c r="G212" s="121" t="s">
        <v>522</v>
      </c>
      <c r="H212" s="121" t="s">
        <v>905</v>
      </c>
      <c r="I212" s="122">
        <v>12</v>
      </c>
      <c r="J212" s="217">
        <f t="shared" si="146"/>
        <v>1</v>
      </c>
      <c r="K212" s="123">
        <v>978981.80541984201</v>
      </c>
      <c r="L212" s="123">
        <v>1110620</v>
      </c>
      <c r="M212" s="281">
        <v>1121776.31</v>
      </c>
      <c r="N212" s="264">
        <v>1103264.2434560172</v>
      </c>
      <c r="O212" s="282">
        <v>18512.06654398283</v>
      </c>
      <c r="P212" s="93">
        <f t="shared" si="149"/>
        <v>0.14471523917407247</v>
      </c>
      <c r="Q212" s="231">
        <v>2351871.5346557484</v>
      </c>
      <c r="R212" s="231"/>
      <c r="S212" s="123">
        <v>2391999.0304697482</v>
      </c>
      <c r="T212" s="123">
        <v>902132.79880789935</v>
      </c>
      <c r="U212" s="123">
        <f t="shared" si="177"/>
        <v>386601.9882058315</v>
      </c>
      <c r="V212" s="123" t="b">
        <f t="shared" si="150"/>
        <v>0</v>
      </c>
      <c r="W212" s="123">
        <f t="shared" si="151"/>
        <v>386601.9882058315</v>
      </c>
      <c r="X212" s="123">
        <v>24999</v>
      </c>
      <c r="Y212" s="123">
        <v>0</v>
      </c>
      <c r="Z212" s="123">
        <v>0</v>
      </c>
      <c r="AA212" s="123">
        <v>0</v>
      </c>
      <c r="AB212" s="123">
        <v>0</v>
      </c>
      <c r="AC212" s="70">
        <f t="shared" si="178"/>
        <v>6486.9334560171701</v>
      </c>
      <c r="AD212" s="70">
        <v>0</v>
      </c>
      <c r="AE212" s="70">
        <f t="shared" si="179"/>
        <v>393088.92166184867</v>
      </c>
      <c r="AF212" s="51">
        <f>IF(D212='2. UC Pool Allocations by Type'!B$5,'2. UC Pool Allocations by Type'!J$5,IF(D212='2. UC Pool Allocations by Type'!B$6,'2. UC Pool Allocations by Type'!J$6,IF(D212='2. UC Pool Allocations by Type'!B$7,'2. UC Pool Allocations by Type'!J$7,IF(D212='2. UC Pool Allocations by Type'!B$10,'2. UC Pool Allocations by Type'!J$10,IF(D212='2. UC Pool Allocations by Type'!B$14,'2. UC Pool Allocations by Type'!J$14,IF(D212='2. UC Pool Allocations by Type'!B$15,'2. UC Pool Allocations by Type'!J$15,IF(D212='2. UC Pool Allocations by Type'!B$16,'2. UC Pool Allocations by Type'!J$16,0)))))))</f>
        <v>7359030.3040027209</v>
      </c>
      <c r="AG212" s="71">
        <f t="shared" si="152"/>
        <v>0</v>
      </c>
      <c r="AH212" s="71">
        <f t="shared" si="153"/>
        <v>393088.92166184867</v>
      </c>
      <c r="AI212" s="71">
        <f t="shared" si="154"/>
        <v>0</v>
      </c>
      <c r="AJ212" s="71">
        <f t="shared" si="155"/>
        <v>0</v>
      </c>
      <c r="AK212" s="71">
        <f t="shared" si="156"/>
        <v>0</v>
      </c>
      <c r="AL212" s="71">
        <f t="shared" si="157"/>
        <v>0</v>
      </c>
      <c r="AM212" s="71">
        <f t="shared" si="158"/>
        <v>0</v>
      </c>
      <c r="AN212" s="49">
        <f t="shared" si="159"/>
        <v>22033.628089281225</v>
      </c>
      <c r="AO212" s="51">
        <f>IF($E212=$D$352,U212*'1. UC Assumptions'!$H$14,0)</f>
        <v>39144.371205461764</v>
      </c>
      <c r="AP212" s="70">
        <f t="shared" si="145"/>
        <v>17110.74311618054</v>
      </c>
      <c r="AQ212" s="70">
        <f t="shared" si="160"/>
        <v>17110.74311618054</v>
      </c>
      <c r="AR212" s="70">
        <f t="shared" si="161"/>
        <v>0</v>
      </c>
      <c r="AS212" s="70">
        <f t="shared" si="180"/>
        <v>0</v>
      </c>
      <c r="AT212" s="70">
        <f t="shared" si="162"/>
        <v>0</v>
      </c>
      <c r="AU212" s="70">
        <f t="shared" si="163"/>
        <v>0</v>
      </c>
      <c r="AV212" s="70">
        <f t="shared" si="181"/>
        <v>0</v>
      </c>
      <c r="AW212" s="99">
        <f t="shared" si="147"/>
        <v>39144.371205461764</v>
      </c>
      <c r="AX212" s="281">
        <v>1121776.31</v>
      </c>
      <c r="AY212" s="281">
        <f>ROUND(AX212*'1. UC Assumptions'!$C$19,2)</f>
        <v>470585.16</v>
      </c>
      <c r="AZ212" s="281">
        <f>IF((AE212-AD212-AX212)*'1. UC Assumptions'!$C$19&gt;0,(AE212-AD212-AX212)*'1. UC Assumptions'!$C$19,0)</f>
        <v>0</v>
      </c>
      <c r="BA212" s="281">
        <f t="shared" si="143"/>
        <v>470585.16</v>
      </c>
      <c r="BB212" s="281">
        <f>ROUND(BA212/'1. UC Assumptions'!$C$19,2)</f>
        <v>1121776.31</v>
      </c>
      <c r="BC212" s="283">
        <f t="shared" si="182"/>
        <v>39144.371205461764</v>
      </c>
      <c r="BD212" s="281">
        <f t="shared" si="164"/>
        <v>0</v>
      </c>
      <c r="BE212" s="281">
        <f t="shared" si="165"/>
        <v>0</v>
      </c>
      <c r="BF212" s="281">
        <f t="shared" si="166"/>
        <v>0</v>
      </c>
      <c r="BG212" s="281">
        <f t="shared" si="167"/>
        <v>0</v>
      </c>
      <c r="BH212" s="281">
        <f t="shared" si="168"/>
        <v>0</v>
      </c>
      <c r="BI212" s="281">
        <f t="shared" si="169"/>
        <v>0</v>
      </c>
      <c r="BJ212" s="281">
        <f t="shared" si="144"/>
        <v>39144.371205461764</v>
      </c>
      <c r="BK212" s="281">
        <f t="shared" si="170"/>
        <v>0</v>
      </c>
      <c r="BL212" s="281">
        <f t="shared" si="171"/>
        <v>39144.371205461764</v>
      </c>
      <c r="BM212" s="281">
        <f t="shared" si="172"/>
        <v>0</v>
      </c>
      <c r="BN212" s="281">
        <f t="shared" si="173"/>
        <v>0</v>
      </c>
      <c r="BO212" s="281">
        <f t="shared" si="174"/>
        <v>0</v>
      </c>
      <c r="BP212" s="281">
        <f t="shared" si="175"/>
        <v>0</v>
      </c>
      <c r="BQ212" s="281">
        <f t="shared" si="176"/>
        <v>0</v>
      </c>
      <c r="BR212" s="281">
        <f t="shared" si="183"/>
        <v>39144.371205461764</v>
      </c>
      <c r="BS212" s="281">
        <f t="shared" si="148"/>
        <v>16421.060000000001</v>
      </c>
      <c r="BT212" s="90"/>
      <c r="BU212" s="111"/>
      <c r="BV212" s="111"/>
      <c r="BW212" s="126">
        <v>1122068.3954198421</v>
      </c>
      <c r="BX212" s="126">
        <v>2351871.5346557484</v>
      </c>
      <c r="BY212" s="7">
        <f t="shared" si="184"/>
        <v>-40127.495813999791</v>
      </c>
    </row>
    <row r="213" spans="1:77">
      <c r="A213" s="118" t="s">
        <v>525</v>
      </c>
      <c r="B213" s="118" t="s">
        <v>526</v>
      </c>
      <c r="C213" s="269" t="s">
        <v>526</v>
      </c>
      <c r="D213" s="119" t="s">
        <v>949</v>
      </c>
      <c r="E213" s="119"/>
      <c r="F213" s="120"/>
      <c r="G213" s="121" t="s">
        <v>1249</v>
      </c>
      <c r="H213" s="121" t="s">
        <v>906</v>
      </c>
      <c r="I213" s="122">
        <v>12</v>
      </c>
      <c r="J213" s="217">
        <f t="shared" si="146"/>
        <v>1</v>
      </c>
      <c r="K213" s="123">
        <v>23225503.381070003</v>
      </c>
      <c r="L213" s="123">
        <v>37323648.990000002</v>
      </c>
      <c r="M213" s="281">
        <v>32296015.699999999</v>
      </c>
      <c r="N213" s="264">
        <v>25361766.184228782</v>
      </c>
      <c r="O213" s="282">
        <v>6934249.5157712176</v>
      </c>
      <c r="P213" s="93">
        <f t="shared" si="149"/>
        <v>6.9093414765856842E-2</v>
      </c>
      <c r="Q213" s="231">
        <v>64555934.236980736</v>
      </c>
      <c r="R213" s="231"/>
      <c r="S213" s="123">
        <v>64732700.069565408</v>
      </c>
      <c r="T213" s="123">
        <v>13032346.496421846</v>
      </c>
      <c r="U213" s="123">
        <f t="shared" si="177"/>
        <v>26338587.388914783</v>
      </c>
      <c r="V213" s="123">
        <f t="shared" si="150"/>
        <v>0</v>
      </c>
      <c r="W213" s="123" t="b">
        <f t="shared" si="151"/>
        <v>0</v>
      </c>
      <c r="X213" s="123">
        <v>11877680</v>
      </c>
      <c r="Y213" s="123">
        <v>0</v>
      </c>
      <c r="Z213" s="123">
        <v>2257895.1458944818</v>
      </c>
      <c r="AA213" s="123">
        <v>0</v>
      </c>
      <c r="AB213" s="123">
        <v>0</v>
      </c>
      <c r="AC213" s="70">
        <f t="shared" si="178"/>
        <v>7201325.6301232651</v>
      </c>
      <c r="AD213" s="70">
        <v>0</v>
      </c>
      <c r="AE213" s="70">
        <f t="shared" si="179"/>
        <v>33539913.019038048</v>
      </c>
      <c r="AF213" s="51">
        <f>IF(D213='2. UC Pool Allocations by Type'!B$5,'2. UC Pool Allocations by Type'!J$5,IF(D213='2. UC Pool Allocations by Type'!B$6,'2. UC Pool Allocations by Type'!J$6,IF(D213='2. UC Pool Allocations by Type'!B$7,'2. UC Pool Allocations by Type'!J$7,IF(D213='2. UC Pool Allocations by Type'!B$10,'2. UC Pool Allocations by Type'!J$10,IF(D213='2. UC Pool Allocations by Type'!B$14,'2. UC Pool Allocations by Type'!J$14,IF(D213='2. UC Pool Allocations by Type'!B$15,'2. UC Pool Allocations by Type'!J$15,IF(D213='2. UC Pool Allocations by Type'!B$16,'2. UC Pool Allocations by Type'!J$16,0)))))))</f>
        <v>114315041.35925385</v>
      </c>
      <c r="AG213" s="71">
        <f t="shared" si="152"/>
        <v>33539913.019038048</v>
      </c>
      <c r="AH213" s="71">
        <f t="shared" si="153"/>
        <v>0</v>
      </c>
      <c r="AI213" s="71">
        <f t="shared" si="154"/>
        <v>0</v>
      </c>
      <c r="AJ213" s="71">
        <f t="shared" si="155"/>
        <v>0</v>
      </c>
      <c r="AK213" s="71">
        <f t="shared" si="156"/>
        <v>0</v>
      </c>
      <c r="AL213" s="71">
        <f t="shared" si="157"/>
        <v>0</v>
      </c>
      <c r="AM213" s="71">
        <f t="shared" si="158"/>
        <v>0</v>
      </c>
      <c r="AN213" s="49">
        <f t="shared" si="159"/>
        <v>1584714.3667036989</v>
      </c>
      <c r="AO213" s="51">
        <f>IF($E213=$D$352,U213*'1. UC Assumptions'!$H$14,0)</f>
        <v>0</v>
      </c>
      <c r="AP213" s="70">
        <f t="shared" si="145"/>
        <v>0</v>
      </c>
      <c r="AQ213" s="70">
        <f t="shared" si="160"/>
        <v>0</v>
      </c>
      <c r="AR213" s="70">
        <f t="shared" si="161"/>
        <v>0</v>
      </c>
      <c r="AS213" s="70">
        <f t="shared" si="180"/>
        <v>0</v>
      </c>
      <c r="AT213" s="70">
        <f t="shared" si="162"/>
        <v>0</v>
      </c>
      <c r="AU213" s="70">
        <f t="shared" si="163"/>
        <v>1584714.3667036989</v>
      </c>
      <c r="AV213" s="70">
        <f t="shared" si="181"/>
        <v>-71028.190783629223</v>
      </c>
      <c r="AW213" s="99">
        <f t="shared" si="147"/>
        <v>1513686.1759200697</v>
      </c>
      <c r="AX213" s="281">
        <v>32296015.699999999</v>
      </c>
      <c r="AY213" s="281">
        <f>ROUND(AX213*'1. UC Assumptions'!$C$19,2)</f>
        <v>13548178.59</v>
      </c>
      <c r="AZ213" s="281">
        <f>IF((AE213-AD213-AX213)*'1. UC Assumptions'!$C$19&gt;0,(AE213-AD213-AX213)*'1. UC Assumptions'!$C$19,0)</f>
        <v>521814.92533646128</v>
      </c>
      <c r="BA213" s="281">
        <f t="shared" si="143"/>
        <v>14069993.515336461</v>
      </c>
      <c r="BB213" s="281">
        <f>ROUND(BA213/'1. UC Assumptions'!$C$19,2)</f>
        <v>33539913.030000001</v>
      </c>
      <c r="BC213" s="283">
        <f t="shared" si="182"/>
        <v>1513686.1759200697</v>
      </c>
      <c r="BD213" s="281">
        <f t="shared" si="164"/>
        <v>0</v>
      </c>
      <c r="BE213" s="281">
        <f t="shared" si="165"/>
        <v>0</v>
      </c>
      <c r="BF213" s="281">
        <f t="shared" si="166"/>
        <v>32026226.854079932</v>
      </c>
      <c r="BG213" s="281">
        <f t="shared" si="167"/>
        <v>0</v>
      </c>
      <c r="BH213" s="281">
        <f t="shared" si="168"/>
        <v>0</v>
      </c>
      <c r="BI213" s="281">
        <f t="shared" si="169"/>
        <v>0</v>
      </c>
      <c r="BJ213" s="281">
        <f t="shared" si="144"/>
        <v>1513686.1759200697</v>
      </c>
      <c r="BK213" s="281">
        <f t="shared" si="170"/>
        <v>1513686.1759200697</v>
      </c>
      <c r="BL213" s="281">
        <f t="shared" si="171"/>
        <v>0</v>
      </c>
      <c r="BM213" s="281">
        <f t="shared" si="172"/>
        <v>0</v>
      </c>
      <c r="BN213" s="281">
        <f t="shared" si="173"/>
        <v>0</v>
      </c>
      <c r="BO213" s="281">
        <f t="shared" si="174"/>
        <v>0</v>
      </c>
      <c r="BP213" s="281">
        <f t="shared" si="175"/>
        <v>0</v>
      </c>
      <c r="BQ213" s="281">
        <f t="shared" si="176"/>
        <v>0</v>
      </c>
      <c r="BR213" s="281">
        <f t="shared" si="183"/>
        <v>1513686.1759200697</v>
      </c>
      <c r="BS213" s="281">
        <f t="shared" si="148"/>
        <v>634991.35</v>
      </c>
      <c r="BT213" s="90"/>
      <c r="BU213" s="111"/>
      <c r="BV213" s="111"/>
      <c r="BW213" s="126">
        <v>23960857.031070001</v>
      </c>
      <c r="BX213" s="126">
        <v>64555934.236980736</v>
      </c>
      <c r="BY213" s="7">
        <f t="shared" si="184"/>
        <v>-176765.83258467168</v>
      </c>
    </row>
    <row r="214" spans="1:77">
      <c r="A214" s="118" t="s">
        <v>528</v>
      </c>
      <c r="B214" s="118" t="s">
        <v>529</v>
      </c>
      <c r="C214" s="269" t="s">
        <v>529</v>
      </c>
      <c r="D214" s="119" t="s">
        <v>949</v>
      </c>
      <c r="E214" s="119"/>
      <c r="F214" s="120"/>
      <c r="G214" s="121" t="s">
        <v>527</v>
      </c>
      <c r="H214" s="121" t="s">
        <v>795</v>
      </c>
      <c r="I214" s="122">
        <v>8</v>
      </c>
      <c r="J214" s="217">
        <f t="shared" si="146"/>
        <v>1</v>
      </c>
      <c r="K214" s="123">
        <v>43406785.016662009</v>
      </c>
      <c r="L214" s="123">
        <v>41383343.43</v>
      </c>
      <c r="M214" s="281">
        <v>58147799.609999999</v>
      </c>
      <c r="N214" s="264">
        <v>37846312.686485767</v>
      </c>
      <c r="O214" s="282">
        <v>20301486.923514232</v>
      </c>
      <c r="P214" s="93">
        <f t="shared" si="149"/>
        <v>8.7771154344788105E-2</v>
      </c>
      <c r="Q214" s="231">
        <v>92171877.826093227</v>
      </c>
      <c r="R214" s="231"/>
      <c r="S214" s="123">
        <v>92232255.897468388</v>
      </c>
      <c r="T214" s="123">
        <v>14195463.858569343</v>
      </c>
      <c r="U214" s="123">
        <f t="shared" si="177"/>
        <v>40190479.352413282</v>
      </c>
      <c r="V214" s="123">
        <f t="shared" si="150"/>
        <v>0</v>
      </c>
      <c r="W214" s="123" t="b">
        <f t="shared" si="151"/>
        <v>0</v>
      </c>
      <c r="X214" s="123">
        <v>38527196</v>
      </c>
      <c r="Y214" s="123">
        <v>0</v>
      </c>
      <c r="Z214" s="123">
        <v>0</v>
      </c>
      <c r="AA214" s="123">
        <v>0</v>
      </c>
      <c r="AB214" s="123">
        <v>3333233.74</v>
      </c>
      <c r="AC214" s="70">
        <f t="shared" si="178"/>
        <v>21558942.81648577</v>
      </c>
      <c r="AD214" s="70">
        <v>0</v>
      </c>
      <c r="AE214" s="70">
        <f t="shared" si="179"/>
        <v>61749422.168899052</v>
      </c>
      <c r="AF214" s="51">
        <f>IF(D214='2. UC Pool Allocations by Type'!B$5,'2. UC Pool Allocations by Type'!J$5,IF(D214='2. UC Pool Allocations by Type'!B$6,'2. UC Pool Allocations by Type'!J$6,IF(D214='2. UC Pool Allocations by Type'!B$7,'2. UC Pool Allocations by Type'!J$7,IF(D214='2. UC Pool Allocations by Type'!B$10,'2. UC Pool Allocations by Type'!J$10,IF(D214='2. UC Pool Allocations by Type'!B$14,'2. UC Pool Allocations by Type'!J$14,IF(D214='2. UC Pool Allocations by Type'!B$15,'2. UC Pool Allocations by Type'!J$15,IF(D214='2. UC Pool Allocations by Type'!B$16,'2. UC Pool Allocations by Type'!J$16,0)))))))</f>
        <v>114315041.35925385</v>
      </c>
      <c r="AG214" s="71">
        <f t="shared" si="152"/>
        <v>61749422.168899052</v>
      </c>
      <c r="AH214" s="71">
        <f t="shared" si="153"/>
        <v>0</v>
      </c>
      <c r="AI214" s="71">
        <f t="shared" si="154"/>
        <v>0</v>
      </c>
      <c r="AJ214" s="71">
        <f t="shared" si="155"/>
        <v>0</v>
      </c>
      <c r="AK214" s="71">
        <f t="shared" si="156"/>
        <v>0</v>
      </c>
      <c r="AL214" s="71">
        <f t="shared" si="157"/>
        <v>0</v>
      </c>
      <c r="AM214" s="71">
        <f t="shared" si="158"/>
        <v>0</v>
      </c>
      <c r="AN214" s="49">
        <f t="shared" si="159"/>
        <v>2917574.5444289404</v>
      </c>
      <c r="AO214" s="51">
        <f>IF($E214=$D$352,U214*'1. UC Assumptions'!$H$14,0)</f>
        <v>0</v>
      </c>
      <c r="AP214" s="70">
        <f t="shared" si="145"/>
        <v>0</v>
      </c>
      <c r="AQ214" s="70">
        <f t="shared" si="160"/>
        <v>0</v>
      </c>
      <c r="AR214" s="70">
        <f t="shared" si="161"/>
        <v>0</v>
      </c>
      <c r="AS214" s="70">
        <f t="shared" si="180"/>
        <v>0</v>
      </c>
      <c r="AT214" s="70">
        <f t="shared" si="162"/>
        <v>0</v>
      </c>
      <c r="AU214" s="70">
        <f t="shared" si="163"/>
        <v>2917574.5444289404</v>
      </c>
      <c r="AV214" s="70">
        <f t="shared" si="181"/>
        <v>-130768.07134538057</v>
      </c>
      <c r="AW214" s="99">
        <f t="shared" si="147"/>
        <v>2786806.4730835599</v>
      </c>
      <c r="AX214" s="281">
        <v>58147799.609999999</v>
      </c>
      <c r="AY214" s="281">
        <f>ROUND(AX214*'1. UC Assumptions'!$C$19,2)</f>
        <v>24393001.940000001</v>
      </c>
      <c r="AZ214" s="281">
        <f>IF((AE214-AD214-AX214)*'1. UC Assumptions'!$C$19&gt;0,(AE214-AD214-AX214)*'1. UC Assumptions'!$C$19,0)</f>
        <v>1510880.6634581524</v>
      </c>
      <c r="BA214" s="281">
        <f t="shared" si="143"/>
        <v>25903882.603458155</v>
      </c>
      <c r="BB214" s="281">
        <f>ROUND(BA214/'1. UC Assumptions'!$C$19,2)</f>
        <v>61749422.18</v>
      </c>
      <c r="BC214" s="283">
        <f t="shared" si="182"/>
        <v>2786806.4730835599</v>
      </c>
      <c r="BD214" s="281">
        <f t="shared" si="164"/>
        <v>0</v>
      </c>
      <c r="BE214" s="281">
        <f t="shared" si="165"/>
        <v>0</v>
      </c>
      <c r="BF214" s="281">
        <f t="shared" si="166"/>
        <v>58962615.706916437</v>
      </c>
      <c r="BG214" s="281">
        <f t="shared" si="167"/>
        <v>0</v>
      </c>
      <c r="BH214" s="281">
        <f t="shared" si="168"/>
        <v>0</v>
      </c>
      <c r="BI214" s="281">
        <f t="shared" si="169"/>
        <v>0</v>
      </c>
      <c r="BJ214" s="281">
        <f t="shared" si="144"/>
        <v>2786806.4730835599</v>
      </c>
      <c r="BK214" s="281">
        <f t="shared" si="170"/>
        <v>2786806.4730835599</v>
      </c>
      <c r="BL214" s="281">
        <f t="shared" si="171"/>
        <v>0</v>
      </c>
      <c r="BM214" s="281">
        <f t="shared" si="172"/>
        <v>0</v>
      </c>
      <c r="BN214" s="281">
        <f t="shared" si="173"/>
        <v>0</v>
      </c>
      <c r="BO214" s="281">
        <f t="shared" si="174"/>
        <v>0</v>
      </c>
      <c r="BP214" s="281">
        <f t="shared" si="175"/>
        <v>0</v>
      </c>
      <c r="BQ214" s="281">
        <f t="shared" si="176"/>
        <v>0</v>
      </c>
      <c r="BR214" s="281">
        <f t="shared" si="183"/>
        <v>2786806.4730835599</v>
      </c>
      <c r="BS214" s="281">
        <f t="shared" si="148"/>
        <v>1169065.31</v>
      </c>
      <c r="BT214" s="90"/>
      <c r="BU214" s="111"/>
      <c r="BV214" s="111"/>
      <c r="BW214" s="126">
        <v>46117644.176662005</v>
      </c>
      <c r="BX214" s="126">
        <v>92171877.826093227</v>
      </c>
      <c r="BY214" s="7">
        <f t="shared" si="184"/>
        <v>-60378.071375161409</v>
      </c>
    </row>
    <row r="215" spans="1:77">
      <c r="A215" s="118" t="s">
        <v>531</v>
      </c>
      <c r="B215" s="118" t="s">
        <v>532</v>
      </c>
      <c r="C215" s="269" t="s">
        <v>532</v>
      </c>
      <c r="D215" s="119" t="s">
        <v>950</v>
      </c>
      <c r="E215" s="119"/>
      <c r="F215" s="120"/>
      <c r="G215" s="121" t="s">
        <v>530</v>
      </c>
      <c r="H215" s="121" t="s">
        <v>792</v>
      </c>
      <c r="I215" s="122">
        <v>7</v>
      </c>
      <c r="J215" s="217">
        <f t="shared" si="146"/>
        <v>1</v>
      </c>
      <c r="K215" s="123">
        <v>35404028.000733234</v>
      </c>
      <c r="L215" s="123">
        <v>83211772</v>
      </c>
      <c r="M215" s="281">
        <v>49530973.990000002</v>
      </c>
      <c r="N215" s="264">
        <v>45109054.293011911</v>
      </c>
      <c r="O215" s="282">
        <v>4421919.6969880909</v>
      </c>
      <c r="P215" s="93">
        <f t="shared" si="149"/>
        <v>6.3966303878433495E-2</v>
      </c>
      <c r="Q215" s="231">
        <v>126203214.30836362</v>
      </c>
      <c r="R215" s="231"/>
      <c r="S215" s="123">
        <v>126203214.30836362</v>
      </c>
      <c r="T215" s="123">
        <v>36595752.570769444</v>
      </c>
      <c r="U215" s="123">
        <f t="shared" si="177"/>
        <v>44498407.444582261</v>
      </c>
      <c r="V215" s="123" t="b">
        <f t="shared" si="150"/>
        <v>0</v>
      </c>
      <c r="W215" s="123" t="b">
        <f t="shared" si="151"/>
        <v>0</v>
      </c>
      <c r="X215" s="123">
        <v>8783979.3200000003</v>
      </c>
      <c r="Y215" s="123">
        <v>0</v>
      </c>
      <c r="Z215" s="123">
        <v>0</v>
      </c>
      <c r="AA215" s="123">
        <v>0</v>
      </c>
      <c r="AB215" s="123">
        <v>0</v>
      </c>
      <c r="AC215" s="70">
        <f t="shared" si="178"/>
        <v>4362059.6230119094</v>
      </c>
      <c r="AD215" s="70">
        <v>1468991.6975026531</v>
      </c>
      <c r="AE215" s="70">
        <f t="shared" si="179"/>
        <v>50329458.765096821</v>
      </c>
      <c r="AF215" s="51">
        <f>IF(D215='2. UC Pool Allocations by Type'!B$5,'2. UC Pool Allocations by Type'!J$5,IF(D215='2. UC Pool Allocations by Type'!B$6,'2. UC Pool Allocations by Type'!J$6,IF(D215='2. UC Pool Allocations by Type'!B$7,'2. UC Pool Allocations by Type'!J$7,IF(D215='2. UC Pool Allocations by Type'!B$10,'2. UC Pool Allocations by Type'!J$10,IF(D215='2. UC Pool Allocations by Type'!B$14,'2. UC Pool Allocations by Type'!J$14,IF(D215='2. UC Pool Allocations by Type'!B$15,'2. UC Pool Allocations by Type'!J$15,IF(D215='2. UC Pool Allocations by Type'!B$16,'2. UC Pool Allocations by Type'!J$16,0)))))))</f>
        <v>33688282.529729195</v>
      </c>
      <c r="AG215" s="71">
        <f t="shared" si="152"/>
        <v>0</v>
      </c>
      <c r="AH215" s="71">
        <f t="shared" si="153"/>
        <v>0</v>
      </c>
      <c r="AI215" s="71">
        <f t="shared" si="154"/>
        <v>0</v>
      </c>
      <c r="AJ215" s="71">
        <f t="shared" si="155"/>
        <v>50329458.765096821</v>
      </c>
      <c r="AK215" s="71">
        <f t="shared" si="156"/>
        <v>0</v>
      </c>
      <c r="AL215" s="71">
        <f t="shared" si="157"/>
        <v>0</v>
      </c>
      <c r="AM215" s="71">
        <f t="shared" si="158"/>
        <v>0</v>
      </c>
      <c r="AN215" s="49">
        <f t="shared" si="159"/>
        <v>1930575.2901139022</v>
      </c>
      <c r="AO215" s="51">
        <f>IF($E215=$D$352,U215*'1. UC Assumptions'!$H$14,0)</f>
        <v>0</v>
      </c>
      <c r="AP215" s="70">
        <f t="shared" si="145"/>
        <v>0</v>
      </c>
      <c r="AQ215" s="70">
        <f t="shared" si="160"/>
        <v>0</v>
      </c>
      <c r="AR215" s="70">
        <f t="shared" si="161"/>
        <v>0</v>
      </c>
      <c r="AS215" s="70">
        <f t="shared" si="180"/>
        <v>0</v>
      </c>
      <c r="AT215" s="70">
        <f t="shared" si="162"/>
        <v>0</v>
      </c>
      <c r="AU215" s="70">
        <f t="shared" si="163"/>
        <v>0</v>
      </c>
      <c r="AV215" s="70">
        <f t="shared" si="181"/>
        <v>0</v>
      </c>
      <c r="AW215" s="99">
        <f t="shared" si="147"/>
        <v>1930575.2901139022</v>
      </c>
      <c r="AX215" s="281">
        <v>49530973.990000002</v>
      </c>
      <c r="AY215" s="281">
        <f>ROUND(AX215*'1. UC Assumptions'!$C$19,2)</f>
        <v>20778243.59</v>
      </c>
      <c r="AZ215" s="281">
        <f>IF((AE215-AD215-AX215)*'1. UC Assumptions'!$C$19&gt;0,(AE215-AD215-AX215)*'1. UC Assumptions'!$C$19,0)</f>
        <v>0</v>
      </c>
      <c r="BA215" s="281">
        <f t="shared" si="143"/>
        <v>20778243.59</v>
      </c>
      <c r="BB215" s="281">
        <f>ROUND(BA215/'1. UC Assumptions'!$C$19,2)</f>
        <v>49530973.990000002</v>
      </c>
      <c r="BC215" s="283">
        <f t="shared" si="182"/>
        <v>1930575.2901139022</v>
      </c>
      <c r="BD215" s="281">
        <f t="shared" si="164"/>
        <v>0</v>
      </c>
      <c r="BE215" s="281">
        <f t="shared" si="165"/>
        <v>0</v>
      </c>
      <c r="BF215" s="281">
        <f t="shared" si="166"/>
        <v>0</v>
      </c>
      <c r="BG215" s="281">
        <f t="shared" si="167"/>
        <v>0</v>
      </c>
      <c r="BH215" s="281">
        <f t="shared" si="168"/>
        <v>0</v>
      </c>
      <c r="BI215" s="281">
        <f t="shared" si="169"/>
        <v>0</v>
      </c>
      <c r="BJ215" s="281">
        <f t="shared" si="144"/>
        <v>1930575.2901139022</v>
      </c>
      <c r="BK215" s="281">
        <f t="shared" si="170"/>
        <v>0</v>
      </c>
      <c r="BL215" s="281">
        <f t="shared" si="171"/>
        <v>0</v>
      </c>
      <c r="BM215" s="281">
        <f t="shared" si="172"/>
        <v>0</v>
      </c>
      <c r="BN215" s="281">
        <f t="shared" si="173"/>
        <v>1930575.2901139022</v>
      </c>
      <c r="BO215" s="281">
        <f t="shared" si="174"/>
        <v>0</v>
      </c>
      <c r="BP215" s="281">
        <f t="shared" si="175"/>
        <v>0</v>
      </c>
      <c r="BQ215" s="281">
        <f t="shared" si="176"/>
        <v>0</v>
      </c>
      <c r="BR215" s="281">
        <f t="shared" si="183"/>
        <v>1930575.2901139022</v>
      </c>
      <c r="BS215" s="281">
        <f t="shared" si="148"/>
        <v>809876.33</v>
      </c>
      <c r="BT215" s="90"/>
      <c r="BU215" s="111"/>
      <c r="BV215" s="111"/>
      <c r="BW215" s="126">
        <v>36595984.460733235</v>
      </c>
      <c r="BX215" s="126">
        <v>126203214.30836362</v>
      </c>
      <c r="BY215" s="7">
        <f t="shared" si="184"/>
        <v>0</v>
      </c>
    </row>
    <row r="216" spans="1:77">
      <c r="A216" s="118" t="s">
        <v>533</v>
      </c>
      <c r="B216" s="118" t="s">
        <v>534</v>
      </c>
      <c r="C216" s="269" t="s">
        <v>534</v>
      </c>
      <c r="D216" s="119" t="s">
        <v>949</v>
      </c>
      <c r="E216" s="119" t="s">
        <v>977</v>
      </c>
      <c r="F216" s="120"/>
      <c r="G216" s="121" t="s">
        <v>1250</v>
      </c>
      <c r="H216" s="121" t="s">
        <v>907</v>
      </c>
      <c r="I216" s="122">
        <v>12</v>
      </c>
      <c r="J216" s="217" t="str">
        <f t="shared" si="146"/>
        <v xml:space="preserve"> </v>
      </c>
      <c r="K216" s="123">
        <v>275535.34000000008</v>
      </c>
      <c r="L216" s="123">
        <v>730673</v>
      </c>
      <c r="M216" s="281">
        <v>927858.1</v>
      </c>
      <c r="N216" s="264">
        <v>881415.26948597119</v>
      </c>
      <c r="O216" s="282">
        <v>46442.830514028785</v>
      </c>
      <c r="P216" s="93">
        <f t="shared" si="149"/>
        <v>5.6521445901700496E-2</v>
      </c>
      <c r="Q216" s="231">
        <v>1063080.69025515</v>
      </c>
      <c r="R216" s="231"/>
      <c r="S216" s="123">
        <v>1063080.69025515</v>
      </c>
      <c r="T216" s="123">
        <v>0</v>
      </c>
      <c r="U216" s="123">
        <f t="shared" si="177"/>
        <v>181665.42076917877</v>
      </c>
      <c r="V216" s="123">
        <f t="shared" si="150"/>
        <v>181665.42076917877</v>
      </c>
      <c r="W216" s="123" t="b">
        <f t="shared" si="151"/>
        <v>0</v>
      </c>
      <c r="X216" s="123">
        <v>56015</v>
      </c>
      <c r="Y216" s="123">
        <v>0</v>
      </c>
      <c r="Z216" s="123">
        <v>0</v>
      </c>
      <c r="AA216" s="123">
        <v>0</v>
      </c>
      <c r="AB216" s="123">
        <v>0</v>
      </c>
      <c r="AC216" s="70">
        <f t="shared" si="178"/>
        <v>9572.1694859712152</v>
      </c>
      <c r="AD216" s="70">
        <v>0</v>
      </c>
      <c r="AE216" s="70">
        <f t="shared" si="179"/>
        <v>191237.59025514999</v>
      </c>
      <c r="AF216" s="51">
        <f>IF(D216='2. UC Pool Allocations by Type'!B$5,'2. UC Pool Allocations by Type'!J$5,IF(D216='2. UC Pool Allocations by Type'!B$6,'2. UC Pool Allocations by Type'!J$6,IF(D216='2. UC Pool Allocations by Type'!B$7,'2. UC Pool Allocations by Type'!J$7,IF(D216='2. UC Pool Allocations by Type'!B$10,'2. UC Pool Allocations by Type'!J$10,IF(D216='2. UC Pool Allocations by Type'!B$14,'2. UC Pool Allocations by Type'!J$14,IF(D216='2. UC Pool Allocations by Type'!B$15,'2. UC Pool Allocations by Type'!J$15,IF(D216='2. UC Pool Allocations by Type'!B$16,'2. UC Pool Allocations by Type'!J$16,0)))))))</f>
        <v>114315041.35925385</v>
      </c>
      <c r="AG216" s="71">
        <f t="shared" si="152"/>
        <v>191237.59025514999</v>
      </c>
      <c r="AH216" s="71">
        <f t="shared" si="153"/>
        <v>0</v>
      </c>
      <c r="AI216" s="71">
        <f t="shared" si="154"/>
        <v>0</v>
      </c>
      <c r="AJ216" s="71">
        <f t="shared" si="155"/>
        <v>0</v>
      </c>
      <c r="AK216" s="71">
        <f t="shared" si="156"/>
        <v>0</v>
      </c>
      <c r="AL216" s="71">
        <f t="shared" si="157"/>
        <v>0</v>
      </c>
      <c r="AM216" s="71">
        <f t="shared" si="158"/>
        <v>0</v>
      </c>
      <c r="AN216" s="49">
        <f t="shared" si="159"/>
        <v>9035.7108725687267</v>
      </c>
      <c r="AO216" s="51">
        <f>IF($E216=$D$352,U216*'1. UC Assumptions'!$H$14,0)</f>
        <v>18394.056116439479</v>
      </c>
      <c r="AP216" s="70">
        <f t="shared" si="145"/>
        <v>9358.3452438707518</v>
      </c>
      <c r="AQ216" s="70">
        <f t="shared" si="160"/>
        <v>0</v>
      </c>
      <c r="AR216" s="70">
        <f t="shared" si="161"/>
        <v>0</v>
      </c>
      <c r="AS216" s="70">
        <f t="shared" si="180"/>
        <v>0</v>
      </c>
      <c r="AT216" s="70">
        <f t="shared" si="162"/>
        <v>9358.3452438707518</v>
      </c>
      <c r="AU216" s="70">
        <f t="shared" si="163"/>
        <v>0</v>
      </c>
      <c r="AV216" s="70">
        <f t="shared" si="181"/>
        <v>0</v>
      </c>
      <c r="AW216" s="99">
        <f t="shared" si="147"/>
        <v>18394.056116439479</v>
      </c>
      <c r="AX216" s="281">
        <v>927858.1</v>
      </c>
      <c r="AY216" s="281">
        <f>ROUND(AX216*'1. UC Assumptions'!$C$19,2)</f>
        <v>389236.47</v>
      </c>
      <c r="AZ216" s="281">
        <f>IF((AE216-AD216-AX216)*'1. UC Assumptions'!$C$19&gt;0,(AE216-AD216-AX216)*'1. UC Assumptions'!$C$19,0)</f>
        <v>0</v>
      </c>
      <c r="BA216" s="281">
        <f t="shared" si="143"/>
        <v>389236.47</v>
      </c>
      <c r="BB216" s="281">
        <f>ROUND(BA216/'1. UC Assumptions'!$C$19,2)</f>
        <v>927858.09</v>
      </c>
      <c r="BC216" s="283">
        <f t="shared" si="182"/>
        <v>18394.056116439479</v>
      </c>
      <c r="BD216" s="281">
        <f t="shared" si="164"/>
        <v>0</v>
      </c>
      <c r="BE216" s="281">
        <f t="shared" si="165"/>
        <v>0</v>
      </c>
      <c r="BF216" s="281">
        <f t="shared" si="166"/>
        <v>909464.03388356045</v>
      </c>
      <c r="BG216" s="281">
        <f t="shared" si="167"/>
        <v>0</v>
      </c>
      <c r="BH216" s="281">
        <f t="shared" si="168"/>
        <v>0</v>
      </c>
      <c r="BI216" s="281">
        <f t="shared" si="169"/>
        <v>0</v>
      </c>
      <c r="BJ216" s="281">
        <f t="shared" si="144"/>
        <v>18394.056116439479</v>
      </c>
      <c r="BK216" s="281">
        <f t="shared" si="170"/>
        <v>18394.056116439479</v>
      </c>
      <c r="BL216" s="281">
        <f t="shared" si="171"/>
        <v>0</v>
      </c>
      <c r="BM216" s="281">
        <f t="shared" si="172"/>
        <v>0</v>
      </c>
      <c r="BN216" s="281">
        <f t="shared" si="173"/>
        <v>0</v>
      </c>
      <c r="BO216" s="281">
        <f t="shared" si="174"/>
        <v>0</v>
      </c>
      <c r="BP216" s="281">
        <f t="shared" si="175"/>
        <v>0</v>
      </c>
      <c r="BQ216" s="281">
        <f t="shared" si="176"/>
        <v>0</v>
      </c>
      <c r="BR216" s="281">
        <f t="shared" si="183"/>
        <v>18394.056116439479</v>
      </c>
      <c r="BS216" s="281">
        <f t="shared" si="148"/>
        <v>7716.3</v>
      </c>
      <c r="BT216" s="90"/>
      <c r="BU216" s="111"/>
      <c r="BV216" s="111"/>
      <c r="BW216" s="126">
        <v>278535.15000000002</v>
      </c>
      <c r="BX216" s="126">
        <v>1063080.69025515</v>
      </c>
      <c r="BY216" s="7">
        <f t="shared" si="184"/>
        <v>0</v>
      </c>
    </row>
    <row r="217" spans="1:77">
      <c r="A217" s="118" t="s">
        <v>535</v>
      </c>
      <c r="B217" s="118" t="s">
        <v>536</v>
      </c>
      <c r="C217" s="269" t="s">
        <v>536</v>
      </c>
      <c r="D217" s="119" t="s">
        <v>949</v>
      </c>
      <c r="E217" s="119"/>
      <c r="F217" s="120"/>
      <c r="G217" s="121" t="s">
        <v>1251</v>
      </c>
      <c r="H217" s="121" t="s">
        <v>771</v>
      </c>
      <c r="I217" s="122">
        <v>3</v>
      </c>
      <c r="J217" s="217">
        <f t="shared" si="146"/>
        <v>1</v>
      </c>
      <c r="K217" s="123">
        <v>83891970.256439984</v>
      </c>
      <c r="L217" s="123">
        <v>71596686</v>
      </c>
      <c r="M217" s="281">
        <v>72801337.980000004</v>
      </c>
      <c r="N217" s="264">
        <v>67981680.0203356</v>
      </c>
      <c r="O217" s="282">
        <v>4819657.9596644044</v>
      </c>
      <c r="P217" s="93">
        <f t="shared" si="149"/>
        <v>0.15312498696523624</v>
      </c>
      <c r="Q217" s="231">
        <v>179297854.71894947</v>
      </c>
      <c r="R217" s="231"/>
      <c r="S217" s="123">
        <v>179297854.71894947</v>
      </c>
      <c r="T217" s="123">
        <v>28226016.258125726</v>
      </c>
      <c r="U217" s="123">
        <f t="shared" si="177"/>
        <v>83090158.440488145</v>
      </c>
      <c r="V217" s="123">
        <f t="shared" si="150"/>
        <v>0</v>
      </c>
      <c r="W217" s="123" t="b">
        <f t="shared" si="151"/>
        <v>0</v>
      </c>
      <c r="X217" s="123">
        <v>3405990</v>
      </c>
      <c r="Y217" s="123">
        <v>0</v>
      </c>
      <c r="Z217" s="123">
        <v>593982</v>
      </c>
      <c r="AA217" s="123">
        <v>0</v>
      </c>
      <c r="AB217" s="123">
        <v>6710481</v>
      </c>
      <c r="AC217" s="70">
        <f t="shared" si="178"/>
        <v>5890795.0403355956</v>
      </c>
      <c r="AD217" s="70">
        <v>0</v>
      </c>
      <c r="AE217" s="70">
        <f t="shared" si="179"/>
        <v>88980953.48082374</v>
      </c>
      <c r="AF217" s="51">
        <f>IF(D217='2. UC Pool Allocations by Type'!B$5,'2. UC Pool Allocations by Type'!J$5,IF(D217='2. UC Pool Allocations by Type'!B$6,'2. UC Pool Allocations by Type'!J$6,IF(D217='2. UC Pool Allocations by Type'!B$7,'2. UC Pool Allocations by Type'!J$7,IF(D217='2. UC Pool Allocations by Type'!B$10,'2. UC Pool Allocations by Type'!J$10,IF(D217='2. UC Pool Allocations by Type'!B$14,'2. UC Pool Allocations by Type'!J$14,IF(D217='2. UC Pool Allocations by Type'!B$15,'2. UC Pool Allocations by Type'!J$15,IF(D217='2. UC Pool Allocations by Type'!B$16,'2. UC Pool Allocations by Type'!J$16,0)))))))</f>
        <v>114315041.35925385</v>
      </c>
      <c r="AG217" s="71">
        <f t="shared" si="152"/>
        <v>88980953.48082374</v>
      </c>
      <c r="AH217" s="71">
        <f t="shared" si="153"/>
        <v>0</v>
      </c>
      <c r="AI217" s="71">
        <f t="shared" si="154"/>
        <v>0</v>
      </c>
      <c r="AJ217" s="71">
        <f t="shared" si="155"/>
        <v>0</v>
      </c>
      <c r="AK217" s="71">
        <f t="shared" si="156"/>
        <v>0</v>
      </c>
      <c r="AL217" s="71">
        <f t="shared" si="157"/>
        <v>0</v>
      </c>
      <c r="AM217" s="71">
        <f t="shared" si="158"/>
        <v>0</v>
      </c>
      <c r="AN217" s="49">
        <f t="shared" si="159"/>
        <v>4204226.6258715289</v>
      </c>
      <c r="AO217" s="51">
        <f>IF($E217=$D$352,U217*'1. UC Assumptions'!$H$14,0)</f>
        <v>0</v>
      </c>
      <c r="AP217" s="70">
        <f t="shared" si="145"/>
        <v>0</v>
      </c>
      <c r="AQ217" s="70">
        <f t="shared" si="160"/>
        <v>0</v>
      </c>
      <c r="AR217" s="70">
        <f t="shared" si="161"/>
        <v>0</v>
      </c>
      <c r="AS217" s="70">
        <f t="shared" si="180"/>
        <v>0</v>
      </c>
      <c r="AT217" s="70">
        <f t="shared" si="162"/>
        <v>0</v>
      </c>
      <c r="AU217" s="70">
        <f t="shared" si="163"/>
        <v>4204226.6258715289</v>
      </c>
      <c r="AV217" s="70">
        <f t="shared" si="181"/>
        <v>-188436.86733348758</v>
      </c>
      <c r="AW217" s="99">
        <f t="shared" si="147"/>
        <v>4015789.7585380413</v>
      </c>
      <c r="AX217" s="281">
        <v>72801337.980000004</v>
      </c>
      <c r="AY217" s="281">
        <f>ROUND(AX217*'1. UC Assumptions'!$C$19,2)</f>
        <v>30540161.280000001</v>
      </c>
      <c r="AZ217" s="281">
        <f>IF((AE217-AD217-AX217)*'1. UC Assumptions'!$C$19&gt;0,(AE217-AD217-AX217)*'1. UC Assumptions'!$C$19,0)</f>
        <v>6787348.7025955571</v>
      </c>
      <c r="BA217" s="281">
        <f t="shared" si="143"/>
        <v>37327509.982595555</v>
      </c>
      <c r="BB217" s="281">
        <f>ROUND(BA217/'1. UC Assumptions'!$C$19,2)</f>
        <v>88980953.469999999</v>
      </c>
      <c r="BC217" s="283">
        <f t="shared" si="182"/>
        <v>4015789.7585380413</v>
      </c>
      <c r="BD217" s="281">
        <f t="shared" si="164"/>
        <v>0</v>
      </c>
      <c r="BE217" s="281">
        <f t="shared" si="165"/>
        <v>0</v>
      </c>
      <c r="BF217" s="281">
        <f t="shared" si="166"/>
        <v>84965163.711461961</v>
      </c>
      <c r="BG217" s="281">
        <f t="shared" si="167"/>
        <v>0</v>
      </c>
      <c r="BH217" s="281">
        <f t="shared" si="168"/>
        <v>0</v>
      </c>
      <c r="BI217" s="281">
        <f t="shared" si="169"/>
        <v>0</v>
      </c>
      <c r="BJ217" s="281">
        <f t="shared" si="144"/>
        <v>4015789.7585380413</v>
      </c>
      <c r="BK217" s="281">
        <f t="shared" si="170"/>
        <v>4015789.7585380413</v>
      </c>
      <c r="BL217" s="281">
        <f t="shared" si="171"/>
        <v>0</v>
      </c>
      <c r="BM217" s="281">
        <f t="shared" si="172"/>
        <v>0</v>
      </c>
      <c r="BN217" s="281">
        <f t="shared" si="173"/>
        <v>0</v>
      </c>
      <c r="BO217" s="281">
        <f t="shared" si="174"/>
        <v>0</v>
      </c>
      <c r="BP217" s="281">
        <f t="shared" si="175"/>
        <v>0</v>
      </c>
      <c r="BQ217" s="281">
        <f t="shared" si="176"/>
        <v>0</v>
      </c>
      <c r="BR217" s="281">
        <f t="shared" si="183"/>
        <v>4015789.7585380413</v>
      </c>
      <c r="BS217" s="281">
        <f t="shared" si="148"/>
        <v>1684623.8</v>
      </c>
      <c r="BT217" s="90"/>
      <c r="BU217" s="111"/>
      <c r="BV217" s="111"/>
      <c r="BW217" s="126">
        <v>98615093.706440002</v>
      </c>
      <c r="BX217" s="126">
        <v>179297854.71894947</v>
      </c>
      <c r="BY217" s="7">
        <f t="shared" si="184"/>
        <v>0</v>
      </c>
    </row>
    <row r="218" spans="1:77">
      <c r="A218" s="118" t="s">
        <v>538</v>
      </c>
      <c r="B218" s="118" t="s">
        <v>539</v>
      </c>
      <c r="C218" s="269" t="s">
        <v>539</v>
      </c>
      <c r="D218" s="119" t="s">
        <v>972</v>
      </c>
      <c r="E218" s="119"/>
      <c r="F218" s="120"/>
      <c r="G218" s="121" t="s">
        <v>537</v>
      </c>
      <c r="H218" s="121" t="s">
        <v>804</v>
      </c>
      <c r="I218" s="122">
        <v>4</v>
      </c>
      <c r="J218" s="217" t="str">
        <f t="shared" si="146"/>
        <v xml:space="preserve"> </v>
      </c>
      <c r="K218" s="123">
        <v>5858369.1030799979</v>
      </c>
      <c r="L218" s="123">
        <v>10265233.470000001</v>
      </c>
      <c r="M218" s="281">
        <v>8130256.2800000003</v>
      </c>
      <c r="N218" s="264">
        <v>7842722.5763585363</v>
      </c>
      <c r="O218" s="282">
        <v>287533.703641464</v>
      </c>
      <c r="P218" s="93">
        <f t="shared" si="149"/>
        <v>6.5111844879720548E-2</v>
      </c>
      <c r="Q218" s="231">
        <v>17173440.082720648</v>
      </c>
      <c r="R218" s="231"/>
      <c r="S218" s="123">
        <v>17173440.082720648</v>
      </c>
      <c r="T218" s="123">
        <v>0</v>
      </c>
      <c r="U218" s="123">
        <f t="shared" si="177"/>
        <v>9330717.5063621122</v>
      </c>
      <c r="V218" s="123" t="b">
        <f t="shared" si="150"/>
        <v>0</v>
      </c>
      <c r="W218" s="123">
        <f t="shared" si="151"/>
        <v>0</v>
      </c>
      <c r="X218" s="123">
        <v>629621</v>
      </c>
      <c r="Y218" s="123">
        <v>0</v>
      </c>
      <c r="Z218" s="123">
        <v>0</v>
      </c>
      <c r="AA218" s="123">
        <v>0</v>
      </c>
      <c r="AB218" s="123">
        <v>0</v>
      </c>
      <c r="AC218" s="70">
        <f t="shared" si="178"/>
        <v>342087.296358536</v>
      </c>
      <c r="AD218" s="70">
        <v>0</v>
      </c>
      <c r="AE218" s="70">
        <f t="shared" si="179"/>
        <v>9672804.8027206473</v>
      </c>
      <c r="AF218" s="51">
        <f>IF(D218='2. UC Pool Allocations by Type'!B$5,'2. UC Pool Allocations by Type'!J$5,IF(D218='2. UC Pool Allocations by Type'!B$6,'2. UC Pool Allocations by Type'!J$6,IF(D218='2. UC Pool Allocations by Type'!B$7,'2. UC Pool Allocations by Type'!J$7,IF(D218='2. UC Pool Allocations by Type'!B$10,'2. UC Pool Allocations by Type'!J$10,IF(D218='2. UC Pool Allocations by Type'!B$14,'2. UC Pool Allocations by Type'!J$14,IF(D218='2. UC Pool Allocations by Type'!B$15,'2. UC Pool Allocations by Type'!J$15,IF(D218='2. UC Pool Allocations by Type'!B$16,'2. UC Pool Allocations by Type'!J$16,0)))))))</f>
        <v>7359030.3040027209</v>
      </c>
      <c r="AG218" s="71">
        <f t="shared" si="152"/>
        <v>0</v>
      </c>
      <c r="AH218" s="71">
        <f t="shared" si="153"/>
        <v>9672804.8027206473</v>
      </c>
      <c r="AI218" s="71">
        <f t="shared" si="154"/>
        <v>0</v>
      </c>
      <c r="AJ218" s="71">
        <f t="shared" si="155"/>
        <v>0</v>
      </c>
      <c r="AK218" s="71">
        <f t="shared" si="156"/>
        <v>0</v>
      </c>
      <c r="AL218" s="71">
        <f t="shared" si="157"/>
        <v>0</v>
      </c>
      <c r="AM218" s="71">
        <f t="shared" si="158"/>
        <v>0</v>
      </c>
      <c r="AN218" s="49">
        <f t="shared" si="159"/>
        <v>542185.1694581731</v>
      </c>
      <c r="AO218" s="51">
        <f>IF($E218=$D$352,U218*'1. UC Assumptions'!$H$14,0)</f>
        <v>0</v>
      </c>
      <c r="AP218" s="70">
        <f t="shared" si="145"/>
        <v>0</v>
      </c>
      <c r="AQ218" s="70">
        <f t="shared" si="160"/>
        <v>0</v>
      </c>
      <c r="AR218" s="70">
        <f t="shared" si="161"/>
        <v>542185.1694581731</v>
      </c>
      <c r="AS218" s="70">
        <f t="shared" si="180"/>
        <v>-119100.02317703466</v>
      </c>
      <c r="AT218" s="70">
        <f t="shared" si="162"/>
        <v>0</v>
      </c>
      <c r="AU218" s="70">
        <f t="shared" si="163"/>
        <v>0</v>
      </c>
      <c r="AV218" s="70">
        <f t="shared" si="181"/>
        <v>0</v>
      </c>
      <c r="AW218" s="99">
        <f t="shared" si="147"/>
        <v>423085.14628113841</v>
      </c>
      <c r="AX218" s="281">
        <v>8130256.2800000003</v>
      </c>
      <c r="AY218" s="281">
        <f>ROUND(AX218*'1. UC Assumptions'!$C$19,2)</f>
        <v>3410642.51</v>
      </c>
      <c r="AZ218" s="281">
        <f>IF((AE218-AD218-AX218)*'1. UC Assumptions'!$C$19&gt;0,(AE218-AD218-AX218)*'1. UC Assumptions'!$C$19,0)</f>
        <v>647099.10528131144</v>
      </c>
      <c r="BA218" s="281">
        <f t="shared" si="143"/>
        <v>4057741.6152813113</v>
      </c>
      <c r="BB218" s="281">
        <f>ROUND(BA218/'1. UC Assumptions'!$C$19,2)</f>
        <v>9672804.8000000007</v>
      </c>
      <c r="BC218" s="283">
        <f t="shared" si="182"/>
        <v>423085.14628113841</v>
      </c>
      <c r="BD218" s="281">
        <f t="shared" si="164"/>
        <v>0</v>
      </c>
      <c r="BE218" s="281">
        <f t="shared" si="165"/>
        <v>0</v>
      </c>
      <c r="BF218" s="281">
        <f t="shared" si="166"/>
        <v>0</v>
      </c>
      <c r="BG218" s="281">
        <f t="shared" si="167"/>
        <v>0</v>
      </c>
      <c r="BH218" s="281">
        <f t="shared" si="168"/>
        <v>0</v>
      </c>
      <c r="BI218" s="281">
        <f t="shared" si="169"/>
        <v>0</v>
      </c>
      <c r="BJ218" s="281">
        <f t="shared" si="144"/>
        <v>423085.14628113841</v>
      </c>
      <c r="BK218" s="281">
        <f t="shared" si="170"/>
        <v>0</v>
      </c>
      <c r="BL218" s="281">
        <f t="shared" si="171"/>
        <v>423085.14628113841</v>
      </c>
      <c r="BM218" s="281">
        <f t="shared" si="172"/>
        <v>0</v>
      </c>
      <c r="BN218" s="281">
        <f t="shared" si="173"/>
        <v>0</v>
      </c>
      <c r="BO218" s="281">
        <f t="shared" si="174"/>
        <v>0</v>
      </c>
      <c r="BP218" s="281">
        <f t="shared" si="175"/>
        <v>0</v>
      </c>
      <c r="BQ218" s="281">
        <f t="shared" si="176"/>
        <v>0</v>
      </c>
      <c r="BR218" s="281">
        <f t="shared" si="183"/>
        <v>423085.14628113841</v>
      </c>
      <c r="BS218" s="281">
        <f t="shared" si="148"/>
        <v>177484.21</v>
      </c>
      <c r="BT218" s="90"/>
      <c r="BU218" s="111"/>
      <c r="BV218" s="111"/>
      <c r="BW218" s="126">
        <v>6037927.5730799986</v>
      </c>
      <c r="BX218" s="126">
        <v>17173440.082720648</v>
      </c>
      <c r="BY218" s="7">
        <f t="shared" si="184"/>
        <v>0</v>
      </c>
    </row>
    <row r="219" spans="1:77">
      <c r="A219" s="118" t="s">
        <v>541</v>
      </c>
      <c r="B219" s="118" t="s">
        <v>542</v>
      </c>
      <c r="C219" s="269" t="s">
        <v>542</v>
      </c>
      <c r="D219" s="119" t="s">
        <v>972</v>
      </c>
      <c r="E219" s="119" t="s">
        <v>977</v>
      </c>
      <c r="F219" s="120"/>
      <c r="G219" s="121" t="s">
        <v>540</v>
      </c>
      <c r="H219" s="121" t="s">
        <v>908</v>
      </c>
      <c r="I219" s="122">
        <v>3</v>
      </c>
      <c r="J219" s="217">
        <f t="shared" si="146"/>
        <v>1</v>
      </c>
      <c r="K219" s="123">
        <v>621776.58063336252</v>
      </c>
      <c r="L219" s="123">
        <v>1578089</v>
      </c>
      <c r="M219" s="281">
        <v>1109438.71</v>
      </c>
      <c r="N219" s="264">
        <v>757934.6222812956</v>
      </c>
      <c r="O219" s="282">
        <v>351504.08771870437</v>
      </c>
      <c r="P219" s="93">
        <f t="shared" si="149"/>
        <v>9.3179098087048828E-2</v>
      </c>
      <c r="Q219" s="231">
        <v>2404847.0713495216</v>
      </c>
      <c r="R219" s="231"/>
      <c r="S219" s="123">
        <v>2404847.0713495216</v>
      </c>
      <c r="T219" s="123">
        <v>1113863.3095684303</v>
      </c>
      <c r="U219" s="123">
        <f t="shared" si="177"/>
        <v>533049.13949979574</v>
      </c>
      <c r="V219" s="123" t="b">
        <f t="shared" si="150"/>
        <v>0</v>
      </c>
      <c r="W219" s="123">
        <f t="shared" si="151"/>
        <v>533049.13949979574</v>
      </c>
      <c r="X219" s="123">
        <v>598714</v>
      </c>
      <c r="Y219" s="123">
        <v>0</v>
      </c>
      <c r="Z219" s="123">
        <v>0</v>
      </c>
      <c r="AA219" s="123">
        <v>0</v>
      </c>
      <c r="AB219" s="123">
        <v>0</v>
      </c>
      <c r="AC219" s="70">
        <f t="shared" si="178"/>
        <v>247209.91228129563</v>
      </c>
      <c r="AD219" s="70">
        <v>0</v>
      </c>
      <c r="AE219" s="70">
        <f t="shared" si="179"/>
        <v>780259.05178109137</v>
      </c>
      <c r="AF219" s="51">
        <f>IF(D219='2. UC Pool Allocations by Type'!B$5,'2. UC Pool Allocations by Type'!J$5,IF(D219='2. UC Pool Allocations by Type'!B$6,'2. UC Pool Allocations by Type'!J$6,IF(D219='2. UC Pool Allocations by Type'!B$7,'2. UC Pool Allocations by Type'!J$7,IF(D219='2. UC Pool Allocations by Type'!B$10,'2. UC Pool Allocations by Type'!J$10,IF(D219='2. UC Pool Allocations by Type'!B$14,'2. UC Pool Allocations by Type'!J$14,IF(D219='2. UC Pool Allocations by Type'!B$15,'2. UC Pool Allocations by Type'!J$15,IF(D219='2. UC Pool Allocations by Type'!B$16,'2. UC Pool Allocations by Type'!J$16,0)))))))</f>
        <v>7359030.3040027209</v>
      </c>
      <c r="AG219" s="71">
        <f t="shared" si="152"/>
        <v>0</v>
      </c>
      <c r="AH219" s="71">
        <f t="shared" si="153"/>
        <v>780259.05178109137</v>
      </c>
      <c r="AI219" s="71">
        <f t="shared" si="154"/>
        <v>0</v>
      </c>
      <c r="AJ219" s="71">
        <f t="shared" si="155"/>
        <v>0</v>
      </c>
      <c r="AK219" s="71">
        <f t="shared" si="156"/>
        <v>0</v>
      </c>
      <c r="AL219" s="71">
        <f t="shared" si="157"/>
        <v>0</v>
      </c>
      <c r="AM219" s="71">
        <f t="shared" si="158"/>
        <v>0</v>
      </c>
      <c r="AN219" s="49">
        <f t="shared" si="159"/>
        <v>43735.492945357037</v>
      </c>
      <c r="AO219" s="51">
        <f>IF($E219=$D$352,U219*'1. UC Assumptions'!$H$14,0)</f>
        <v>53972.493737468154</v>
      </c>
      <c r="AP219" s="70">
        <f t="shared" si="145"/>
        <v>10237.000792111117</v>
      </c>
      <c r="AQ219" s="70">
        <f t="shared" si="160"/>
        <v>10237.000792111117</v>
      </c>
      <c r="AR219" s="70">
        <f t="shared" si="161"/>
        <v>0</v>
      </c>
      <c r="AS219" s="70">
        <f t="shared" si="180"/>
        <v>0</v>
      </c>
      <c r="AT219" s="70">
        <f t="shared" si="162"/>
        <v>0</v>
      </c>
      <c r="AU219" s="70">
        <f t="shared" si="163"/>
        <v>0</v>
      </c>
      <c r="AV219" s="70">
        <f t="shared" si="181"/>
        <v>0</v>
      </c>
      <c r="AW219" s="99">
        <f t="shared" si="147"/>
        <v>53972.493737468154</v>
      </c>
      <c r="AX219" s="281">
        <v>1109438.71</v>
      </c>
      <c r="AY219" s="281">
        <f>ROUND(AX219*'1. UC Assumptions'!$C$19,2)</f>
        <v>465409.54</v>
      </c>
      <c r="AZ219" s="281">
        <f>IF((AE219-AD219-AX219)*'1. UC Assumptions'!$C$19&gt;0,(AE219-AD219-AX219)*'1. UC Assumptions'!$C$19,0)</f>
        <v>0</v>
      </c>
      <c r="BA219" s="281">
        <f t="shared" si="143"/>
        <v>465409.54</v>
      </c>
      <c r="BB219" s="281">
        <f>ROUND(BA219/'1. UC Assumptions'!$C$19,2)</f>
        <v>1109438.71</v>
      </c>
      <c r="BC219" s="283">
        <f t="shared" si="182"/>
        <v>53972.493737468154</v>
      </c>
      <c r="BD219" s="281">
        <f t="shared" si="164"/>
        <v>0</v>
      </c>
      <c r="BE219" s="281">
        <f t="shared" si="165"/>
        <v>0</v>
      </c>
      <c r="BF219" s="281">
        <f t="shared" si="166"/>
        <v>0</v>
      </c>
      <c r="BG219" s="281">
        <f t="shared" si="167"/>
        <v>0</v>
      </c>
      <c r="BH219" s="281">
        <f t="shared" si="168"/>
        <v>0</v>
      </c>
      <c r="BI219" s="281">
        <f t="shared" si="169"/>
        <v>0</v>
      </c>
      <c r="BJ219" s="281">
        <f t="shared" si="144"/>
        <v>53972.493737468154</v>
      </c>
      <c r="BK219" s="281">
        <f t="shared" si="170"/>
        <v>0</v>
      </c>
      <c r="BL219" s="281">
        <f t="shared" si="171"/>
        <v>53972.493737468154</v>
      </c>
      <c r="BM219" s="281">
        <f t="shared" si="172"/>
        <v>0</v>
      </c>
      <c r="BN219" s="281">
        <f t="shared" si="173"/>
        <v>0</v>
      </c>
      <c r="BO219" s="281">
        <f t="shared" si="174"/>
        <v>0</v>
      </c>
      <c r="BP219" s="281">
        <f t="shared" si="175"/>
        <v>0</v>
      </c>
      <c r="BQ219" s="281">
        <f t="shared" si="176"/>
        <v>0</v>
      </c>
      <c r="BR219" s="281">
        <f t="shared" si="183"/>
        <v>53972.493737468154</v>
      </c>
      <c r="BS219" s="281">
        <f t="shared" si="148"/>
        <v>22641.46</v>
      </c>
      <c r="BT219" s="90"/>
      <c r="BU219" s="111"/>
      <c r="BV219" s="111"/>
      <c r="BW219" s="126">
        <v>704890.35063336254</v>
      </c>
      <c r="BX219" s="126">
        <v>2404847.0713495216</v>
      </c>
      <c r="BY219" s="7">
        <f t="shared" si="184"/>
        <v>0</v>
      </c>
    </row>
    <row r="220" spans="1:77">
      <c r="A220" s="118" t="s">
        <v>546</v>
      </c>
      <c r="B220" s="118" t="s">
        <v>547</v>
      </c>
      <c r="C220" s="269" t="s">
        <v>547</v>
      </c>
      <c r="D220" s="119" t="s">
        <v>949</v>
      </c>
      <c r="E220" s="119"/>
      <c r="F220" s="120"/>
      <c r="G220" s="121" t="s">
        <v>545</v>
      </c>
      <c r="H220" s="121" t="s">
        <v>771</v>
      </c>
      <c r="I220" s="122">
        <v>3</v>
      </c>
      <c r="J220" s="217" t="str">
        <f t="shared" si="146"/>
        <v xml:space="preserve"> </v>
      </c>
      <c r="K220" s="123">
        <v>23596488.64509201</v>
      </c>
      <c r="L220" s="123">
        <v>31409848</v>
      </c>
      <c r="M220" s="281">
        <v>28733132.989999998</v>
      </c>
      <c r="N220" s="264">
        <v>28733132.989999998</v>
      </c>
      <c r="O220" s="282">
        <v>0</v>
      </c>
      <c r="P220" s="93">
        <f t="shared" si="149"/>
        <v>7.4621174515729471E-2</v>
      </c>
      <c r="Q220" s="231">
        <v>59110974.091356389</v>
      </c>
      <c r="R220" s="231"/>
      <c r="S220" s="123">
        <v>59110974.091356389</v>
      </c>
      <c r="T220" s="123">
        <v>0</v>
      </c>
      <c r="U220" s="123">
        <f t="shared" si="177"/>
        <v>30377841.101356391</v>
      </c>
      <c r="V220" s="123">
        <f t="shared" si="150"/>
        <v>0</v>
      </c>
      <c r="W220" s="123" t="b">
        <f t="shared" si="151"/>
        <v>0</v>
      </c>
      <c r="X220" s="123">
        <v>0</v>
      </c>
      <c r="Y220" s="123">
        <v>0</v>
      </c>
      <c r="Z220" s="123">
        <v>0</v>
      </c>
      <c r="AA220" s="123">
        <v>0</v>
      </c>
      <c r="AB220" s="123">
        <v>0</v>
      </c>
      <c r="AC220" s="70">
        <f t="shared" si="178"/>
        <v>0</v>
      </c>
      <c r="AD220" s="70">
        <v>0</v>
      </c>
      <c r="AE220" s="70">
        <f t="shared" si="179"/>
        <v>30377841.101356391</v>
      </c>
      <c r="AF220" s="51">
        <f>IF(D220='2. UC Pool Allocations by Type'!B$5,'2. UC Pool Allocations by Type'!J$5,IF(D220='2. UC Pool Allocations by Type'!B$6,'2. UC Pool Allocations by Type'!J$6,IF(D220='2. UC Pool Allocations by Type'!B$7,'2. UC Pool Allocations by Type'!J$7,IF(D220='2. UC Pool Allocations by Type'!B$10,'2. UC Pool Allocations by Type'!J$10,IF(D220='2. UC Pool Allocations by Type'!B$14,'2. UC Pool Allocations by Type'!J$14,IF(D220='2. UC Pool Allocations by Type'!B$15,'2. UC Pool Allocations by Type'!J$15,IF(D220='2. UC Pool Allocations by Type'!B$16,'2. UC Pool Allocations by Type'!J$16,0)))))))</f>
        <v>114315041.35925385</v>
      </c>
      <c r="AG220" s="71">
        <f t="shared" si="152"/>
        <v>30377841.101356391</v>
      </c>
      <c r="AH220" s="71">
        <f t="shared" si="153"/>
        <v>0</v>
      </c>
      <c r="AI220" s="71">
        <f t="shared" si="154"/>
        <v>0</v>
      </c>
      <c r="AJ220" s="71">
        <f t="shared" si="155"/>
        <v>0</v>
      </c>
      <c r="AK220" s="71">
        <f t="shared" si="156"/>
        <v>0</v>
      </c>
      <c r="AL220" s="71">
        <f t="shared" si="157"/>
        <v>0</v>
      </c>
      <c r="AM220" s="71">
        <f t="shared" si="158"/>
        <v>0</v>
      </c>
      <c r="AN220" s="49">
        <f t="shared" si="159"/>
        <v>1435310.8547251173</v>
      </c>
      <c r="AO220" s="51">
        <f>IF($E220=$D$352,U220*'1. UC Assumptions'!$H$14,0)</f>
        <v>0</v>
      </c>
      <c r="AP220" s="70">
        <f t="shared" si="145"/>
        <v>0</v>
      </c>
      <c r="AQ220" s="70">
        <f t="shared" si="160"/>
        <v>0</v>
      </c>
      <c r="AR220" s="70">
        <f t="shared" si="161"/>
        <v>0</v>
      </c>
      <c r="AS220" s="70">
        <f t="shared" si="180"/>
        <v>0</v>
      </c>
      <c r="AT220" s="70">
        <f t="shared" si="162"/>
        <v>0</v>
      </c>
      <c r="AU220" s="70">
        <f t="shared" si="163"/>
        <v>1435310.8547251173</v>
      </c>
      <c r="AV220" s="70">
        <f t="shared" si="181"/>
        <v>-64331.803487897028</v>
      </c>
      <c r="AW220" s="99">
        <f t="shared" si="147"/>
        <v>1370979.0512372204</v>
      </c>
      <c r="AX220" s="281">
        <v>28733132.989999998</v>
      </c>
      <c r="AY220" s="281">
        <f>ROUND(AX220*'1. UC Assumptions'!$C$19,2)</f>
        <v>12053549.289999999</v>
      </c>
      <c r="AZ220" s="281">
        <f>IF((AE220-AD220-AX220)*'1. UC Assumptions'!$C$19&gt;0,(AE220-AD220-AX220)*'1. UC Assumptions'!$C$19,0)</f>
        <v>689955.05271400663</v>
      </c>
      <c r="BA220" s="281">
        <f t="shared" si="143"/>
        <v>12743504.342714006</v>
      </c>
      <c r="BB220" s="281">
        <f>ROUND(BA220/'1. UC Assumptions'!$C$19,2)</f>
        <v>30377841.100000001</v>
      </c>
      <c r="BC220" s="283">
        <f t="shared" si="182"/>
        <v>1370979.0512372204</v>
      </c>
      <c r="BD220" s="281">
        <f t="shared" si="164"/>
        <v>0</v>
      </c>
      <c r="BE220" s="281">
        <f t="shared" si="165"/>
        <v>0</v>
      </c>
      <c r="BF220" s="281">
        <f t="shared" si="166"/>
        <v>29006862.04876278</v>
      </c>
      <c r="BG220" s="281">
        <f t="shared" si="167"/>
        <v>0</v>
      </c>
      <c r="BH220" s="281">
        <f t="shared" si="168"/>
        <v>0</v>
      </c>
      <c r="BI220" s="281">
        <f t="shared" si="169"/>
        <v>0</v>
      </c>
      <c r="BJ220" s="281">
        <f t="shared" si="144"/>
        <v>1370979.0512372204</v>
      </c>
      <c r="BK220" s="281">
        <f t="shared" si="170"/>
        <v>1370979.0512372204</v>
      </c>
      <c r="BL220" s="281">
        <f t="shared" si="171"/>
        <v>0</v>
      </c>
      <c r="BM220" s="281">
        <f t="shared" si="172"/>
        <v>0</v>
      </c>
      <c r="BN220" s="281">
        <f t="shared" si="173"/>
        <v>0</v>
      </c>
      <c r="BO220" s="281">
        <f t="shared" si="174"/>
        <v>0</v>
      </c>
      <c r="BP220" s="281">
        <f t="shared" si="175"/>
        <v>0</v>
      </c>
      <c r="BQ220" s="281">
        <f t="shared" si="176"/>
        <v>0</v>
      </c>
      <c r="BR220" s="281">
        <f t="shared" si="183"/>
        <v>1370979.0512372204</v>
      </c>
      <c r="BS220" s="281">
        <f t="shared" si="148"/>
        <v>575125.71</v>
      </c>
      <c r="BT220" s="90"/>
      <c r="BU220" s="111"/>
      <c r="BV220" s="111"/>
      <c r="BW220" s="126">
        <v>24705625.975092009</v>
      </c>
      <c r="BX220" s="126">
        <v>59110974.091356389</v>
      </c>
      <c r="BY220" s="7">
        <f t="shared" si="184"/>
        <v>0</v>
      </c>
    </row>
    <row r="221" spans="1:77">
      <c r="A221" s="118" t="s">
        <v>549</v>
      </c>
      <c r="B221" s="118" t="s">
        <v>550</v>
      </c>
      <c r="C221" s="269" t="s">
        <v>550</v>
      </c>
      <c r="D221" s="119" t="s">
        <v>949</v>
      </c>
      <c r="E221" s="119" t="s">
        <v>977</v>
      </c>
      <c r="F221" s="120"/>
      <c r="G221" s="121" t="s">
        <v>548</v>
      </c>
      <c r="H221" s="121" t="s">
        <v>909</v>
      </c>
      <c r="I221" s="122">
        <v>3</v>
      </c>
      <c r="J221" s="217" t="str">
        <f t="shared" si="146"/>
        <v xml:space="preserve"> </v>
      </c>
      <c r="K221" s="123">
        <v>10422012.542659998</v>
      </c>
      <c r="L221" s="123">
        <v>19693961</v>
      </c>
      <c r="M221" s="281">
        <v>27624820.479999997</v>
      </c>
      <c r="N221" s="264">
        <v>27624820.479999997</v>
      </c>
      <c r="O221" s="282">
        <v>0</v>
      </c>
      <c r="P221" s="93">
        <f t="shared" si="149"/>
        <v>7.5313389307754885E-2</v>
      </c>
      <c r="Q221" s="231">
        <v>32384109.5824604</v>
      </c>
      <c r="R221" s="231"/>
      <c r="S221" s="123">
        <v>32384109.5824604</v>
      </c>
      <c r="T221" s="123">
        <v>0</v>
      </c>
      <c r="U221" s="123">
        <f t="shared" si="177"/>
        <v>4759289.102460403</v>
      </c>
      <c r="V221" s="123">
        <f t="shared" si="150"/>
        <v>4759289.102460403</v>
      </c>
      <c r="W221" s="123" t="b">
        <f t="shared" si="151"/>
        <v>0</v>
      </c>
      <c r="X221" s="123">
        <v>0</v>
      </c>
      <c r="Y221" s="123">
        <v>0</v>
      </c>
      <c r="Z221" s="123">
        <v>0</v>
      </c>
      <c r="AA221" s="123">
        <v>0</v>
      </c>
      <c r="AB221" s="123">
        <v>0</v>
      </c>
      <c r="AC221" s="70">
        <f t="shared" si="178"/>
        <v>0</v>
      </c>
      <c r="AD221" s="70">
        <v>0</v>
      </c>
      <c r="AE221" s="70">
        <f t="shared" si="179"/>
        <v>4759289.102460403</v>
      </c>
      <c r="AF221" s="51">
        <f>IF(D221='2. UC Pool Allocations by Type'!B$5,'2. UC Pool Allocations by Type'!J$5,IF(D221='2. UC Pool Allocations by Type'!B$6,'2. UC Pool Allocations by Type'!J$6,IF(D221='2. UC Pool Allocations by Type'!B$7,'2. UC Pool Allocations by Type'!J$7,IF(D221='2. UC Pool Allocations by Type'!B$10,'2. UC Pool Allocations by Type'!J$10,IF(D221='2. UC Pool Allocations by Type'!B$14,'2. UC Pool Allocations by Type'!J$14,IF(D221='2. UC Pool Allocations by Type'!B$15,'2. UC Pool Allocations by Type'!J$15,IF(D221='2. UC Pool Allocations by Type'!B$16,'2. UC Pool Allocations by Type'!J$16,0)))))))</f>
        <v>114315041.35925385</v>
      </c>
      <c r="AG221" s="71">
        <f t="shared" si="152"/>
        <v>4759289.102460403</v>
      </c>
      <c r="AH221" s="71">
        <f t="shared" si="153"/>
        <v>0</v>
      </c>
      <c r="AI221" s="71">
        <f t="shared" si="154"/>
        <v>0</v>
      </c>
      <c r="AJ221" s="71">
        <f t="shared" si="155"/>
        <v>0</v>
      </c>
      <c r="AK221" s="71">
        <f t="shared" si="156"/>
        <v>0</v>
      </c>
      <c r="AL221" s="71">
        <f t="shared" si="157"/>
        <v>0</v>
      </c>
      <c r="AM221" s="71">
        <f t="shared" si="158"/>
        <v>0</v>
      </c>
      <c r="AN221" s="49">
        <f t="shared" si="159"/>
        <v>224869.80844834843</v>
      </c>
      <c r="AO221" s="51">
        <f>IF($E221=$D$352,U221*'1. UC Assumptions'!$H$14,0)</f>
        <v>481889.34610866761</v>
      </c>
      <c r="AP221" s="70">
        <f t="shared" si="145"/>
        <v>257019.53766031918</v>
      </c>
      <c r="AQ221" s="70">
        <f t="shared" si="160"/>
        <v>0</v>
      </c>
      <c r="AR221" s="70">
        <f t="shared" si="161"/>
        <v>0</v>
      </c>
      <c r="AS221" s="70">
        <f t="shared" si="180"/>
        <v>0</v>
      </c>
      <c r="AT221" s="70">
        <f t="shared" si="162"/>
        <v>257019.53766031918</v>
      </c>
      <c r="AU221" s="70">
        <f t="shared" si="163"/>
        <v>0</v>
      </c>
      <c r="AV221" s="70">
        <f t="shared" si="181"/>
        <v>0</v>
      </c>
      <c r="AW221" s="99">
        <f t="shared" si="147"/>
        <v>481889.34610866761</v>
      </c>
      <c r="AX221" s="281">
        <v>27624820.479999997</v>
      </c>
      <c r="AY221" s="281">
        <f>ROUND(AX221*'1. UC Assumptions'!$C$19,2)</f>
        <v>11588612.189999999</v>
      </c>
      <c r="AZ221" s="281">
        <f>IF((AE221-AD221-AX221)*'1. UC Assumptions'!$C$19&gt;0,(AE221-AD221-AX221)*'1. UC Assumptions'!$C$19,0)</f>
        <v>0</v>
      </c>
      <c r="BA221" s="281">
        <f t="shared" si="143"/>
        <v>11588612.189999999</v>
      </c>
      <c r="BB221" s="281">
        <f>ROUND(BA221/'1. UC Assumptions'!$C$19,2)</f>
        <v>27624820.48</v>
      </c>
      <c r="BC221" s="283">
        <f t="shared" si="182"/>
        <v>481889.34610866761</v>
      </c>
      <c r="BD221" s="281">
        <f t="shared" si="164"/>
        <v>0</v>
      </c>
      <c r="BE221" s="281">
        <f t="shared" si="165"/>
        <v>0</v>
      </c>
      <c r="BF221" s="281">
        <f t="shared" si="166"/>
        <v>27142931.133891333</v>
      </c>
      <c r="BG221" s="281">
        <f t="shared" si="167"/>
        <v>0</v>
      </c>
      <c r="BH221" s="281">
        <f t="shared" si="168"/>
        <v>0</v>
      </c>
      <c r="BI221" s="281">
        <f t="shared" si="169"/>
        <v>0</v>
      </c>
      <c r="BJ221" s="281">
        <f t="shared" si="144"/>
        <v>481889.34610866761</v>
      </c>
      <c r="BK221" s="281">
        <f t="shared" si="170"/>
        <v>481889.34610866761</v>
      </c>
      <c r="BL221" s="281">
        <f t="shared" si="171"/>
        <v>0</v>
      </c>
      <c r="BM221" s="281">
        <f t="shared" si="172"/>
        <v>0</v>
      </c>
      <c r="BN221" s="281">
        <f t="shared" si="173"/>
        <v>0</v>
      </c>
      <c r="BO221" s="281">
        <f t="shared" si="174"/>
        <v>0</v>
      </c>
      <c r="BP221" s="281">
        <f t="shared" si="175"/>
        <v>0</v>
      </c>
      <c r="BQ221" s="281">
        <f t="shared" si="176"/>
        <v>0</v>
      </c>
      <c r="BR221" s="281">
        <f t="shared" si="183"/>
        <v>481889.34610866761</v>
      </c>
      <c r="BS221" s="281">
        <f t="shared" si="148"/>
        <v>202152.58</v>
      </c>
      <c r="BT221" s="90"/>
      <c r="BU221" s="111"/>
      <c r="BV221" s="111"/>
      <c r="BW221" s="126">
        <v>11049055.612659998</v>
      </c>
      <c r="BX221" s="126">
        <v>32384109.5824604</v>
      </c>
      <c r="BY221" s="7">
        <f t="shared" si="184"/>
        <v>0</v>
      </c>
    </row>
    <row r="222" spans="1:77">
      <c r="A222" s="118" t="s">
        <v>551</v>
      </c>
      <c r="B222" s="118" t="s">
        <v>552</v>
      </c>
      <c r="C222" s="269" t="s">
        <v>552</v>
      </c>
      <c r="D222" s="119" t="s">
        <v>972</v>
      </c>
      <c r="E222" s="119"/>
      <c r="F222" s="120"/>
      <c r="G222" s="121" t="s">
        <v>1078</v>
      </c>
      <c r="H222" s="121" t="s">
        <v>868</v>
      </c>
      <c r="I222" s="122">
        <v>12</v>
      </c>
      <c r="J222" s="217">
        <f t="shared" si="146"/>
        <v>1</v>
      </c>
      <c r="K222" s="123">
        <v>27926777.677141629</v>
      </c>
      <c r="L222" s="123">
        <v>44304878.700000003</v>
      </c>
      <c r="M222" s="281">
        <v>24072454.329999998</v>
      </c>
      <c r="N222" s="264">
        <v>18410629.76280725</v>
      </c>
      <c r="O222" s="282">
        <v>5661824.5671927482</v>
      </c>
      <c r="P222" s="93">
        <f t="shared" si="149"/>
        <v>8.7176612246234297E-2</v>
      </c>
      <c r="Q222" s="231">
        <v>78528567.477034941</v>
      </c>
      <c r="R222" s="231"/>
      <c r="S222" s="123">
        <v>78528567.477034941</v>
      </c>
      <c r="T222" s="123">
        <v>35713631.123661026</v>
      </c>
      <c r="U222" s="123">
        <f t="shared" si="177"/>
        <v>24404306.590566665</v>
      </c>
      <c r="V222" s="123" t="b">
        <f t="shared" si="150"/>
        <v>0</v>
      </c>
      <c r="W222" s="123">
        <f t="shared" si="151"/>
        <v>0</v>
      </c>
      <c r="X222" s="123">
        <v>12079149.460000001</v>
      </c>
      <c r="Y222" s="123">
        <v>1087736.28</v>
      </c>
      <c r="Z222" s="123">
        <v>0</v>
      </c>
      <c r="AA222" s="123">
        <v>0</v>
      </c>
      <c r="AB222" s="123">
        <v>0</v>
      </c>
      <c r="AC222" s="70">
        <f t="shared" si="178"/>
        <v>7505061.172807252</v>
      </c>
      <c r="AD222" s="70">
        <v>0</v>
      </c>
      <c r="AE222" s="70">
        <f t="shared" si="179"/>
        <v>31909367.763373919</v>
      </c>
      <c r="AF222" s="51">
        <f>IF(D222='2. UC Pool Allocations by Type'!B$5,'2. UC Pool Allocations by Type'!J$5,IF(D222='2. UC Pool Allocations by Type'!B$6,'2. UC Pool Allocations by Type'!J$6,IF(D222='2. UC Pool Allocations by Type'!B$7,'2. UC Pool Allocations by Type'!J$7,IF(D222='2. UC Pool Allocations by Type'!B$10,'2. UC Pool Allocations by Type'!J$10,IF(D222='2. UC Pool Allocations by Type'!B$14,'2. UC Pool Allocations by Type'!J$14,IF(D222='2. UC Pool Allocations by Type'!B$15,'2. UC Pool Allocations by Type'!J$15,IF(D222='2. UC Pool Allocations by Type'!B$16,'2. UC Pool Allocations by Type'!J$16,0)))))))</f>
        <v>7359030.3040027209</v>
      </c>
      <c r="AG222" s="71">
        <f t="shared" si="152"/>
        <v>0</v>
      </c>
      <c r="AH222" s="71">
        <f t="shared" si="153"/>
        <v>31909367.763373919</v>
      </c>
      <c r="AI222" s="71">
        <f t="shared" si="154"/>
        <v>0</v>
      </c>
      <c r="AJ222" s="71">
        <f t="shared" si="155"/>
        <v>0</v>
      </c>
      <c r="AK222" s="71">
        <f t="shared" si="156"/>
        <v>0</v>
      </c>
      <c r="AL222" s="71">
        <f t="shared" si="157"/>
        <v>0</v>
      </c>
      <c r="AM222" s="71">
        <f t="shared" si="158"/>
        <v>0</v>
      </c>
      <c r="AN222" s="49">
        <f t="shared" si="159"/>
        <v>1788600.7544804278</v>
      </c>
      <c r="AO222" s="51">
        <f>IF($E222=$D$352,U222*'1. UC Assumptions'!$H$14,0)</f>
        <v>0</v>
      </c>
      <c r="AP222" s="70">
        <f t="shared" si="145"/>
        <v>0</v>
      </c>
      <c r="AQ222" s="70">
        <f t="shared" si="160"/>
        <v>0</v>
      </c>
      <c r="AR222" s="70">
        <f t="shared" si="161"/>
        <v>1788600.7544804278</v>
      </c>
      <c r="AS222" s="70">
        <f t="shared" si="180"/>
        <v>-392896.01286210446</v>
      </c>
      <c r="AT222" s="70">
        <f t="shared" si="162"/>
        <v>0</v>
      </c>
      <c r="AU222" s="70">
        <f t="shared" si="163"/>
        <v>0</v>
      </c>
      <c r="AV222" s="70">
        <f t="shared" si="181"/>
        <v>0</v>
      </c>
      <c r="AW222" s="99">
        <f t="shared" si="147"/>
        <v>1395704.7416183234</v>
      </c>
      <c r="AX222" s="281">
        <v>24072454.329999998</v>
      </c>
      <c r="AY222" s="281">
        <f>ROUND(AX222*'1. UC Assumptions'!$C$19,2)</f>
        <v>10098394.59</v>
      </c>
      <c r="AZ222" s="281">
        <f>IF((AE222-AD222-AX222)*'1. UC Assumptions'!$C$19&gt;0,(AE222-AD222-AX222)*'1. UC Assumptions'!$C$19,0)</f>
        <v>3287585.1853003595</v>
      </c>
      <c r="BA222" s="281">
        <f t="shared" si="143"/>
        <v>13385979.775300359</v>
      </c>
      <c r="BB222" s="281">
        <f>ROUND(BA222/'1. UC Assumptions'!$C$19,2)</f>
        <v>31909367.760000002</v>
      </c>
      <c r="BC222" s="283">
        <f t="shared" si="182"/>
        <v>1395704.7416183234</v>
      </c>
      <c r="BD222" s="281">
        <f t="shared" si="164"/>
        <v>0</v>
      </c>
      <c r="BE222" s="281">
        <f t="shared" si="165"/>
        <v>0</v>
      </c>
      <c r="BF222" s="281">
        <f t="shared" si="166"/>
        <v>0</v>
      </c>
      <c r="BG222" s="281">
        <f t="shared" si="167"/>
        <v>0</v>
      </c>
      <c r="BH222" s="281">
        <f t="shared" si="168"/>
        <v>0</v>
      </c>
      <c r="BI222" s="281">
        <f t="shared" si="169"/>
        <v>0</v>
      </c>
      <c r="BJ222" s="281">
        <f t="shared" si="144"/>
        <v>1395704.7416183234</v>
      </c>
      <c r="BK222" s="281">
        <f t="shared" si="170"/>
        <v>0</v>
      </c>
      <c r="BL222" s="281">
        <f t="shared" si="171"/>
        <v>1395704.7416183234</v>
      </c>
      <c r="BM222" s="281">
        <f t="shared" si="172"/>
        <v>0</v>
      </c>
      <c r="BN222" s="281">
        <f t="shared" si="173"/>
        <v>0</v>
      </c>
      <c r="BO222" s="281">
        <f t="shared" si="174"/>
        <v>0</v>
      </c>
      <c r="BP222" s="281">
        <f t="shared" si="175"/>
        <v>0</v>
      </c>
      <c r="BQ222" s="281">
        <f t="shared" si="176"/>
        <v>0</v>
      </c>
      <c r="BR222" s="281">
        <f t="shared" si="183"/>
        <v>1395704.7416183234</v>
      </c>
      <c r="BS222" s="281">
        <f t="shared" si="148"/>
        <v>585498.13</v>
      </c>
      <c r="BT222" s="90"/>
      <c r="BU222" s="111"/>
      <c r="BV222" s="111"/>
      <c r="BW222" s="126">
        <v>30244185.197141625</v>
      </c>
      <c r="BX222" s="126">
        <v>78528567.477034941</v>
      </c>
      <c r="BY222" s="7">
        <f t="shared" si="184"/>
        <v>0</v>
      </c>
    </row>
    <row r="223" spans="1:77">
      <c r="A223" s="118" t="s">
        <v>553</v>
      </c>
      <c r="B223" s="118" t="s">
        <v>554</v>
      </c>
      <c r="C223" s="269" t="s">
        <v>554</v>
      </c>
      <c r="D223" s="119" t="s">
        <v>949</v>
      </c>
      <c r="E223" s="119"/>
      <c r="F223" s="120"/>
      <c r="G223" s="121" t="s">
        <v>1253</v>
      </c>
      <c r="H223" s="121" t="s">
        <v>810</v>
      </c>
      <c r="I223" s="122">
        <v>2</v>
      </c>
      <c r="J223" s="217">
        <f t="shared" si="146"/>
        <v>1</v>
      </c>
      <c r="K223" s="123">
        <v>18599100.102150001</v>
      </c>
      <c r="L223" s="123">
        <v>26695544.109999999</v>
      </c>
      <c r="M223" s="281">
        <v>19727157.800000001</v>
      </c>
      <c r="N223" s="264">
        <v>19727157.800000001</v>
      </c>
      <c r="O223" s="282">
        <v>0</v>
      </c>
      <c r="P223" s="93">
        <f t="shared" si="149"/>
        <v>0.11150871413539165</v>
      </c>
      <c r="Q223" s="231">
        <v>50292389.795469478</v>
      </c>
      <c r="R223" s="231"/>
      <c r="S223" s="123">
        <v>50345391.74546691</v>
      </c>
      <c r="T223" s="123">
        <v>8081587.1581496922</v>
      </c>
      <c r="U223" s="123">
        <f t="shared" si="177"/>
        <v>22536646.78731722</v>
      </c>
      <c r="V223" s="123">
        <f t="shared" si="150"/>
        <v>0</v>
      </c>
      <c r="W223" s="123" t="b">
        <f t="shared" si="151"/>
        <v>0</v>
      </c>
      <c r="X223" s="123">
        <v>0</v>
      </c>
      <c r="Y223" s="123">
        <v>0</v>
      </c>
      <c r="Z223" s="123">
        <v>0</v>
      </c>
      <c r="AA223" s="123">
        <v>0</v>
      </c>
      <c r="AB223" s="123">
        <v>0</v>
      </c>
      <c r="AC223" s="70">
        <f t="shared" si="178"/>
        <v>0</v>
      </c>
      <c r="AD223" s="70">
        <v>0</v>
      </c>
      <c r="AE223" s="70">
        <f t="shared" si="179"/>
        <v>22536646.78731722</v>
      </c>
      <c r="AF223" s="51">
        <f>IF(D223='2. UC Pool Allocations by Type'!B$5,'2. UC Pool Allocations by Type'!J$5,IF(D223='2. UC Pool Allocations by Type'!B$6,'2. UC Pool Allocations by Type'!J$6,IF(D223='2. UC Pool Allocations by Type'!B$7,'2. UC Pool Allocations by Type'!J$7,IF(D223='2. UC Pool Allocations by Type'!B$10,'2. UC Pool Allocations by Type'!J$10,IF(D223='2. UC Pool Allocations by Type'!B$14,'2. UC Pool Allocations by Type'!J$14,IF(D223='2. UC Pool Allocations by Type'!B$15,'2. UC Pool Allocations by Type'!J$15,IF(D223='2. UC Pool Allocations by Type'!B$16,'2. UC Pool Allocations by Type'!J$16,0)))))))</f>
        <v>114315041.35925385</v>
      </c>
      <c r="AG223" s="71">
        <f t="shared" si="152"/>
        <v>22536646.78731722</v>
      </c>
      <c r="AH223" s="71">
        <f t="shared" si="153"/>
        <v>0</v>
      </c>
      <c r="AI223" s="71">
        <f t="shared" si="154"/>
        <v>0</v>
      </c>
      <c r="AJ223" s="71">
        <f t="shared" si="155"/>
        <v>0</v>
      </c>
      <c r="AK223" s="71">
        <f t="shared" si="156"/>
        <v>0</v>
      </c>
      <c r="AL223" s="71">
        <f t="shared" si="157"/>
        <v>0</v>
      </c>
      <c r="AM223" s="71">
        <f t="shared" si="158"/>
        <v>0</v>
      </c>
      <c r="AN223" s="49">
        <f t="shared" si="159"/>
        <v>1064825.2999617551</v>
      </c>
      <c r="AO223" s="51">
        <f>IF($E223=$D$352,U223*'1. UC Assumptions'!$H$14,0)</f>
        <v>0</v>
      </c>
      <c r="AP223" s="70">
        <f t="shared" si="145"/>
        <v>0</v>
      </c>
      <c r="AQ223" s="70">
        <f t="shared" si="160"/>
        <v>0</v>
      </c>
      <c r="AR223" s="70">
        <f t="shared" si="161"/>
        <v>0</v>
      </c>
      <c r="AS223" s="70">
        <f t="shared" si="180"/>
        <v>0</v>
      </c>
      <c r="AT223" s="70">
        <f t="shared" si="162"/>
        <v>0</v>
      </c>
      <c r="AU223" s="70">
        <f t="shared" si="163"/>
        <v>1064825.2999617551</v>
      </c>
      <c r="AV223" s="70">
        <f t="shared" si="181"/>
        <v>-47726.338667730473</v>
      </c>
      <c r="AW223" s="99">
        <f t="shared" si="147"/>
        <v>1017098.9612940246</v>
      </c>
      <c r="AX223" s="281">
        <v>19727157.800000001</v>
      </c>
      <c r="AY223" s="281">
        <f>ROUND(AX223*'1. UC Assumptions'!$C$19,2)</f>
        <v>8275542.7000000002</v>
      </c>
      <c r="AZ223" s="281">
        <f>IF((AE223-AD223-AX223)*'1. UC Assumptions'!$C$19&gt;0,(AE223-AD223-AX223)*'1. UC Assumptions'!$C$19,0)</f>
        <v>1178580.6301795735</v>
      </c>
      <c r="BA223" s="281">
        <f t="shared" si="143"/>
        <v>9454123.330179574</v>
      </c>
      <c r="BB223" s="281">
        <f>ROUND(BA223/'1. UC Assumptions'!$C$19,2)</f>
        <v>22536646.789999999</v>
      </c>
      <c r="BC223" s="283">
        <f t="shared" si="182"/>
        <v>1017098.9612940246</v>
      </c>
      <c r="BD223" s="281">
        <f t="shared" si="164"/>
        <v>0</v>
      </c>
      <c r="BE223" s="281">
        <f t="shared" si="165"/>
        <v>0</v>
      </c>
      <c r="BF223" s="281">
        <f t="shared" si="166"/>
        <v>21519547.828705974</v>
      </c>
      <c r="BG223" s="281">
        <f t="shared" si="167"/>
        <v>0</v>
      </c>
      <c r="BH223" s="281">
        <f t="shared" si="168"/>
        <v>0</v>
      </c>
      <c r="BI223" s="281">
        <f t="shared" si="169"/>
        <v>0</v>
      </c>
      <c r="BJ223" s="281">
        <f t="shared" si="144"/>
        <v>1017098.9612940246</v>
      </c>
      <c r="BK223" s="281">
        <f t="shared" si="170"/>
        <v>1017098.9612940246</v>
      </c>
      <c r="BL223" s="281">
        <f t="shared" si="171"/>
        <v>0</v>
      </c>
      <c r="BM223" s="281">
        <f t="shared" si="172"/>
        <v>0</v>
      </c>
      <c r="BN223" s="281">
        <f t="shared" si="173"/>
        <v>0</v>
      </c>
      <c r="BO223" s="281">
        <f t="shared" si="174"/>
        <v>0</v>
      </c>
      <c r="BP223" s="281">
        <f t="shared" si="175"/>
        <v>0</v>
      </c>
      <c r="BQ223" s="281">
        <f t="shared" si="176"/>
        <v>0</v>
      </c>
      <c r="BR223" s="281">
        <f t="shared" si="183"/>
        <v>1017098.9612940246</v>
      </c>
      <c r="BS223" s="281">
        <f t="shared" si="148"/>
        <v>426673.01</v>
      </c>
      <c r="BT223" s="90"/>
      <c r="BU223" s="111"/>
      <c r="BV223" s="111"/>
      <c r="BW223" s="126">
        <v>21048235.012149997</v>
      </c>
      <c r="BX223" s="126">
        <v>50292389.795469478</v>
      </c>
      <c r="BY223" s="7">
        <f t="shared" si="184"/>
        <v>-53001.94999743253</v>
      </c>
    </row>
    <row r="224" spans="1:77">
      <c r="A224" s="118" t="s">
        <v>555</v>
      </c>
      <c r="B224" s="118" t="s">
        <v>556</v>
      </c>
      <c r="C224" s="269" t="s">
        <v>556</v>
      </c>
      <c r="D224" s="119" t="s">
        <v>972</v>
      </c>
      <c r="E224" s="119" t="s">
        <v>977</v>
      </c>
      <c r="F224" s="120"/>
      <c r="G224" s="121" t="s">
        <v>1254</v>
      </c>
      <c r="H224" s="121" t="s">
        <v>910</v>
      </c>
      <c r="I224" s="122">
        <v>19</v>
      </c>
      <c r="J224" s="217">
        <f t="shared" si="146"/>
        <v>1</v>
      </c>
      <c r="K224" s="123">
        <v>350904.14819367952</v>
      </c>
      <c r="L224" s="123">
        <v>44669.859999999986</v>
      </c>
      <c r="M224" s="281">
        <v>143133.64000000001</v>
      </c>
      <c r="N224" s="264">
        <v>143133.64000000001</v>
      </c>
      <c r="O224" s="282">
        <v>0</v>
      </c>
      <c r="P224" s="93">
        <f t="shared" si="149"/>
        <v>6.6105831777788282E-2</v>
      </c>
      <c r="Q224" s="231">
        <v>421723.75703499629</v>
      </c>
      <c r="R224" s="231"/>
      <c r="S224" s="123">
        <v>421723.75703499629</v>
      </c>
      <c r="T224" s="123">
        <v>254513.15975931362</v>
      </c>
      <c r="U224" s="123">
        <f t="shared" si="177"/>
        <v>24076.957275682653</v>
      </c>
      <c r="V224" s="123" t="b">
        <f t="shared" si="150"/>
        <v>0</v>
      </c>
      <c r="W224" s="123">
        <f t="shared" si="151"/>
        <v>24076.957275682653</v>
      </c>
      <c r="X224" s="123">
        <v>0</v>
      </c>
      <c r="Y224" s="123">
        <v>0</v>
      </c>
      <c r="Z224" s="123">
        <v>0</v>
      </c>
      <c r="AA224" s="123">
        <v>0</v>
      </c>
      <c r="AB224" s="123">
        <v>0</v>
      </c>
      <c r="AC224" s="70">
        <f t="shared" si="178"/>
        <v>0</v>
      </c>
      <c r="AD224" s="70">
        <v>0</v>
      </c>
      <c r="AE224" s="70">
        <f t="shared" si="179"/>
        <v>24076.957275682653</v>
      </c>
      <c r="AF224" s="51">
        <f>IF(D224='2. UC Pool Allocations by Type'!B$5,'2. UC Pool Allocations by Type'!J$5,IF(D224='2. UC Pool Allocations by Type'!B$6,'2. UC Pool Allocations by Type'!J$6,IF(D224='2. UC Pool Allocations by Type'!B$7,'2. UC Pool Allocations by Type'!J$7,IF(D224='2. UC Pool Allocations by Type'!B$10,'2. UC Pool Allocations by Type'!J$10,IF(D224='2. UC Pool Allocations by Type'!B$14,'2. UC Pool Allocations by Type'!J$14,IF(D224='2. UC Pool Allocations by Type'!B$15,'2. UC Pool Allocations by Type'!J$15,IF(D224='2. UC Pool Allocations by Type'!B$16,'2. UC Pool Allocations by Type'!J$16,0)))))))</f>
        <v>7359030.3040027209</v>
      </c>
      <c r="AG224" s="71">
        <f t="shared" si="152"/>
        <v>0</v>
      </c>
      <c r="AH224" s="71">
        <f t="shared" si="153"/>
        <v>24076.957275682653</v>
      </c>
      <c r="AI224" s="71">
        <f t="shared" si="154"/>
        <v>0</v>
      </c>
      <c r="AJ224" s="71">
        <f t="shared" si="155"/>
        <v>0</v>
      </c>
      <c r="AK224" s="71">
        <f t="shared" si="156"/>
        <v>0</v>
      </c>
      <c r="AL224" s="71">
        <f t="shared" si="157"/>
        <v>0</v>
      </c>
      <c r="AM224" s="71">
        <f t="shared" si="158"/>
        <v>0</v>
      </c>
      <c r="AN224" s="49">
        <f t="shared" si="159"/>
        <v>1349.57434030732</v>
      </c>
      <c r="AO224" s="51">
        <f>IF($E224=$D$352,U224*'1. UC Assumptions'!$H$14,0)</f>
        <v>2437.8492140489952</v>
      </c>
      <c r="AP224" s="70">
        <f t="shared" si="145"/>
        <v>1088.2748737416753</v>
      </c>
      <c r="AQ224" s="70">
        <f t="shared" si="160"/>
        <v>1088.2748737416753</v>
      </c>
      <c r="AR224" s="70">
        <f t="shared" si="161"/>
        <v>0</v>
      </c>
      <c r="AS224" s="70">
        <f t="shared" si="180"/>
        <v>0</v>
      </c>
      <c r="AT224" s="70">
        <f t="shared" si="162"/>
        <v>0</v>
      </c>
      <c r="AU224" s="70">
        <f t="shared" si="163"/>
        <v>0</v>
      </c>
      <c r="AV224" s="70">
        <f t="shared" si="181"/>
        <v>0</v>
      </c>
      <c r="AW224" s="99">
        <f t="shared" si="147"/>
        <v>2437.8492140489952</v>
      </c>
      <c r="AX224" s="281">
        <v>143133.64000000001</v>
      </c>
      <c r="AY224" s="281">
        <f>ROUND(AX224*'1. UC Assumptions'!$C$19,2)</f>
        <v>60044.56</v>
      </c>
      <c r="AZ224" s="281">
        <f>IF((AE224-AD224-AX224)*'1. UC Assumptions'!$C$19&gt;0,(AE224-AD224-AX224)*'1. UC Assumptions'!$C$19,0)</f>
        <v>0</v>
      </c>
      <c r="BA224" s="281">
        <f t="shared" si="143"/>
        <v>60044.56</v>
      </c>
      <c r="BB224" s="281">
        <f>ROUND(BA224/'1. UC Assumptions'!$C$19,2)</f>
        <v>143133.64000000001</v>
      </c>
      <c r="BC224" s="283">
        <f t="shared" si="182"/>
        <v>2437.8492140489952</v>
      </c>
      <c r="BD224" s="281">
        <f t="shared" si="164"/>
        <v>0</v>
      </c>
      <c r="BE224" s="281">
        <f t="shared" si="165"/>
        <v>0</v>
      </c>
      <c r="BF224" s="281">
        <f t="shared" si="166"/>
        <v>0</v>
      </c>
      <c r="BG224" s="281">
        <f t="shared" si="167"/>
        <v>0</v>
      </c>
      <c r="BH224" s="281">
        <f t="shared" si="168"/>
        <v>0</v>
      </c>
      <c r="BI224" s="281">
        <f t="shared" si="169"/>
        <v>0</v>
      </c>
      <c r="BJ224" s="281">
        <f t="shared" si="144"/>
        <v>2437.8492140489952</v>
      </c>
      <c r="BK224" s="281">
        <f t="shared" si="170"/>
        <v>0</v>
      </c>
      <c r="BL224" s="281">
        <f t="shared" si="171"/>
        <v>2437.8492140489952</v>
      </c>
      <c r="BM224" s="281">
        <f t="shared" si="172"/>
        <v>0</v>
      </c>
      <c r="BN224" s="281">
        <f t="shared" si="173"/>
        <v>0</v>
      </c>
      <c r="BO224" s="281">
        <f t="shared" si="174"/>
        <v>0</v>
      </c>
      <c r="BP224" s="281">
        <f t="shared" si="175"/>
        <v>0</v>
      </c>
      <c r="BQ224" s="281">
        <f t="shared" si="176"/>
        <v>0</v>
      </c>
      <c r="BR224" s="281">
        <f t="shared" si="183"/>
        <v>2437.8492140489952</v>
      </c>
      <c r="BS224" s="281">
        <f t="shared" si="148"/>
        <v>1022.67</v>
      </c>
      <c r="BT224" s="90"/>
      <c r="BU224" s="111"/>
      <c r="BV224" s="111"/>
      <c r="BW224" s="126">
        <v>355682.67819367955</v>
      </c>
      <c r="BX224" s="126">
        <v>421723.75703499629</v>
      </c>
      <c r="BY224" s="7">
        <f t="shared" si="184"/>
        <v>0</v>
      </c>
    </row>
    <row r="225" spans="1:77">
      <c r="A225" s="118" t="s">
        <v>557</v>
      </c>
      <c r="B225" s="118" t="s">
        <v>558</v>
      </c>
      <c r="C225" s="269" t="s">
        <v>558</v>
      </c>
      <c r="D225" s="119" t="s">
        <v>949</v>
      </c>
      <c r="E225" s="119" t="s">
        <v>977</v>
      </c>
      <c r="F225" s="120"/>
      <c r="G225" s="121" t="s">
        <v>1255</v>
      </c>
      <c r="H225" s="121" t="s">
        <v>911</v>
      </c>
      <c r="I225" s="122">
        <v>1</v>
      </c>
      <c r="J225" s="217" t="str">
        <f t="shared" si="146"/>
        <v xml:space="preserve"> </v>
      </c>
      <c r="K225" s="123">
        <v>2303206.6235990715</v>
      </c>
      <c r="L225" s="123">
        <v>1919786.1400000001</v>
      </c>
      <c r="M225" s="281">
        <v>3879800.12</v>
      </c>
      <c r="N225" s="264">
        <v>3820590.1248337347</v>
      </c>
      <c r="O225" s="282">
        <v>59209.995166265406</v>
      </c>
      <c r="P225" s="93">
        <f t="shared" si="149"/>
        <v>7.4285787105204948E-2</v>
      </c>
      <c r="Q225" s="231">
        <v>4536701.1049826136</v>
      </c>
      <c r="R225" s="231"/>
      <c r="S225" s="123">
        <v>4536701.1049826136</v>
      </c>
      <c r="T225" s="123">
        <v>0</v>
      </c>
      <c r="U225" s="123">
        <f t="shared" si="177"/>
        <v>716110.98014887888</v>
      </c>
      <c r="V225" s="123">
        <f t="shared" si="150"/>
        <v>716110.98014887888</v>
      </c>
      <c r="W225" s="123" t="b">
        <f t="shared" si="151"/>
        <v>0</v>
      </c>
      <c r="X225" s="123">
        <v>70308</v>
      </c>
      <c r="Y225" s="123">
        <v>0</v>
      </c>
      <c r="Z225" s="123">
        <v>0</v>
      </c>
      <c r="AA225" s="123">
        <v>0</v>
      </c>
      <c r="AB225" s="123">
        <v>0</v>
      </c>
      <c r="AC225" s="70">
        <f t="shared" si="178"/>
        <v>11098.004833734594</v>
      </c>
      <c r="AD225" s="70">
        <v>0</v>
      </c>
      <c r="AE225" s="70">
        <f t="shared" si="179"/>
        <v>727208.98498261347</v>
      </c>
      <c r="AF225" s="51">
        <f>IF(D225='2. UC Pool Allocations by Type'!B$5,'2. UC Pool Allocations by Type'!J$5,IF(D225='2. UC Pool Allocations by Type'!B$6,'2. UC Pool Allocations by Type'!J$6,IF(D225='2. UC Pool Allocations by Type'!B$7,'2. UC Pool Allocations by Type'!J$7,IF(D225='2. UC Pool Allocations by Type'!B$10,'2. UC Pool Allocations by Type'!J$10,IF(D225='2. UC Pool Allocations by Type'!B$14,'2. UC Pool Allocations by Type'!J$14,IF(D225='2. UC Pool Allocations by Type'!B$15,'2. UC Pool Allocations by Type'!J$15,IF(D225='2. UC Pool Allocations by Type'!B$16,'2. UC Pool Allocations by Type'!J$16,0)))))))</f>
        <v>114315041.35925385</v>
      </c>
      <c r="AG225" s="71">
        <f t="shared" si="152"/>
        <v>727208.98498261347</v>
      </c>
      <c r="AH225" s="71">
        <f t="shared" si="153"/>
        <v>0</v>
      </c>
      <c r="AI225" s="71">
        <f t="shared" si="154"/>
        <v>0</v>
      </c>
      <c r="AJ225" s="71">
        <f t="shared" si="155"/>
        <v>0</v>
      </c>
      <c r="AK225" s="71">
        <f t="shared" si="156"/>
        <v>0</v>
      </c>
      <c r="AL225" s="71">
        <f t="shared" si="157"/>
        <v>0</v>
      </c>
      <c r="AM225" s="71">
        <f t="shared" si="158"/>
        <v>0</v>
      </c>
      <c r="AN225" s="49">
        <f t="shared" si="159"/>
        <v>34359.615823804372</v>
      </c>
      <c r="AO225" s="51">
        <f>IF($E225=$D$352,U225*'1. UC Assumptions'!$H$14,0)</f>
        <v>72507.940689457493</v>
      </c>
      <c r="AP225" s="70">
        <f t="shared" si="145"/>
        <v>38148.324865653121</v>
      </c>
      <c r="AQ225" s="70">
        <f t="shared" si="160"/>
        <v>0</v>
      </c>
      <c r="AR225" s="70">
        <f t="shared" si="161"/>
        <v>0</v>
      </c>
      <c r="AS225" s="70">
        <f t="shared" si="180"/>
        <v>0</v>
      </c>
      <c r="AT225" s="70">
        <f t="shared" si="162"/>
        <v>38148.324865653121</v>
      </c>
      <c r="AU225" s="70">
        <f t="shared" si="163"/>
        <v>0</v>
      </c>
      <c r="AV225" s="70">
        <f t="shared" si="181"/>
        <v>0</v>
      </c>
      <c r="AW225" s="99">
        <f t="shared" si="147"/>
        <v>72507.940689457493</v>
      </c>
      <c r="AX225" s="281">
        <v>3879800.12</v>
      </c>
      <c r="AY225" s="281">
        <f>ROUND(AX225*'1. UC Assumptions'!$C$19,2)</f>
        <v>1627576.15</v>
      </c>
      <c r="AZ225" s="281">
        <f>IF((AE225-AD225-AX225)*'1. UC Assumptions'!$C$19&gt;0,(AE225-AD225-AX225)*'1. UC Assumptions'!$C$19,0)</f>
        <v>0</v>
      </c>
      <c r="BA225" s="281">
        <f t="shared" si="143"/>
        <v>1627576.15</v>
      </c>
      <c r="BB225" s="281">
        <f>ROUND(BA225/'1. UC Assumptions'!$C$19,2)</f>
        <v>3879800.12</v>
      </c>
      <c r="BC225" s="283">
        <f t="shared" si="182"/>
        <v>72507.940689457493</v>
      </c>
      <c r="BD225" s="281">
        <f t="shared" si="164"/>
        <v>0</v>
      </c>
      <c r="BE225" s="281">
        <f t="shared" si="165"/>
        <v>0</v>
      </c>
      <c r="BF225" s="281">
        <f t="shared" si="166"/>
        <v>3807292.1793105425</v>
      </c>
      <c r="BG225" s="281">
        <f t="shared" si="167"/>
        <v>0</v>
      </c>
      <c r="BH225" s="281">
        <f t="shared" si="168"/>
        <v>0</v>
      </c>
      <c r="BI225" s="281">
        <f t="shared" si="169"/>
        <v>0</v>
      </c>
      <c r="BJ225" s="281">
        <f t="shared" si="144"/>
        <v>72507.940689457493</v>
      </c>
      <c r="BK225" s="281">
        <f t="shared" si="170"/>
        <v>72507.940689457493</v>
      </c>
      <c r="BL225" s="281">
        <f t="shared" si="171"/>
        <v>0</v>
      </c>
      <c r="BM225" s="281">
        <f t="shared" si="172"/>
        <v>0</v>
      </c>
      <c r="BN225" s="281">
        <f t="shared" si="173"/>
        <v>0</v>
      </c>
      <c r="BO225" s="281">
        <f t="shared" si="174"/>
        <v>0</v>
      </c>
      <c r="BP225" s="281">
        <f t="shared" si="175"/>
        <v>0</v>
      </c>
      <c r="BQ225" s="281">
        <f t="shared" si="176"/>
        <v>0</v>
      </c>
      <c r="BR225" s="281">
        <f t="shared" si="183"/>
        <v>72507.940689457493</v>
      </c>
      <c r="BS225" s="281">
        <f t="shared" si="148"/>
        <v>30417.08</v>
      </c>
      <c r="BT225" s="90"/>
      <c r="BU225" s="111"/>
      <c r="BV225" s="111"/>
      <c r="BW225" s="126">
        <v>2387013.6835990716</v>
      </c>
      <c r="BX225" s="126">
        <v>4536701.1049826136</v>
      </c>
      <c r="BY225" s="7">
        <f t="shared" si="184"/>
        <v>0</v>
      </c>
    </row>
    <row r="226" spans="1:77">
      <c r="A226" s="118" t="s">
        <v>559</v>
      </c>
      <c r="B226" s="118" t="s">
        <v>560</v>
      </c>
      <c r="C226" s="269" t="s">
        <v>560</v>
      </c>
      <c r="D226" s="119" t="s">
        <v>972</v>
      </c>
      <c r="E226" s="119"/>
      <c r="F226" s="120"/>
      <c r="G226" s="121" t="s">
        <v>1256</v>
      </c>
      <c r="H226" s="121" t="s">
        <v>912</v>
      </c>
      <c r="I226" s="122">
        <v>6</v>
      </c>
      <c r="J226" s="217" t="str">
        <f t="shared" si="146"/>
        <v xml:space="preserve"> </v>
      </c>
      <c r="K226" s="123">
        <v>5581280.9152530599</v>
      </c>
      <c r="L226" s="123">
        <v>6696001</v>
      </c>
      <c r="M226" s="281">
        <v>6165038.4500000002</v>
      </c>
      <c r="N226" s="264">
        <v>5974432.5132277124</v>
      </c>
      <c r="O226" s="282">
        <v>190605.93677228782</v>
      </c>
      <c r="P226" s="93">
        <f t="shared" si="149"/>
        <v>8.1688273646416398E-2</v>
      </c>
      <c r="Q226" s="231">
        <v>13280191.879980452</v>
      </c>
      <c r="R226" s="231"/>
      <c r="S226" s="123">
        <v>13280191.879980452</v>
      </c>
      <c r="T226" s="123">
        <v>0</v>
      </c>
      <c r="U226" s="123">
        <f t="shared" si="177"/>
        <v>7305759.36675274</v>
      </c>
      <c r="V226" s="123" t="b">
        <f t="shared" si="150"/>
        <v>0</v>
      </c>
      <c r="W226" s="123">
        <f t="shared" si="151"/>
        <v>0</v>
      </c>
      <c r="X226" s="123">
        <v>423686</v>
      </c>
      <c r="Y226" s="123">
        <v>0</v>
      </c>
      <c r="Z226" s="123">
        <v>0</v>
      </c>
      <c r="AA226" s="123">
        <v>0</v>
      </c>
      <c r="AB226" s="123">
        <v>0</v>
      </c>
      <c r="AC226" s="70">
        <f t="shared" si="178"/>
        <v>233080.06322771218</v>
      </c>
      <c r="AD226" s="70">
        <v>0</v>
      </c>
      <c r="AE226" s="70">
        <f t="shared" si="179"/>
        <v>7538839.4299804522</v>
      </c>
      <c r="AF226" s="51">
        <f>IF(D226='2. UC Pool Allocations by Type'!B$5,'2. UC Pool Allocations by Type'!J$5,IF(D226='2. UC Pool Allocations by Type'!B$6,'2. UC Pool Allocations by Type'!J$6,IF(D226='2. UC Pool Allocations by Type'!B$7,'2. UC Pool Allocations by Type'!J$7,IF(D226='2. UC Pool Allocations by Type'!B$10,'2. UC Pool Allocations by Type'!J$10,IF(D226='2. UC Pool Allocations by Type'!B$14,'2. UC Pool Allocations by Type'!J$14,IF(D226='2. UC Pool Allocations by Type'!B$15,'2. UC Pool Allocations by Type'!J$15,IF(D226='2. UC Pool Allocations by Type'!B$16,'2. UC Pool Allocations by Type'!J$16,0)))))))</f>
        <v>7359030.3040027209</v>
      </c>
      <c r="AG226" s="71">
        <f t="shared" si="152"/>
        <v>0</v>
      </c>
      <c r="AH226" s="71">
        <f t="shared" si="153"/>
        <v>7538839.4299804522</v>
      </c>
      <c r="AI226" s="71">
        <f t="shared" si="154"/>
        <v>0</v>
      </c>
      <c r="AJ226" s="71">
        <f t="shared" si="155"/>
        <v>0</v>
      </c>
      <c r="AK226" s="71">
        <f t="shared" si="156"/>
        <v>0</v>
      </c>
      <c r="AL226" s="71">
        <f t="shared" si="157"/>
        <v>0</v>
      </c>
      <c r="AM226" s="71">
        <f t="shared" si="158"/>
        <v>0</v>
      </c>
      <c r="AN226" s="49">
        <f t="shared" si="159"/>
        <v>422571.01401573227</v>
      </c>
      <c r="AO226" s="51">
        <f>IF($E226=$D$352,U226*'1. UC Assumptions'!$H$14,0)</f>
        <v>0</v>
      </c>
      <c r="AP226" s="70">
        <f t="shared" si="145"/>
        <v>0</v>
      </c>
      <c r="AQ226" s="70">
        <f t="shared" si="160"/>
        <v>0</v>
      </c>
      <c r="AR226" s="70">
        <f t="shared" si="161"/>
        <v>422571.01401573227</v>
      </c>
      <c r="AS226" s="70">
        <f t="shared" si="180"/>
        <v>-92824.777213127614</v>
      </c>
      <c r="AT226" s="70">
        <f t="shared" si="162"/>
        <v>0</v>
      </c>
      <c r="AU226" s="70">
        <f t="shared" si="163"/>
        <v>0</v>
      </c>
      <c r="AV226" s="70">
        <f t="shared" si="181"/>
        <v>0</v>
      </c>
      <c r="AW226" s="99">
        <f t="shared" si="147"/>
        <v>329746.23680260463</v>
      </c>
      <c r="AX226" s="281">
        <v>6165038.4500000002</v>
      </c>
      <c r="AY226" s="281">
        <f>ROUND(AX226*'1. UC Assumptions'!$C$19,2)</f>
        <v>2586233.63</v>
      </c>
      <c r="AZ226" s="281">
        <f>IF((AE226-AD226-AX226)*'1. UC Assumptions'!$C$19&gt;0,(AE226-AD226-AX226)*'1. UC Assumptions'!$C$19,0)</f>
        <v>576309.51110179955</v>
      </c>
      <c r="BA226" s="281">
        <f t="shared" si="143"/>
        <v>3162543.1411017994</v>
      </c>
      <c r="BB226" s="281">
        <f>ROUND(BA226/'1. UC Assumptions'!$C$19,2)</f>
        <v>7538839.4299999997</v>
      </c>
      <c r="BC226" s="283">
        <f t="shared" si="182"/>
        <v>329746.23680260463</v>
      </c>
      <c r="BD226" s="281">
        <f t="shared" si="164"/>
        <v>0</v>
      </c>
      <c r="BE226" s="281">
        <f t="shared" si="165"/>
        <v>0</v>
      </c>
      <c r="BF226" s="281">
        <f t="shared" si="166"/>
        <v>0</v>
      </c>
      <c r="BG226" s="281">
        <f t="shared" si="167"/>
        <v>0</v>
      </c>
      <c r="BH226" s="281">
        <f t="shared" si="168"/>
        <v>0</v>
      </c>
      <c r="BI226" s="281">
        <f t="shared" si="169"/>
        <v>0</v>
      </c>
      <c r="BJ226" s="281">
        <f t="shared" si="144"/>
        <v>329746.23680260463</v>
      </c>
      <c r="BK226" s="281">
        <f t="shared" si="170"/>
        <v>0</v>
      </c>
      <c r="BL226" s="281">
        <f t="shared" si="171"/>
        <v>329746.23680260463</v>
      </c>
      <c r="BM226" s="281">
        <f t="shared" si="172"/>
        <v>0</v>
      </c>
      <c r="BN226" s="281">
        <f t="shared" si="173"/>
        <v>0</v>
      </c>
      <c r="BO226" s="281">
        <f t="shared" si="174"/>
        <v>0</v>
      </c>
      <c r="BP226" s="281">
        <f t="shared" si="175"/>
        <v>0</v>
      </c>
      <c r="BQ226" s="281">
        <f t="shared" si="176"/>
        <v>0</v>
      </c>
      <c r="BR226" s="281">
        <f t="shared" si="183"/>
        <v>329746.23680260463</v>
      </c>
      <c r="BS226" s="281">
        <f t="shared" si="148"/>
        <v>138328.54</v>
      </c>
      <c r="BT226" s="90"/>
      <c r="BU226" s="111"/>
      <c r="BV226" s="111"/>
      <c r="BW226" s="126">
        <v>5911205.5852530599</v>
      </c>
      <c r="BX226" s="126">
        <v>13280191.879980452</v>
      </c>
      <c r="BY226" s="7">
        <f t="shared" si="184"/>
        <v>0</v>
      </c>
    </row>
    <row r="227" spans="1:77">
      <c r="A227" s="118" t="s">
        <v>562</v>
      </c>
      <c r="B227" s="118" t="s">
        <v>563</v>
      </c>
      <c r="C227" s="269" t="s">
        <v>563</v>
      </c>
      <c r="D227" s="119" t="s">
        <v>949</v>
      </c>
      <c r="E227" s="119"/>
      <c r="F227" s="120"/>
      <c r="G227" s="121" t="s">
        <v>561</v>
      </c>
      <c r="H227" s="121" t="s">
        <v>838</v>
      </c>
      <c r="I227" s="122">
        <v>11</v>
      </c>
      <c r="J227" s="217">
        <f t="shared" si="146"/>
        <v>1</v>
      </c>
      <c r="K227" s="123">
        <v>12166133.273039997</v>
      </c>
      <c r="L227" s="123">
        <v>22271127</v>
      </c>
      <c r="M227" s="281">
        <v>15452514.059999999</v>
      </c>
      <c r="N227" s="264">
        <v>15452514.059999999</v>
      </c>
      <c r="O227" s="282">
        <v>0</v>
      </c>
      <c r="P227" s="93">
        <f t="shared" si="149"/>
        <v>6.5717022382661083E-2</v>
      </c>
      <c r="Q227" s="231">
        <v>36700374.477200888</v>
      </c>
      <c r="R227" s="231"/>
      <c r="S227" s="123">
        <v>36700374.477200888</v>
      </c>
      <c r="T227" s="123">
        <v>5210381.043534765</v>
      </c>
      <c r="U227" s="123">
        <f t="shared" si="177"/>
        <v>16037479.373666126</v>
      </c>
      <c r="V227" s="123">
        <f t="shared" si="150"/>
        <v>0</v>
      </c>
      <c r="W227" s="123" t="b">
        <f t="shared" si="151"/>
        <v>0</v>
      </c>
      <c r="X227" s="123">
        <v>0</v>
      </c>
      <c r="Y227" s="123">
        <v>0</v>
      </c>
      <c r="Z227" s="123">
        <v>0</v>
      </c>
      <c r="AA227" s="123">
        <v>0</v>
      </c>
      <c r="AB227" s="123">
        <v>0</v>
      </c>
      <c r="AC227" s="70">
        <f t="shared" si="178"/>
        <v>0</v>
      </c>
      <c r="AD227" s="70">
        <v>0</v>
      </c>
      <c r="AE227" s="70">
        <f t="shared" si="179"/>
        <v>16037479.373666126</v>
      </c>
      <c r="AF227" s="51">
        <f>IF(D227='2. UC Pool Allocations by Type'!B$5,'2. UC Pool Allocations by Type'!J$5,IF(D227='2. UC Pool Allocations by Type'!B$6,'2. UC Pool Allocations by Type'!J$6,IF(D227='2. UC Pool Allocations by Type'!B$7,'2. UC Pool Allocations by Type'!J$7,IF(D227='2. UC Pool Allocations by Type'!B$10,'2. UC Pool Allocations by Type'!J$10,IF(D227='2. UC Pool Allocations by Type'!B$14,'2. UC Pool Allocations by Type'!J$14,IF(D227='2. UC Pool Allocations by Type'!B$15,'2. UC Pool Allocations by Type'!J$15,IF(D227='2. UC Pool Allocations by Type'!B$16,'2. UC Pool Allocations by Type'!J$16,0)))))))</f>
        <v>114315041.35925385</v>
      </c>
      <c r="AG227" s="71">
        <f t="shared" si="152"/>
        <v>16037479.373666126</v>
      </c>
      <c r="AH227" s="71">
        <f t="shared" si="153"/>
        <v>0</v>
      </c>
      <c r="AI227" s="71">
        <f t="shared" si="154"/>
        <v>0</v>
      </c>
      <c r="AJ227" s="71">
        <f t="shared" si="155"/>
        <v>0</v>
      </c>
      <c r="AK227" s="71">
        <f t="shared" si="156"/>
        <v>0</v>
      </c>
      <c r="AL227" s="71">
        <f t="shared" si="157"/>
        <v>0</v>
      </c>
      <c r="AM227" s="71">
        <f t="shared" si="158"/>
        <v>0</v>
      </c>
      <c r="AN227" s="49">
        <f t="shared" si="159"/>
        <v>757748.65470691281</v>
      </c>
      <c r="AO227" s="51">
        <f>IF($E227=$D$352,U227*'1. UC Assumptions'!$H$14,0)</f>
        <v>0</v>
      </c>
      <c r="AP227" s="70">
        <f t="shared" si="145"/>
        <v>0</v>
      </c>
      <c r="AQ227" s="70">
        <f t="shared" si="160"/>
        <v>0</v>
      </c>
      <c r="AR227" s="70">
        <f t="shared" si="161"/>
        <v>0</v>
      </c>
      <c r="AS227" s="70">
        <f t="shared" si="180"/>
        <v>0</v>
      </c>
      <c r="AT227" s="70">
        <f t="shared" si="162"/>
        <v>0</v>
      </c>
      <c r="AU227" s="70">
        <f t="shared" si="163"/>
        <v>757748.65470691281</v>
      </c>
      <c r="AV227" s="70">
        <f t="shared" si="181"/>
        <v>-33962.91290304446</v>
      </c>
      <c r="AW227" s="99">
        <f t="shared" si="147"/>
        <v>723785.74180386832</v>
      </c>
      <c r="AX227" s="281">
        <v>15452514.059999999</v>
      </c>
      <c r="AY227" s="281">
        <f>ROUND(AX227*'1. UC Assumptions'!$C$19,2)</f>
        <v>6482329.6500000004</v>
      </c>
      <c r="AZ227" s="281">
        <f>IF((AE227-AD227-AX227)*'1. UC Assumptions'!$C$19&gt;0,(AE227-AD227-AX227)*'1. UC Assumptions'!$C$19,0)</f>
        <v>245392.94908294053</v>
      </c>
      <c r="BA227" s="281">
        <f t="shared" si="143"/>
        <v>6727722.5990829412</v>
      </c>
      <c r="BB227" s="281">
        <f>ROUND(BA227/'1. UC Assumptions'!$C$19,2)</f>
        <v>16037479.380000001</v>
      </c>
      <c r="BC227" s="283">
        <f t="shared" si="182"/>
        <v>723785.74180386832</v>
      </c>
      <c r="BD227" s="281">
        <f t="shared" si="164"/>
        <v>0</v>
      </c>
      <c r="BE227" s="281">
        <f t="shared" si="165"/>
        <v>0</v>
      </c>
      <c r="BF227" s="281">
        <f t="shared" si="166"/>
        <v>15313693.638196133</v>
      </c>
      <c r="BG227" s="281">
        <f t="shared" si="167"/>
        <v>0</v>
      </c>
      <c r="BH227" s="281">
        <f t="shared" si="168"/>
        <v>0</v>
      </c>
      <c r="BI227" s="281">
        <f t="shared" si="169"/>
        <v>0</v>
      </c>
      <c r="BJ227" s="281">
        <f t="shared" si="144"/>
        <v>723785.74180386832</v>
      </c>
      <c r="BK227" s="281">
        <f t="shared" si="170"/>
        <v>723785.74180386832</v>
      </c>
      <c r="BL227" s="281">
        <f t="shared" si="171"/>
        <v>0</v>
      </c>
      <c r="BM227" s="281">
        <f t="shared" si="172"/>
        <v>0</v>
      </c>
      <c r="BN227" s="281">
        <f t="shared" si="173"/>
        <v>0</v>
      </c>
      <c r="BO227" s="281">
        <f t="shared" si="174"/>
        <v>0</v>
      </c>
      <c r="BP227" s="281">
        <f t="shared" si="175"/>
        <v>0</v>
      </c>
      <c r="BQ227" s="281">
        <f t="shared" si="176"/>
        <v>0</v>
      </c>
      <c r="BR227" s="281">
        <f t="shared" si="183"/>
        <v>723785.74180386832</v>
      </c>
      <c r="BS227" s="281">
        <f t="shared" si="148"/>
        <v>303628.11</v>
      </c>
      <c r="BT227" s="90"/>
      <c r="BU227" s="111"/>
      <c r="BV227" s="111"/>
      <c r="BW227" s="126">
        <v>12569424.023039997</v>
      </c>
      <c r="BX227" s="126">
        <v>36700374.477200888</v>
      </c>
      <c r="BY227" s="7">
        <f t="shared" si="184"/>
        <v>0</v>
      </c>
    </row>
    <row r="228" spans="1:77">
      <c r="A228" s="118" t="s">
        <v>565</v>
      </c>
      <c r="B228" s="118" t="s">
        <v>566</v>
      </c>
      <c r="C228" s="269" t="s">
        <v>566</v>
      </c>
      <c r="D228" s="119" t="s">
        <v>949</v>
      </c>
      <c r="E228" s="119"/>
      <c r="F228" s="120"/>
      <c r="G228" s="121" t="s">
        <v>1258</v>
      </c>
      <c r="H228" s="121" t="s">
        <v>775</v>
      </c>
      <c r="I228" s="122">
        <v>9</v>
      </c>
      <c r="J228" s="217">
        <f t="shared" si="146"/>
        <v>1</v>
      </c>
      <c r="K228" s="123">
        <v>32232100.130926415</v>
      </c>
      <c r="L228" s="123">
        <v>22369572</v>
      </c>
      <c r="M228" s="281">
        <v>33656537.860000007</v>
      </c>
      <c r="N228" s="264">
        <v>20277298.777885474</v>
      </c>
      <c r="O228" s="282">
        <v>13379239.082114533</v>
      </c>
      <c r="P228" s="93">
        <f t="shared" si="149"/>
        <v>0.31999332199734609</v>
      </c>
      <c r="Q228" s="231">
        <v>72072513.215889469</v>
      </c>
      <c r="R228" s="231"/>
      <c r="S228" s="123">
        <v>72073842.582711473</v>
      </c>
      <c r="T228" s="123">
        <v>22568341.105659414</v>
      </c>
      <c r="U228" s="123">
        <f t="shared" si="177"/>
        <v>29228202.699166588</v>
      </c>
      <c r="V228" s="123">
        <f t="shared" si="150"/>
        <v>0</v>
      </c>
      <c r="W228" s="123" t="b">
        <f t="shared" si="151"/>
        <v>0</v>
      </c>
      <c r="X228" s="123">
        <v>29457006</v>
      </c>
      <c r="Y228" s="123">
        <v>3207401</v>
      </c>
      <c r="Z228" s="123">
        <v>0</v>
      </c>
      <c r="AA228" s="123">
        <v>0</v>
      </c>
      <c r="AB228" s="123">
        <v>0</v>
      </c>
      <c r="AC228" s="70">
        <f t="shared" si="178"/>
        <v>19285167.917885467</v>
      </c>
      <c r="AD228" s="70">
        <v>0</v>
      </c>
      <c r="AE228" s="70">
        <f t="shared" si="179"/>
        <v>48513370.617052056</v>
      </c>
      <c r="AF228" s="51">
        <f>IF(D228='2. UC Pool Allocations by Type'!B$5,'2. UC Pool Allocations by Type'!J$5,IF(D228='2. UC Pool Allocations by Type'!B$6,'2. UC Pool Allocations by Type'!J$6,IF(D228='2. UC Pool Allocations by Type'!B$7,'2. UC Pool Allocations by Type'!J$7,IF(D228='2. UC Pool Allocations by Type'!B$10,'2. UC Pool Allocations by Type'!J$10,IF(D228='2. UC Pool Allocations by Type'!B$14,'2. UC Pool Allocations by Type'!J$14,IF(D228='2. UC Pool Allocations by Type'!B$15,'2. UC Pool Allocations by Type'!J$15,IF(D228='2. UC Pool Allocations by Type'!B$16,'2. UC Pool Allocations by Type'!J$16,0)))))))</f>
        <v>114315041.35925385</v>
      </c>
      <c r="AG228" s="71">
        <f t="shared" si="152"/>
        <v>48513370.617052056</v>
      </c>
      <c r="AH228" s="71">
        <f t="shared" si="153"/>
        <v>0</v>
      </c>
      <c r="AI228" s="71">
        <f t="shared" si="154"/>
        <v>0</v>
      </c>
      <c r="AJ228" s="71">
        <f t="shared" si="155"/>
        <v>0</v>
      </c>
      <c r="AK228" s="71">
        <f t="shared" si="156"/>
        <v>0</v>
      </c>
      <c r="AL228" s="71">
        <f t="shared" si="157"/>
        <v>0</v>
      </c>
      <c r="AM228" s="71">
        <f t="shared" si="158"/>
        <v>0</v>
      </c>
      <c r="AN228" s="49">
        <f t="shared" si="159"/>
        <v>2292189.4684230299</v>
      </c>
      <c r="AO228" s="51">
        <f>IF($E228=$D$352,U228*'1. UC Assumptions'!$H$14,0)</f>
        <v>0</v>
      </c>
      <c r="AP228" s="70">
        <f t="shared" si="145"/>
        <v>0</v>
      </c>
      <c r="AQ228" s="70">
        <f t="shared" si="160"/>
        <v>0</v>
      </c>
      <c r="AR228" s="70">
        <f t="shared" si="161"/>
        <v>0</v>
      </c>
      <c r="AS228" s="70">
        <f t="shared" si="180"/>
        <v>0</v>
      </c>
      <c r="AT228" s="70">
        <f t="shared" si="162"/>
        <v>0</v>
      </c>
      <c r="AU228" s="70">
        <f t="shared" si="163"/>
        <v>2292189.4684230299</v>
      </c>
      <c r="AV228" s="70">
        <f t="shared" si="181"/>
        <v>-102737.80202676608</v>
      </c>
      <c r="AW228" s="99">
        <f t="shared" si="147"/>
        <v>2189451.666396264</v>
      </c>
      <c r="AX228" s="281">
        <v>33656537.860000007</v>
      </c>
      <c r="AY228" s="281">
        <f>ROUND(AX228*'1. UC Assumptions'!$C$19,2)</f>
        <v>14118917.630000001</v>
      </c>
      <c r="AZ228" s="281">
        <f>IF((AE228-AD228-AX228)*'1. UC Assumptions'!$C$19&gt;0,(AE228-AD228-AX228)*'1. UC Assumptions'!$C$19,0)</f>
        <v>6232441.3415833339</v>
      </c>
      <c r="BA228" s="281">
        <f t="shared" si="143"/>
        <v>20351358.971583337</v>
      </c>
      <c r="BB228" s="281">
        <f>ROUND(BA228/'1. UC Assumptions'!$C$19,2)</f>
        <v>48513370.609999999</v>
      </c>
      <c r="BC228" s="283">
        <f t="shared" si="182"/>
        <v>2189451.666396264</v>
      </c>
      <c r="BD228" s="281">
        <f t="shared" si="164"/>
        <v>0</v>
      </c>
      <c r="BE228" s="281">
        <f t="shared" si="165"/>
        <v>0</v>
      </c>
      <c r="BF228" s="281">
        <f t="shared" si="166"/>
        <v>46323918.943603739</v>
      </c>
      <c r="BG228" s="281">
        <f t="shared" si="167"/>
        <v>0</v>
      </c>
      <c r="BH228" s="281">
        <f t="shared" si="168"/>
        <v>0</v>
      </c>
      <c r="BI228" s="281">
        <f t="shared" si="169"/>
        <v>0</v>
      </c>
      <c r="BJ228" s="281">
        <f t="shared" si="144"/>
        <v>2189451.666396264</v>
      </c>
      <c r="BK228" s="281">
        <f t="shared" si="170"/>
        <v>2189451.666396264</v>
      </c>
      <c r="BL228" s="281">
        <f t="shared" si="171"/>
        <v>0</v>
      </c>
      <c r="BM228" s="281">
        <f t="shared" si="172"/>
        <v>0</v>
      </c>
      <c r="BN228" s="281">
        <f t="shared" si="173"/>
        <v>0</v>
      </c>
      <c r="BO228" s="281">
        <f t="shared" si="174"/>
        <v>0</v>
      </c>
      <c r="BP228" s="281">
        <f t="shared" si="175"/>
        <v>0</v>
      </c>
      <c r="BQ228" s="281">
        <f t="shared" si="176"/>
        <v>0</v>
      </c>
      <c r="BR228" s="281">
        <f t="shared" si="183"/>
        <v>2189451.666396264</v>
      </c>
      <c r="BS228" s="281">
        <f t="shared" si="148"/>
        <v>918474.97</v>
      </c>
      <c r="BT228" s="90"/>
      <c r="BU228" s="111"/>
      <c r="BV228" s="111"/>
      <c r="BW228" s="126">
        <v>46050603.810926415</v>
      </c>
      <c r="BX228" s="126">
        <v>72072513.215889469</v>
      </c>
      <c r="BY228" s="7">
        <f t="shared" si="184"/>
        <v>-1329.3668220043182</v>
      </c>
    </row>
    <row r="229" spans="1:77">
      <c r="A229" s="118" t="s">
        <v>568</v>
      </c>
      <c r="B229" s="118" t="s">
        <v>569</v>
      </c>
      <c r="C229" s="269" t="s">
        <v>2141</v>
      </c>
      <c r="D229" s="119" t="s">
        <v>972</v>
      </c>
      <c r="E229" s="119" t="s">
        <v>977</v>
      </c>
      <c r="F229" s="120"/>
      <c r="G229" s="121" t="s">
        <v>567</v>
      </c>
      <c r="H229" s="121" t="s">
        <v>913</v>
      </c>
      <c r="I229" s="122">
        <v>4</v>
      </c>
      <c r="J229" s="217">
        <f t="shared" si="146"/>
        <v>1</v>
      </c>
      <c r="K229" s="123">
        <v>2115478.3387933029</v>
      </c>
      <c r="L229" s="123">
        <v>1161006</v>
      </c>
      <c r="M229" s="281">
        <v>1204448.53</v>
      </c>
      <c r="N229" s="264">
        <v>1051613.055270629</v>
      </c>
      <c r="O229" s="282">
        <v>152835.47472937102</v>
      </c>
      <c r="P229" s="93">
        <f t="shared" si="149"/>
        <v>7.0111927340256841E-2</v>
      </c>
      <c r="Q229" s="231">
        <v>3506204.9706862685</v>
      </c>
      <c r="R229" s="231"/>
      <c r="S229" s="123">
        <v>3506204.9706862685</v>
      </c>
      <c r="T229" s="123">
        <v>2076948.6790588624</v>
      </c>
      <c r="U229" s="123">
        <f t="shared" si="177"/>
        <v>377643.23635677714</v>
      </c>
      <c r="V229" s="123" t="b">
        <f t="shared" si="150"/>
        <v>0</v>
      </c>
      <c r="W229" s="123">
        <f t="shared" si="151"/>
        <v>377643.23635677714</v>
      </c>
      <c r="X229" s="123">
        <v>207720</v>
      </c>
      <c r="Y229" s="123">
        <v>0</v>
      </c>
      <c r="Z229" s="123">
        <v>0</v>
      </c>
      <c r="AA229" s="123">
        <v>0</v>
      </c>
      <c r="AB229" s="123">
        <v>0</v>
      </c>
      <c r="AC229" s="70">
        <f t="shared" si="178"/>
        <v>54884.525270628976</v>
      </c>
      <c r="AD229" s="70">
        <v>0</v>
      </c>
      <c r="AE229" s="70">
        <f t="shared" si="179"/>
        <v>432527.76162740611</v>
      </c>
      <c r="AF229" s="51">
        <f>IF(D229='2. UC Pool Allocations by Type'!B$5,'2. UC Pool Allocations by Type'!J$5,IF(D229='2. UC Pool Allocations by Type'!B$6,'2. UC Pool Allocations by Type'!J$6,IF(D229='2. UC Pool Allocations by Type'!B$7,'2. UC Pool Allocations by Type'!J$7,IF(D229='2. UC Pool Allocations by Type'!B$10,'2. UC Pool Allocations by Type'!J$10,IF(D229='2. UC Pool Allocations by Type'!B$14,'2. UC Pool Allocations by Type'!J$14,IF(D229='2. UC Pool Allocations by Type'!B$15,'2. UC Pool Allocations by Type'!J$15,IF(D229='2. UC Pool Allocations by Type'!B$16,'2. UC Pool Allocations by Type'!J$16,0)))))))</f>
        <v>7359030.3040027209</v>
      </c>
      <c r="AG229" s="71">
        <f t="shared" si="152"/>
        <v>0</v>
      </c>
      <c r="AH229" s="71">
        <f t="shared" si="153"/>
        <v>432527.76162740611</v>
      </c>
      <c r="AI229" s="71">
        <f t="shared" si="154"/>
        <v>0</v>
      </c>
      <c r="AJ229" s="71">
        <f t="shared" si="155"/>
        <v>0</v>
      </c>
      <c r="AK229" s="71">
        <f t="shared" si="156"/>
        <v>0</v>
      </c>
      <c r="AL229" s="71">
        <f t="shared" si="157"/>
        <v>0</v>
      </c>
      <c r="AM229" s="71">
        <f t="shared" si="158"/>
        <v>0</v>
      </c>
      <c r="AN229" s="49">
        <f t="shared" si="159"/>
        <v>24244.274800971834</v>
      </c>
      <c r="AO229" s="51">
        <f>IF($E229=$D$352,U229*'1. UC Assumptions'!$H$14,0)</f>
        <v>38237.276263854037</v>
      </c>
      <c r="AP229" s="70">
        <f t="shared" si="145"/>
        <v>13993.001462882203</v>
      </c>
      <c r="AQ229" s="70">
        <f t="shared" si="160"/>
        <v>13993.001462882203</v>
      </c>
      <c r="AR229" s="70">
        <f t="shared" si="161"/>
        <v>0</v>
      </c>
      <c r="AS229" s="70">
        <f t="shared" si="180"/>
        <v>0</v>
      </c>
      <c r="AT229" s="70">
        <f t="shared" si="162"/>
        <v>0</v>
      </c>
      <c r="AU229" s="70">
        <f t="shared" si="163"/>
        <v>0</v>
      </c>
      <c r="AV229" s="70">
        <f t="shared" si="181"/>
        <v>0</v>
      </c>
      <c r="AW229" s="99">
        <f t="shared" si="147"/>
        <v>38237.276263854037</v>
      </c>
      <c r="AX229" s="281">
        <v>1204448.53</v>
      </c>
      <c r="AY229" s="281">
        <f>ROUND(AX229*'1. UC Assumptions'!$C$19,2)</f>
        <v>505266.16</v>
      </c>
      <c r="AZ229" s="281">
        <f>IF((AE229-AD229-AX229)*'1. UC Assumptions'!$C$19&gt;0,(AE229-AD229-AX229)*'1. UC Assumptions'!$C$19,0)</f>
        <v>0</v>
      </c>
      <c r="BA229" s="281">
        <f t="shared" si="143"/>
        <v>505266.16</v>
      </c>
      <c r="BB229" s="281">
        <f>ROUND(BA229/'1. UC Assumptions'!$C$19,2)</f>
        <v>1204448.53</v>
      </c>
      <c r="BC229" s="283">
        <f t="shared" si="182"/>
        <v>38237.276263854037</v>
      </c>
      <c r="BD229" s="281">
        <f t="shared" si="164"/>
        <v>0</v>
      </c>
      <c r="BE229" s="281">
        <f t="shared" si="165"/>
        <v>0</v>
      </c>
      <c r="BF229" s="281">
        <f t="shared" si="166"/>
        <v>0</v>
      </c>
      <c r="BG229" s="281">
        <f t="shared" si="167"/>
        <v>0</v>
      </c>
      <c r="BH229" s="281">
        <f t="shared" si="168"/>
        <v>0</v>
      </c>
      <c r="BI229" s="281">
        <f t="shared" si="169"/>
        <v>0</v>
      </c>
      <c r="BJ229" s="281">
        <f t="shared" si="144"/>
        <v>38237.276263854037</v>
      </c>
      <c r="BK229" s="281">
        <f t="shared" si="170"/>
        <v>0</v>
      </c>
      <c r="BL229" s="281">
        <f t="shared" si="171"/>
        <v>38237.276263854037</v>
      </c>
      <c r="BM229" s="281">
        <f t="shared" si="172"/>
        <v>0</v>
      </c>
      <c r="BN229" s="281">
        <f t="shared" si="173"/>
        <v>0</v>
      </c>
      <c r="BO229" s="281">
        <f t="shared" si="174"/>
        <v>0</v>
      </c>
      <c r="BP229" s="281">
        <f t="shared" si="175"/>
        <v>0</v>
      </c>
      <c r="BQ229" s="281">
        <f t="shared" si="176"/>
        <v>0</v>
      </c>
      <c r="BR229" s="281">
        <f t="shared" si="183"/>
        <v>38237.276263854037</v>
      </c>
      <c r="BS229" s="281">
        <f t="shared" si="148"/>
        <v>16040.53</v>
      </c>
      <c r="BT229" s="90"/>
      <c r="BU229" s="111"/>
      <c r="BV229" s="111"/>
      <c r="BW229" s="126">
        <v>2167518.9787933035</v>
      </c>
      <c r="BX229" s="126">
        <v>3506204.9706862685</v>
      </c>
      <c r="BY229" s="7">
        <f t="shared" si="184"/>
        <v>0</v>
      </c>
    </row>
    <row r="230" spans="1:77">
      <c r="A230" s="118" t="s">
        <v>570</v>
      </c>
      <c r="B230" s="118" t="s">
        <v>571</v>
      </c>
      <c r="C230" s="269" t="s">
        <v>571</v>
      </c>
      <c r="D230" s="119" t="s">
        <v>972</v>
      </c>
      <c r="E230" s="119" t="s">
        <v>977</v>
      </c>
      <c r="F230" s="120"/>
      <c r="G230" s="121" t="s">
        <v>1259</v>
      </c>
      <c r="H230" s="121" t="s">
        <v>914</v>
      </c>
      <c r="I230" s="122">
        <v>1</v>
      </c>
      <c r="J230" s="217">
        <f t="shared" si="146"/>
        <v>1</v>
      </c>
      <c r="K230" s="123">
        <v>1245588.7028182251</v>
      </c>
      <c r="L230" s="123">
        <v>3240956</v>
      </c>
      <c r="M230" s="281">
        <v>1148832.06</v>
      </c>
      <c r="N230" s="264">
        <v>1148832.06</v>
      </c>
      <c r="O230" s="282">
        <v>0</v>
      </c>
      <c r="P230" s="93">
        <f t="shared" si="149"/>
        <v>0.15062784095808435</v>
      </c>
      <c r="Q230" s="231">
        <v>5162343.2447656645</v>
      </c>
      <c r="R230" s="231"/>
      <c r="S230" s="123">
        <v>5162343.2447656645</v>
      </c>
      <c r="T230" s="123">
        <v>3448695.2953185341</v>
      </c>
      <c r="U230" s="123">
        <f t="shared" si="177"/>
        <v>564815.88944713026</v>
      </c>
      <c r="V230" s="123" t="b">
        <f t="shared" si="150"/>
        <v>0</v>
      </c>
      <c r="W230" s="123">
        <f t="shared" si="151"/>
        <v>564815.88944713026</v>
      </c>
      <c r="X230" s="123">
        <v>0</v>
      </c>
      <c r="Y230" s="123">
        <v>0</v>
      </c>
      <c r="Z230" s="123">
        <v>0</v>
      </c>
      <c r="AA230" s="123">
        <v>0</v>
      </c>
      <c r="AB230" s="123">
        <v>0</v>
      </c>
      <c r="AC230" s="70">
        <f t="shared" si="178"/>
        <v>0</v>
      </c>
      <c r="AD230" s="70">
        <v>0</v>
      </c>
      <c r="AE230" s="70">
        <f t="shared" si="179"/>
        <v>564815.88944713026</v>
      </c>
      <c r="AF230" s="51">
        <f>IF(D230='2. UC Pool Allocations by Type'!B$5,'2. UC Pool Allocations by Type'!J$5,IF(D230='2. UC Pool Allocations by Type'!B$6,'2. UC Pool Allocations by Type'!J$6,IF(D230='2. UC Pool Allocations by Type'!B$7,'2. UC Pool Allocations by Type'!J$7,IF(D230='2. UC Pool Allocations by Type'!B$10,'2. UC Pool Allocations by Type'!J$10,IF(D230='2. UC Pool Allocations by Type'!B$14,'2. UC Pool Allocations by Type'!J$14,IF(D230='2. UC Pool Allocations by Type'!B$15,'2. UC Pool Allocations by Type'!J$15,IF(D230='2. UC Pool Allocations by Type'!B$16,'2. UC Pool Allocations by Type'!J$16,0)))))))</f>
        <v>7359030.3040027209</v>
      </c>
      <c r="AG230" s="71">
        <f t="shared" si="152"/>
        <v>0</v>
      </c>
      <c r="AH230" s="71">
        <f t="shared" si="153"/>
        <v>564815.88944713026</v>
      </c>
      <c r="AI230" s="71">
        <f t="shared" si="154"/>
        <v>0</v>
      </c>
      <c r="AJ230" s="71">
        <f t="shared" si="155"/>
        <v>0</v>
      </c>
      <c r="AK230" s="71">
        <f t="shared" si="156"/>
        <v>0</v>
      </c>
      <c r="AL230" s="71">
        <f t="shared" si="157"/>
        <v>0</v>
      </c>
      <c r="AM230" s="71">
        <f t="shared" si="158"/>
        <v>0</v>
      </c>
      <c r="AN230" s="49">
        <f t="shared" si="159"/>
        <v>31659.358891066135</v>
      </c>
      <c r="AO230" s="51">
        <f>IF($E230=$D$352,U230*'1. UC Assumptions'!$H$14,0)</f>
        <v>57188.952756989536</v>
      </c>
      <c r="AP230" s="70">
        <f t="shared" si="145"/>
        <v>25529.593865923402</v>
      </c>
      <c r="AQ230" s="70">
        <f t="shared" si="160"/>
        <v>25529.593865923402</v>
      </c>
      <c r="AR230" s="70">
        <f t="shared" si="161"/>
        <v>0</v>
      </c>
      <c r="AS230" s="70">
        <f t="shared" si="180"/>
        <v>0</v>
      </c>
      <c r="AT230" s="70">
        <f t="shared" si="162"/>
        <v>0</v>
      </c>
      <c r="AU230" s="70">
        <f t="shared" si="163"/>
        <v>0</v>
      </c>
      <c r="AV230" s="70">
        <f t="shared" si="181"/>
        <v>0</v>
      </c>
      <c r="AW230" s="99">
        <f t="shared" si="147"/>
        <v>57188.952756989536</v>
      </c>
      <c r="AX230" s="281">
        <v>1148832.06</v>
      </c>
      <c r="AY230" s="281">
        <f>ROUND(AX230*'1. UC Assumptions'!$C$19,2)</f>
        <v>481935.05</v>
      </c>
      <c r="AZ230" s="281">
        <f>IF((AE230-AD230-AX230)*'1. UC Assumptions'!$C$19&gt;0,(AE230-AD230-AX230)*'1. UC Assumptions'!$C$19,0)</f>
        <v>0</v>
      </c>
      <c r="BA230" s="281">
        <f t="shared" si="143"/>
        <v>481935.05</v>
      </c>
      <c r="BB230" s="281">
        <f>ROUND(BA230/'1. UC Assumptions'!$C$19,2)</f>
        <v>1148832.06</v>
      </c>
      <c r="BC230" s="283">
        <f t="shared" si="182"/>
        <v>57188.952756989536</v>
      </c>
      <c r="BD230" s="281">
        <f t="shared" si="164"/>
        <v>0</v>
      </c>
      <c r="BE230" s="281">
        <f t="shared" si="165"/>
        <v>0</v>
      </c>
      <c r="BF230" s="281">
        <f t="shared" si="166"/>
        <v>0</v>
      </c>
      <c r="BG230" s="281">
        <f t="shared" si="167"/>
        <v>0</v>
      </c>
      <c r="BH230" s="281">
        <f t="shared" si="168"/>
        <v>0</v>
      </c>
      <c r="BI230" s="281">
        <f t="shared" si="169"/>
        <v>0</v>
      </c>
      <c r="BJ230" s="281">
        <f t="shared" si="144"/>
        <v>57188.952756989536</v>
      </c>
      <c r="BK230" s="281">
        <f t="shared" si="170"/>
        <v>0</v>
      </c>
      <c r="BL230" s="281">
        <f t="shared" si="171"/>
        <v>57188.952756989536</v>
      </c>
      <c r="BM230" s="281">
        <f t="shared" si="172"/>
        <v>0</v>
      </c>
      <c r="BN230" s="281">
        <f t="shared" si="173"/>
        <v>0</v>
      </c>
      <c r="BO230" s="281">
        <f t="shared" si="174"/>
        <v>0</v>
      </c>
      <c r="BP230" s="281">
        <f t="shared" si="175"/>
        <v>0</v>
      </c>
      <c r="BQ230" s="281">
        <f t="shared" si="176"/>
        <v>0</v>
      </c>
      <c r="BR230" s="281">
        <f t="shared" si="183"/>
        <v>57188.952756989536</v>
      </c>
      <c r="BS230" s="281">
        <f t="shared" si="148"/>
        <v>23990.76</v>
      </c>
      <c r="BT230" s="90"/>
      <c r="BU230" s="111"/>
      <c r="BV230" s="111"/>
      <c r="BW230" s="126">
        <v>1659781.002818225</v>
      </c>
      <c r="BX230" s="126">
        <v>5162343.2447656645</v>
      </c>
      <c r="BY230" s="7">
        <f t="shared" si="184"/>
        <v>0</v>
      </c>
    </row>
    <row r="231" spans="1:77">
      <c r="A231" s="118" t="s">
        <v>572</v>
      </c>
      <c r="B231" s="118" t="s">
        <v>573</v>
      </c>
      <c r="C231" s="269" t="s">
        <v>573</v>
      </c>
      <c r="D231" s="119" t="s">
        <v>972</v>
      </c>
      <c r="E231" s="119" t="s">
        <v>977</v>
      </c>
      <c r="F231" s="120"/>
      <c r="G231" s="121" t="s">
        <v>1260</v>
      </c>
      <c r="H231" s="121" t="s">
        <v>915</v>
      </c>
      <c r="I231" s="122">
        <v>11</v>
      </c>
      <c r="J231" s="217">
        <f t="shared" si="146"/>
        <v>1</v>
      </c>
      <c r="K231" s="123">
        <v>1637086.089935645</v>
      </c>
      <c r="L231" s="123">
        <v>2184141</v>
      </c>
      <c r="M231" s="281">
        <v>1450062.4500000002</v>
      </c>
      <c r="N231" s="264">
        <v>1409898.1670149649</v>
      </c>
      <c r="O231" s="282">
        <v>40164.28298503533</v>
      </c>
      <c r="P231" s="93">
        <f t="shared" si="149"/>
        <v>7.6665015332414654E-2</v>
      </c>
      <c r="Q231" s="231">
        <v>4108166.7178641995</v>
      </c>
      <c r="R231" s="231"/>
      <c r="S231" s="123">
        <v>4114181.5233741994</v>
      </c>
      <c r="T231" s="123">
        <v>2371443.9665826447</v>
      </c>
      <c r="U231" s="123">
        <f t="shared" si="177"/>
        <v>332839.38977658981</v>
      </c>
      <c r="V231" s="123" t="b">
        <f t="shared" si="150"/>
        <v>0</v>
      </c>
      <c r="W231" s="123">
        <f t="shared" si="151"/>
        <v>332839.38977658981</v>
      </c>
      <c r="X231" s="123">
        <v>49646</v>
      </c>
      <c r="Y231" s="123">
        <v>0</v>
      </c>
      <c r="Z231" s="123">
        <v>0</v>
      </c>
      <c r="AA231" s="123">
        <v>0</v>
      </c>
      <c r="AB231" s="123">
        <v>0</v>
      </c>
      <c r="AC231" s="70">
        <f t="shared" si="178"/>
        <v>9481.7170149646699</v>
      </c>
      <c r="AD231" s="70">
        <v>0</v>
      </c>
      <c r="AE231" s="70">
        <f t="shared" si="179"/>
        <v>342321.10679155448</v>
      </c>
      <c r="AF231" s="51">
        <f>IF(D231='2. UC Pool Allocations by Type'!B$5,'2. UC Pool Allocations by Type'!J$5,IF(D231='2. UC Pool Allocations by Type'!B$6,'2. UC Pool Allocations by Type'!J$6,IF(D231='2. UC Pool Allocations by Type'!B$7,'2. UC Pool Allocations by Type'!J$7,IF(D231='2. UC Pool Allocations by Type'!B$10,'2. UC Pool Allocations by Type'!J$10,IF(D231='2. UC Pool Allocations by Type'!B$14,'2. UC Pool Allocations by Type'!J$14,IF(D231='2. UC Pool Allocations by Type'!B$15,'2. UC Pool Allocations by Type'!J$15,IF(D231='2. UC Pool Allocations by Type'!B$16,'2. UC Pool Allocations by Type'!J$16,0)))))))</f>
        <v>7359030.3040027209</v>
      </c>
      <c r="AG231" s="71">
        <f t="shared" si="152"/>
        <v>0</v>
      </c>
      <c r="AH231" s="71">
        <f t="shared" si="153"/>
        <v>342321.10679155448</v>
      </c>
      <c r="AI231" s="71">
        <f t="shared" si="154"/>
        <v>0</v>
      </c>
      <c r="AJ231" s="71">
        <f t="shared" si="155"/>
        <v>0</v>
      </c>
      <c r="AK231" s="71">
        <f t="shared" si="156"/>
        <v>0</v>
      </c>
      <c r="AL231" s="71">
        <f t="shared" si="157"/>
        <v>0</v>
      </c>
      <c r="AM231" s="71">
        <f t="shared" si="158"/>
        <v>0</v>
      </c>
      <c r="AN231" s="49">
        <f t="shared" si="159"/>
        <v>19187.963685846807</v>
      </c>
      <c r="AO231" s="51">
        <f>IF($E231=$D$352,U231*'1. UC Assumptions'!$H$14,0)</f>
        <v>33700.780189152894</v>
      </c>
      <c r="AP231" s="70">
        <f t="shared" si="145"/>
        <v>14512.816503306087</v>
      </c>
      <c r="AQ231" s="70">
        <f t="shared" si="160"/>
        <v>14512.816503306087</v>
      </c>
      <c r="AR231" s="70">
        <f t="shared" si="161"/>
        <v>0</v>
      </c>
      <c r="AS231" s="70">
        <f t="shared" si="180"/>
        <v>0</v>
      </c>
      <c r="AT231" s="70">
        <f t="shared" si="162"/>
        <v>0</v>
      </c>
      <c r="AU231" s="70">
        <f t="shared" si="163"/>
        <v>0</v>
      </c>
      <c r="AV231" s="70">
        <f t="shared" si="181"/>
        <v>0</v>
      </c>
      <c r="AW231" s="99">
        <f t="shared" si="147"/>
        <v>33700.780189152894</v>
      </c>
      <c r="AX231" s="281">
        <v>1450062.4500000002</v>
      </c>
      <c r="AY231" s="281">
        <f>ROUND(AX231*'1. UC Assumptions'!$C$19,2)</f>
        <v>608301.19999999995</v>
      </c>
      <c r="AZ231" s="281">
        <f>IF((AE231-AD231-AX231)*'1. UC Assumptions'!$C$19&gt;0,(AE231-AD231-AX231)*'1. UC Assumptions'!$C$19,0)</f>
        <v>0</v>
      </c>
      <c r="BA231" s="281">
        <f t="shared" si="143"/>
        <v>608301.19999999995</v>
      </c>
      <c r="BB231" s="281">
        <f>ROUND(BA231/'1. UC Assumptions'!$C$19,2)</f>
        <v>1450062.46</v>
      </c>
      <c r="BC231" s="283">
        <f t="shared" si="182"/>
        <v>33700.780189152894</v>
      </c>
      <c r="BD231" s="281">
        <f t="shared" si="164"/>
        <v>0</v>
      </c>
      <c r="BE231" s="281">
        <f t="shared" si="165"/>
        <v>0</v>
      </c>
      <c r="BF231" s="281">
        <f t="shared" si="166"/>
        <v>0</v>
      </c>
      <c r="BG231" s="281">
        <f t="shared" si="167"/>
        <v>0</v>
      </c>
      <c r="BH231" s="281">
        <f t="shared" si="168"/>
        <v>0</v>
      </c>
      <c r="BI231" s="281">
        <f t="shared" si="169"/>
        <v>0</v>
      </c>
      <c r="BJ231" s="281">
        <f t="shared" si="144"/>
        <v>33700.780189152894</v>
      </c>
      <c r="BK231" s="281">
        <f t="shared" si="170"/>
        <v>0</v>
      </c>
      <c r="BL231" s="281">
        <f t="shared" si="171"/>
        <v>33700.780189152894</v>
      </c>
      <c r="BM231" s="281">
        <f t="shared" si="172"/>
        <v>0</v>
      </c>
      <c r="BN231" s="281">
        <f t="shared" si="173"/>
        <v>0</v>
      </c>
      <c r="BO231" s="281">
        <f t="shared" si="174"/>
        <v>0</v>
      </c>
      <c r="BP231" s="281">
        <f t="shared" si="175"/>
        <v>0</v>
      </c>
      <c r="BQ231" s="281">
        <f t="shared" si="176"/>
        <v>0</v>
      </c>
      <c r="BR231" s="281">
        <f t="shared" si="183"/>
        <v>33700.780189152894</v>
      </c>
      <c r="BS231" s="281">
        <f t="shared" si="148"/>
        <v>14137.47</v>
      </c>
      <c r="BT231" s="90"/>
      <c r="BU231" s="111"/>
      <c r="BV231" s="111"/>
      <c r="BW231" s="126">
        <v>1715840.7899356452</v>
      </c>
      <c r="BX231" s="126">
        <v>4108166.7178641995</v>
      </c>
      <c r="BY231" s="7">
        <f t="shared" si="184"/>
        <v>-6014.8055099998601</v>
      </c>
    </row>
    <row r="232" spans="1:77">
      <c r="A232" s="118" t="s">
        <v>575</v>
      </c>
      <c r="B232" s="118" t="s">
        <v>576</v>
      </c>
      <c r="C232" s="269" t="s">
        <v>576</v>
      </c>
      <c r="D232" s="119" t="s">
        <v>950</v>
      </c>
      <c r="E232" s="119"/>
      <c r="F232" s="120"/>
      <c r="G232" s="121" t="s">
        <v>1261</v>
      </c>
      <c r="H232" s="121" t="s">
        <v>801</v>
      </c>
      <c r="I232" s="122">
        <v>15</v>
      </c>
      <c r="J232" s="217">
        <f t="shared" si="146"/>
        <v>1</v>
      </c>
      <c r="K232" s="123">
        <v>16988026.107050002</v>
      </c>
      <c r="L232" s="123">
        <v>93480266.849999994</v>
      </c>
      <c r="M232" s="281">
        <v>40987027.840000004</v>
      </c>
      <c r="N232" s="264">
        <v>40218406.448035955</v>
      </c>
      <c r="O232" s="282">
        <v>768621.39196404815</v>
      </c>
      <c r="P232" s="93">
        <f t="shared" si="149"/>
        <v>5.5784639753146514E-2</v>
      </c>
      <c r="Q232" s="231">
        <v>116511767.5246269</v>
      </c>
      <c r="R232" s="231"/>
      <c r="S232" s="123">
        <v>116630726.88380408</v>
      </c>
      <c r="T232" s="123">
        <v>42771726.207602583</v>
      </c>
      <c r="U232" s="123">
        <f t="shared" si="177"/>
        <v>33640594.228165537</v>
      </c>
      <c r="V232" s="123" t="b">
        <f t="shared" si="150"/>
        <v>0</v>
      </c>
      <c r="W232" s="123" t="b">
        <f t="shared" si="151"/>
        <v>0</v>
      </c>
      <c r="X232" s="123">
        <v>1411533</v>
      </c>
      <c r="Y232" s="123">
        <v>0</v>
      </c>
      <c r="Z232" s="123">
        <v>0</v>
      </c>
      <c r="AA232" s="123">
        <v>0</v>
      </c>
      <c r="AB232" s="123">
        <v>0</v>
      </c>
      <c r="AC232" s="70">
        <f t="shared" si="178"/>
        <v>642911.60803595185</v>
      </c>
      <c r="AD232" s="70">
        <v>1279402.4760681174</v>
      </c>
      <c r="AE232" s="70">
        <f t="shared" si="179"/>
        <v>35562908.312269606</v>
      </c>
      <c r="AF232" s="51">
        <f>IF(D232='2. UC Pool Allocations by Type'!B$5,'2. UC Pool Allocations by Type'!J$5,IF(D232='2. UC Pool Allocations by Type'!B$6,'2. UC Pool Allocations by Type'!J$6,IF(D232='2. UC Pool Allocations by Type'!B$7,'2. UC Pool Allocations by Type'!J$7,IF(D232='2. UC Pool Allocations by Type'!B$10,'2. UC Pool Allocations by Type'!J$10,IF(D232='2. UC Pool Allocations by Type'!B$14,'2. UC Pool Allocations by Type'!J$14,IF(D232='2. UC Pool Allocations by Type'!B$15,'2. UC Pool Allocations by Type'!J$15,IF(D232='2. UC Pool Allocations by Type'!B$16,'2. UC Pool Allocations by Type'!J$16,0)))))))</f>
        <v>33688282.529729195</v>
      </c>
      <c r="AG232" s="71">
        <f t="shared" si="152"/>
        <v>0</v>
      </c>
      <c r="AH232" s="71">
        <f t="shared" si="153"/>
        <v>0</v>
      </c>
      <c r="AI232" s="71">
        <f t="shared" si="154"/>
        <v>0</v>
      </c>
      <c r="AJ232" s="71">
        <f t="shared" si="155"/>
        <v>35562908.312269606</v>
      </c>
      <c r="AK232" s="71">
        <f t="shared" si="156"/>
        <v>0</v>
      </c>
      <c r="AL232" s="71">
        <f t="shared" si="157"/>
        <v>0</v>
      </c>
      <c r="AM232" s="71">
        <f t="shared" si="158"/>
        <v>0</v>
      </c>
      <c r="AN232" s="49">
        <f t="shared" si="159"/>
        <v>1364148.8248998839</v>
      </c>
      <c r="AO232" s="51">
        <f>IF($E232=$D$352,U232*'1. UC Assumptions'!$H$14,0)</f>
        <v>0</v>
      </c>
      <c r="AP232" s="70">
        <f t="shared" si="145"/>
        <v>0</v>
      </c>
      <c r="AQ232" s="70">
        <f t="shared" si="160"/>
        <v>0</v>
      </c>
      <c r="AR232" s="70">
        <f t="shared" si="161"/>
        <v>0</v>
      </c>
      <c r="AS232" s="70">
        <f t="shared" si="180"/>
        <v>0</v>
      </c>
      <c r="AT232" s="70">
        <f t="shared" si="162"/>
        <v>0</v>
      </c>
      <c r="AU232" s="70">
        <f t="shared" si="163"/>
        <v>0</v>
      </c>
      <c r="AV232" s="70">
        <f t="shared" si="181"/>
        <v>0</v>
      </c>
      <c r="AW232" s="99">
        <f t="shared" si="147"/>
        <v>1364148.8248998839</v>
      </c>
      <c r="AX232" s="281">
        <v>40987027.840000004</v>
      </c>
      <c r="AY232" s="281">
        <f>ROUND(AX232*'1. UC Assumptions'!$C$19,2)</f>
        <v>17194058.18</v>
      </c>
      <c r="AZ232" s="281">
        <f>IF((AE232-AD232-AX232)*'1. UC Assumptions'!$C$19&gt;0,(AE232-AD232-AX232)*'1. UC Assumptions'!$C$19,0)</f>
        <v>0</v>
      </c>
      <c r="BA232" s="281">
        <f t="shared" si="143"/>
        <v>17194058.18</v>
      </c>
      <c r="BB232" s="281">
        <f>ROUND(BA232/'1. UC Assumptions'!$C$19,2)</f>
        <v>40987027.840000004</v>
      </c>
      <c r="BC232" s="283">
        <f t="shared" si="182"/>
        <v>1364148.8248998839</v>
      </c>
      <c r="BD232" s="281">
        <f t="shared" si="164"/>
        <v>0</v>
      </c>
      <c r="BE232" s="281">
        <f t="shared" si="165"/>
        <v>0</v>
      </c>
      <c r="BF232" s="281">
        <f t="shared" si="166"/>
        <v>0</v>
      </c>
      <c r="BG232" s="281">
        <f t="shared" si="167"/>
        <v>0</v>
      </c>
      <c r="BH232" s="281">
        <f t="shared" si="168"/>
        <v>0</v>
      </c>
      <c r="BI232" s="281">
        <f t="shared" si="169"/>
        <v>0</v>
      </c>
      <c r="BJ232" s="281">
        <f t="shared" si="144"/>
        <v>1364148.8248998839</v>
      </c>
      <c r="BK232" s="281">
        <f t="shared" si="170"/>
        <v>0</v>
      </c>
      <c r="BL232" s="281">
        <f t="shared" si="171"/>
        <v>0</v>
      </c>
      <c r="BM232" s="281">
        <f t="shared" si="172"/>
        <v>0</v>
      </c>
      <c r="BN232" s="281">
        <f t="shared" si="173"/>
        <v>1364148.8248998839</v>
      </c>
      <c r="BO232" s="281">
        <f t="shared" si="174"/>
        <v>0</v>
      </c>
      <c r="BP232" s="281">
        <f t="shared" si="175"/>
        <v>0</v>
      </c>
      <c r="BQ232" s="281">
        <f t="shared" si="176"/>
        <v>0</v>
      </c>
      <c r="BR232" s="281">
        <f t="shared" si="183"/>
        <v>1364148.8248998839</v>
      </c>
      <c r="BS232" s="281">
        <f t="shared" si="148"/>
        <v>572260.43000000005</v>
      </c>
      <c r="BT232" s="90"/>
      <c r="BU232" s="111"/>
      <c r="BV232" s="111"/>
      <c r="BW232" s="126">
        <v>17127165.337049998</v>
      </c>
      <c r="BX232" s="126">
        <v>116511767.5246269</v>
      </c>
      <c r="BY232" s="7">
        <f t="shared" si="184"/>
        <v>-118959.35917718709</v>
      </c>
    </row>
    <row r="233" spans="1:77">
      <c r="A233" s="118" t="s">
        <v>578</v>
      </c>
      <c r="B233" s="118" t="s">
        <v>579</v>
      </c>
      <c r="C233" s="269" t="s">
        <v>579</v>
      </c>
      <c r="D233" s="119" t="s">
        <v>949</v>
      </c>
      <c r="E233" s="119"/>
      <c r="F233" s="120"/>
      <c r="G233" s="121" t="s">
        <v>577</v>
      </c>
      <c r="H233" s="121" t="s">
        <v>825</v>
      </c>
      <c r="I233" s="122">
        <v>16</v>
      </c>
      <c r="J233" s="217">
        <f t="shared" si="146"/>
        <v>1</v>
      </c>
      <c r="K233" s="123">
        <v>8636669.2864099983</v>
      </c>
      <c r="L233" s="123">
        <v>13091432.720000001</v>
      </c>
      <c r="M233" s="281">
        <v>12494824.76</v>
      </c>
      <c r="N233" s="264">
        <v>9005006.6771034282</v>
      </c>
      <c r="O233" s="282">
        <v>3489818.0828965716</v>
      </c>
      <c r="P233" s="93">
        <f t="shared" si="149"/>
        <v>7.452643398053671E-2</v>
      </c>
      <c r="Q233" s="231">
        <v>23347419.966113079</v>
      </c>
      <c r="R233" s="231"/>
      <c r="S233" s="123">
        <v>23347419.966113079</v>
      </c>
      <c r="T233" s="123">
        <v>4923938.0741278222</v>
      </c>
      <c r="U233" s="123">
        <f t="shared" si="177"/>
        <v>9418475.2148818281</v>
      </c>
      <c r="V233" s="123">
        <f t="shared" si="150"/>
        <v>0</v>
      </c>
      <c r="W233" s="123" t="b">
        <f t="shared" si="151"/>
        <v>0</v>
      </c>
      <c r="X233" s="123">
        <v>6941224</v>
      </c>
      <c r="Y233" s="123">
        <v>0</v>
      </c>
      <c r="Z233" s="123">
        <v>0</v>
      </c>
      <c r="AA233" s="123">
        <v>0</v>
      </c>
      <c r="AB233" s="123">
        <v>198648.58</v>
      </c>
      <c r="AC233" s="70">
        <f t="shared" si="178"/>
        <v>3650054.4971034285</v>
      </c>
      <c r="AD233" s="70">
        <v>0</v>
      </c>
      <c r="AE233" s="70">
        <f t="shared" si="179"/>
        <v>13068529.711985257</v>
      </c>
      <c r="AF233" s="51">
        <f>IF(D233='2. UC Pool Allocations by Type'!B$5,'2. UC Pool Allocations by Type'!J$5,IF(D233='2. UC Pool Allocations by Type'!B$6,'2. UC Pool Allocations by Type'!J$6,IF(D233='2. UC Pool Allocations by Type'!B$7,'2. UC Pool Allocations by Type'!J$7,IF(D233='2. UC Pool Allocations by Type'!B$10,'2. UC Pool Allocations by Type'!J$10,IF(D233='2. UC Pool Allocations by Type'!B$14,'2. UC Pool Allocations by Type'!J$14,IF(D233='2. UC Pool Allocations by Type'!B$15,'2. UC Pool Allocations by Type'!J$15,IF(D233='2. UC Pool Allocations by Type'!B$16,'2. UC Pool Allocations by Type'!J$16,0)))))))</f>
        <v>114315041.35925385</v>
      </c>
      <c r="AG233" s="71">
        <f t="shared" si="152"/>
        <v>13068529.711985257</v>
      </c>
      <c r="AH233" s="71">
        <f t="shared" si="153"/>
        <v>0</v>
      </c>
      <c r="AI233" s="71">
        <f t="shared" si="154"/>
        <v>0</v>
      </c>
      <c r="AJ233" s="71">
        <f t="shared" si="155"/>
        <v>0</v>
      </c>
      <c r="AK233" s="71">
        <f t="shared" si="156"/>
        <v>0</v>
      </c>
      <c r="AL233" s="71">
        <f t="shared" si="157"/>
        <v>0</v>
      </c>
      <c r="AM233" s="71">
        <f t="shared" si="158"/>
        <v>0</v>
      </c>
      <c r="AN233" s="49">
        <f t="shared" si="159"/>
        <v>617469.90144314826</v>
      </c>
      <c r="AO233" s="51">
        <f>IF($E233=$D$352,U233*'1. UC Assumptions'!$H$14,0)</f>
        <v>0</v>
      </c>
      <c r="AP233" s="70">
        <f t="shared" si="145"/>
        <v>0</v>
      </c>
      <c r="AQ233" s="70">
        <f t="shared" si="160"/>
        <v>0</v>
      </c>
      <c r="AR233" s="70">
        <f t="shared" si="161"/>
        <v>0</v>
      </c>
      <c r="AS233" s="70">
        <f t="shared" si="180"/>
        <v>0</v>
      </c>
      <c r="AT233" s="70">
        <f t="shared" si="162"/>
        <v>0</v>
      </c>
      <c r="AU233" s="70">
        <f t="shared" si="163"/>
        <v>617469.90144314826</v>
      </c>
      <c r="AV233" s="70">
        <f t="shared" si="181"/>
        <v>-27675.504737222433</v>
      </c>
      <c r="AW233" s="99">
        <f t="shared" si="147"/>
        <v>589794.39670592581</v>
      </c>
      <c r="AX233" s="281">
        <v>12494824.76</v>
      </c>
      <c r="AY233" s="281">
        <f>ROUND(AX233*'1. UC Assumptions'!$C$19,2)</f>
        <v>5241578.99</v>
      </c>
      <c r="AZ233" s="281">
        <f>IF((AE233-AD233-AX233)*'1. UC Assumptions'!$C$19&gt;0,(AE233-AD233-AX233)*'1. UC Assumptions'!$C$19,0)</f>
        <v>240669.22735781519</v>
      </c>
      <c r="BA233" s="281">
        <f t="shared" si="143"/>
        <v>5482248.2173578152</v>
      </c>
      <c r="BB233" s="281">
        <f>ROUND(BA233/'1. UC Assumptions'!$C$19,2)</f>
        <v>13068529.720000001</v>
      </c>
      <c r="BC233" s="283">
        <f t="shared" si="182"/>
        <v>589794.39670592581</v>
      </c>
      <c r="BD233" s="281">
        <f t="shared" si="164"/>
        <v>0</v>
      </c>
      <c r="BE233" s="281">
        <f t="shared" si="165"/>
        <v>0</v>
      </c>
      <c r="BF233" s="281">
        <f t="shared" si="166"/>
        <v>12478735.323294075</v>
      </c>
      <c r="BG233" s="281">
        <f t="shared" si="167"/>
        <v>0</v>
      </c>
      <c r="BH233" s="281">
        <f t="shared" si="168"/>
        <v>0</v>
      </c>
      <c r="BI233" s="281">
        <f t="shared" si="169"/>
        <v>0</v>
      </c>
      <c r="BJ233" s="281">
        <f t="shared" si="144"/>
        <v>589794.39670592581</v>
      </c>
      <c r="BK233" s="281">
        <f t="shared" si="170"/>
        <v>589794.39670592581</v>
      </c>
      <c r="BL233" s="281">
        <f t="shared" si="171"/>
        <v>0</v>
      </c>
      <c r="BM233" s="281">
        <f t="shared" si="172"/>
        <v>0</v>
      </c>
      <c r="BN233" s="281">
        <f t="shared" si="173"/>
        <v>0</v>
      </c>
      <c r="BO233" s="281">
        <f t="shared" si="174"/>
        <v>0</v>
      </c>
      <c r="BP233" s="281">
        <f t="shared" si="175"/>
        <v>0</v>
      </c>
      <c r="BQ233" s="281">
        <f t="shared" si="176"/>
        <v>0</v>
      </c>
      <c r="BR233" s="281">
        <f t="shared" si="183"/>
        <v>589794.39670592581</v>
      </c>
      <c r="BS233" s="281">
        <f t="shared" si="148"/>
        <v>247418.74</v>
      </c>
      <c r="BT233" s="90"/>
      <c r="BU233" s="111"/>
      <c r="BV233" s="111"/>
      <c r="BW233" s="126">
        <v>9072836.3964099977</v>
      </c>
      <c r="BX233" s="126">
        <v>23347419.966113079</v>
      </c>
      <c r="BY233" s="7">
        <f t="shared" si="184"/>
        <v>0</v>
      </c>
    </row>
    <row r="234" spans="1:77">
      <c r="A234" s="118" t="s">
        <v>581</v>
      </c>
      <c r="B234" s="118" t="s">
        <v>582</v>
      </c>
      <c r="C234" s="269" t="s">
        <v>582</v>
      </c>
      <c r="D234" s="119" t="s">
        <v>949</v>
      </c>
      <c r="E234" s="119"/>
      <c r="F234" s="120"/>
      <c r="G234" s="121" t="s">
        <v>580</v>
      </c>
      <c r="H234" s="121" t="s">
        <v>771</v>
      </c>
      <c r="I234" s="122">
        <v>3</v>
      </c>
      <c r="J234" s="217">
        <f t="shared" si="146"/>
        <v>1</v>
      </c>
      <c r="K234" s="123">
        <v>-56397048.462212116</v>
      </c>
      <c r="L234" s="123">
        <v>13056449.655699994</v>
      </c>
      <c r="M234" s="281">
        <v>14277663.84</v>
      </c>
      <c r="N234" s="264">
        <v>3957868.5589231402</v>
      </c>
      <c r="O234" s="282">
        <v>10319795.28107686</v>
      </c>
      <c r="P234" s="93">
        <f t="shared" si="149"/>
        <v>-1.9973080708254662</v>
      </c>
      <c r="Q234" s="231">
        <v>39840550.050015062</v>
      </c>
      <c r="R234" s="231"/>
      <c r="S234" s="123">
        <v>43223928.984143108</v>
      </c>
      <c r="T234" s="123">
        <v>19862121.086519249</v>
      </c>
      <c r="U234" s="123">
        <f t="shared" si="177"/>
        <v>19403939.338700719</v>
      </c>
      <c r="V234" s="123">
        <f t="shared" si="150"/>
        <v>0</v>
      </c>
      <c r="W234" s="123" t="b">
        <f t="shared" si="151"/>
        <v>0</v>
      </c>
      <c r="X234" s="123">
        <v>4484246.5834817495</v>
      </c>
      <c r="Y234" s="123">
        <v>3693783.38</v>
      </c>
      <c r="Z234" s="123">
        <v>52735836</v>
      </c>
      <c r="AA234" s="123">
        <v>0</v>
      </c>
      <c r="AB234" s="123">
        <v>0</v>
      </c>
      <c r="AC234" s="70">
        <f t="shared" si="178"/>
        <v>50594070.682404891</v>
      </c>
      <c r="AD234" s="70">
        <v>0</v>
      </c>
      <c r="AE234" s="70">
        <f t="shared" si="179"/>
        <v>69998010.021105617</v>
      </c>
      <c r="AF234" s="51">
        <f>IF(D234='2. UC Pool Allocations by Type'!B$5,'2. UC Pool Allocations by Type'!J$5,IF(D234='2. UC Pool Allocations by Type'!B$6,'2. UC Pool Allocations by Type'!J$6,IF(D234='2. UC Pool Allocations by Type'!B$7,'2. UC Pool Allocations by Type'!J$7,IF(D234='2. UC Pool Allocations by Type'!B$10,'2. UC Pool Allocations by Type'!J$10,IF(D234='2. UC Pool Allocations by Type'!B$14,'2. UC Pool Allocations by Type'!J$14,IF(D234='2. UC Pool Allocations by Type'!B$15,'2. UC Pool Allocations by Type'!J$15,IF(D234='2. UC Pool Allocations by Type'!B$16,'2. UC Pool Allocations by Type'!J$16,0)))))))</f>
        <v>114315041.35925385</v>
      </c>
      <c r="AG234" s="71">
        <f t="shared" si="152"/>
        <v>69998010.021105617</v>
      </c>
      <c r="AH234" s="71">
        <f t="shared" si="153"/>
        <v>0</v>
      </c>
      <c r="AI234" s="71">
        <f t="shared" si="154"/>
        <v>0</v>
      </c>
      <c r="AJ234" s="71">
        <f t="shared" si="155"/>
        <v>0</v>
      </c>
      <c r="AK234" s="71">
        <f t="shared" si="156"/>
        <v>0</v>
      </c>
      <c r="AL234" s="71">
        <f t="shared" si="157"/>
        <v>0</v>
      </c>
      <c r="AM234" s="71">
        <f t="shared" si="158"/>
        <v>0</v>
      </c>
      <c r="AN234" s="49">
        <f t="shared" si="159"/>
        <v>3307308.8787723109</v>
      </c>
      <c r="AO234" s="51">
        <f>IF($E234=$D$352,U234*'1. UC Assumptions'!$H$14,0)</f>
        <v>0</v>
      </c>
      <c r="AP234" s="70">
        <f t="shared" si="145"/>
        <v>0</v>
      </c>
      <c r="AQ234" s="70">
        <f t="shared" si="160"/>
        <v>0</v>
      </c>
      <c r="AR234" s="70">
        <f t="shared" si="161"/>
        <v>0</v>
      </c>
      <c r="AS234" s="70">
        <f t="shared" si="180"/>
        <v>0</v>
      </c>
      <c r="AT234" s="70">
        <f t="shared" si="162"/>
        <v>0</v>
      </c>
      <c r="AU234" s="70">
        <f t="shared" si="163"/>
        <v>3307308.8787723109</v>
      </c>
      <c r="AV234" s="70">
        <f t="shared" si="181"/>
        <v>-148236.28217018183</v>
      </c>
      <c r="AW234" s="99">
        <f t="shared" si="147"/>
        <v>3159072.5966021293</v>
      </c>
      <c r="AX234" s="281">
        <v>14277663.84</v>
      </c>
      <c r="AY234" s="281">
        <f>ROUND(AX234*'1. UC Assumptions'!$C$19,2)</f>
        <v>5989479.9800000004</v>
      </c>
      <c r="AZ234" s="281">
        <f>IF((AE234-AD234-AX234)*'1. UC Assumptions'!$C$19&gt;0,(AE234-AD234-AX234)*'1. UC Assumptions'!$C$19,0)</f>
        <v>23374685.222973805</v>
      </c>
      <c r="BA234" s="281">
        <f t="shared" si="143"/>
        <v>29364165.202973805</v>
      </c>
      <c r="BB234" s="281">
        <f>ROUND(BA234/'1. UC Assumptions'!$C$19,2)</f>
        <v>69998010.019999996</v>
      </c>
      <c r="BC234" s="283">
        <f t="shared" si="182"/>
        <v>3159072.5966021293</v>
      </c>
      <c r="BD234" s="281">
        <f t="shared" si="164"/>
        <v>0</v>
      </c>
      <c r="BE234" s="281">
        <f t="shared" si="165"/>
        <v>0</v>
      </c>
      <c r="BF234" s="281">
        <f t="shared" si="166"/>
        <v>66838937.423397869</v>
      </c>
      <c r="BG234" s="281">
        <f t="shared" si="167"/>
        <v>0</v>
      </c>
      <c r="BH234" s="281">
        <f t="shared" si="168"/>
        <v>0</v>
      </c>
      <c r="BI234" s="281">
        <f t="shared" si="169"/>
        <v>0</v>
      </c>
      <c r="BJ234" s="281">
        <f t="shared" si="144"/>
        <v>3159072.5966021293</v>
      </c>
      <c r="BK234" s="281">
        <f t="shared" si="170"/>
        <v>3159072.5966021293</v>
      </c>
      <c r="BL234" s="281">
        <f t="shared" si="171"/>
        <v>0</v>
      </c>
      <c r="BM234" s="281">
        <f t="shared" si="172"/>
        <v>0</v>
      </c>
      <c r="BN234" s="281">
        <f t="shared" si="173"/>
        <v>0</v>
      </c>
      <c r="BO234" s="281">
        <f t="shared" si="174"/>
        <v>0</v>
      </c>
      <c r="BP234" s="281">
        <f t="shared" si="175"/>
        <v>0</v>
      </c>
      <c r="BQ234" s="281">
        <f t="shared" si="176"/>
        <v>0</v>
      </c>
      <c r="BR234" s="281">
        <f t="shared" si="183"/>
        <v>3159072.5966021293</v>
      </c>
      <c r="BS234" s="281">
        <f t="shared" si="148"/>
        <v>1325230.95</v>
      </c>
      <c r="BT234" s="90"/>
      <c r="BU234" s="111"/>
      <c r="BV234" s="111"/>
      <c r="BW234" s="126">
        <v>24765145.806924701</v>
      </c>
      <c r="BX234" s="126">
        <v>39840550.050015062</v>
      </c>
      <c r="BY234" s="7">
        <f t="shared" si="184"/>
        <v>-3383378.934128046</v>
      </c>
    </row>
    <row r="235" spans="1:77">
      <c r="A235" s="118" t="s">
        <v>583</v>
      </c>
      <c r="B235" s="118" t="s">
        <v>584</v>
      </c>
      <c r="C235" s="269" t="s">
        <v>584</v>
      </c>
      <c r="D235" s="119" t="s">
        <v>949</v>
      </c>
      <c r="E235" s="119" t="s">
        <v>977</v>
      </c>
      <c r="F235" s="120"/>
      <c r="G235" s="121" t="s">
        <v>1262</v>
      </c>
      <c r="H235" s="121" t="s">
        <v>814</v>
      </c>
      <c r="I235" s="122">
        <v>1</v>
      </c>
      <c r="J235" s="217">
        <f t="shared" si="146"/>
        <v>1</v>
      </c>
      <c r="K235" s="123">
        <v>2874745.369360954</v>
      </c>
      <c r="L235" s="123">
        <v>13076499.01</v>
      </c>
      <c r="M235" s="281">
        <v>10800643.34</v>
      </c>
      <c r="N235" s="264">
        <v>10800643.34</v>
      </c>
      <c r="O235" s="282">
        <v>0</v>
      </c>
      <c r="P235" s="93">
        <f t="shared" si="149"/>
        <v>8.7544118686917471E-2</v>
      </c>
      <c r="Q235" s="231">
        <v>17322835.017490901</v>
      </c>
      <c r="R235" s="231"/>
      <c r="S235" s="123">
        <v>17347682.010511752</v>
      </c>
      <c r="T235" s="123">
        <v>2778764.7604043656</v>
      </c>
      <c r="U235" s="123">
        <f t="shared" si="177"/>
        <v>3768273.9101073872</v>
      </c>
      <c r="V235" s="123">
        <f t="shared" si="150"/>
        <v>3768273.9101073872</v>
      </c>
      <c r="W235" s="123" t="b">
        <f t="shared" si="151"/>
        <v>0</v>
      </c>
      <c r="X235" s="123">
        <v>0</v>
      </c>
      <c r="Y235" s="123">
        <v>0</v>
      </c>
      <c r="Z235" s="123">
        <v>0</v>
      </c>
      <c r="AA235" s="123">
        <v>0</v>
      </c>
      <c r="AB235" s="123">
        <v>0</v>
      </c>
      <c r="AC235" s="70">
        <f t="shared" si="178"/>
        <v>0</v>
      </c>
      <c r="AD235" s="70">
        <v>0</v>
      </c>
      <c r="AE235" s="70">
        <f t="shared" si="179"/>
        <v>3768273.9101073872</v>
      </c>
      <c r="AF235" s="51">
        <f>IF(D235='2. UC Pool Allocations by Type'!B$5,'2. UC Pool Allocations by Type'!J$5,IF(D235='2. UC Pool Allocations by Type'!B$6,'2. UC Pool Allocations by Type'!J$6,IF(D235='2. UC Pool Allocations by Type'!B$7,'2. UC Pool Allocations by Type'!J$7,IF(D235='2. UC Pool Allocations by Type'!B$10,'2. UC Pool Allocations by Type'!J$10,IF(D235='2. UC Pool Allocations by Type'!B$14,'2. UC Pool Allocations by Type'!J$14,IF(D235='2. UC Pool Allocations by Type'!B$15,'2. UC Pool Allocations by Type'!J$15,IF(D235='2. UC Pool Allocations by Type'!B$16,'2. UC Pool Allocations by Type'!J$16,0)))))))</f>
        <v>114315041.35925385</v>
      </c>
      <c r="AG235" s="71">
        <f t="shared" si="152"/>
        <v>3768273.9101073872</v>
      </c>
      <c r="AH235" s="71">
        <f t="shared" si="153"/>
        <v>0</v>
      </c>
      <c r="AI235" s="71">
        <f t="shared" si="154"/>
        <v>0</v>
      </c>
      <c r="AJ235" s="71">
        <f t="shared" si="155"/>
        <v>0</v>
      </c>
      <c r="AK235" s="71">
        <f t="shared" si="156"/>
        <v>0</v>
      </c>
      <c r="AL235" s="71">
        <f t="shared" si="157"/>
        <v>0</v>
      </c>
      <c r="AM235" s="71">
        <f t="shared" si="158"/>
        <v>0</v>
      </c>
      <c r="AN235" s="49">
        <f t="shared" si="159"/>
        <v>178045.7152537115</v>
      </c>
      <c r="AO235" s="51">
        <f>IF($E235=$D$352,U235*'1. UC Assumptions'!$H$14,0)</f>
        <v>381546.69981305453</v>
      </c>
      <c r="AP235" s="70">
        <f t="shared" si="145"/>
        <v>203500.98455934302</v>
      </c>
      <c r="AQ235" s="70">
        <f t="shared" si="160"/>
        <v>0</v>
      </c>
      <c r="AR235" s="70">
        <f t="shared" si="161"/>
        <v>0</v>
      </c>
      <c r="AS235" s="70">
        <f t="shared" si="180"/>
        <v>0</v>
      </c>
      <c r="AT235" s="70">
        <f t="shared" si="162"/>
        <v>203500.98455934302</v>
      </c>
      <c r="AU235" s="70">
        <f t="shared" si="163"/>
        <v>0</v>
      </c>
      <c r="AV235" s="70">
        <f t="shared" si="181"/>
        <v>0</v>
      </c>
      <c r="AW235" s="99">
        <f t="shared" si="147"/>
        <v>381546.69981305453</v>
      </c>
      <c r="AX235" s="281">
        <v>10800643.34</v>
      </c>
      <c r="AY235" s="281">
        <f>ROUND(AX235*'1. UC Assumptions'!$C$19,2)</f>
        <v>4530869.88</v>
      </c>
      <c r="AZ235" s="281">
        <f>IF((AE235-AD235-AX235)*'1. UC Assumptions'!$C$19&gt;0,(AE235-AD235-AX235)*'1. UC Assumptions'!$C$19,0)</f>
        <v>0</v>
      </c>
      <c r="BA235" s="281">
        <f t="shared" si="143"/>
        <v>4530869.88</v>
      </c>
      <c r="BB235" s="281">
        <f>ROUND(BA235/'1. UC Assumptions'!$C$19,2)</f>
        <v>10800643.34</v>
      </c>
      <c r="BC235" s="283">
        <f t="shared" si="182"/>
        <v>381546.69981305453</v>
      </c>
      <c r="BD235" s="281">
        <f t="shared" si="164"/>
        <v>0</v>
      </c>
      <c r="BE235" s="281">
        <f t="shared" si="165"/>
        <v>0</v>
      </c>
      <c r="BF235" s="281">
        <f t="shared" si="166"/>
        <v>10419096.640186945</v>
      </c>
      <c r="BG235" s="281">
        <f t="shared" si="167"/>
        <v>0</v>
      </c>
      <c r="BH235" s="281">
        <f t="shared" si="168"/>
        <v>0</v>
      </c>
      <c r="BI235" s="281">
        <f t="shared" si="169"/>
        <v>0</v>
      </c>
      <c r="BJ235" s="281">
        <f t="shared" si="144"/>
        <v>381546.69981305453</v>
      </c>
      <c r="BK235" s="281">
        <f t="shared" si="170"/>
        <v>381546.69981305453</v>
      </c>
      <c r="BL235" s="281">
        <f t="shared" si="171"/>
        <v>0</v>
      </c>
      <c r="BM235" s="281">
        <f t="shared" si="172"/>
        <v>0</v>
      </c>
      <c r="BN235" s="281">
        <f t="shared" si="173"/>
        <v>0</v>
      </c>
      <c r="BO235" s="281">
        <f t="shared" si="174"/>
        <v>0</v>
      </c>
      <c r="BP235" s="281">
        <f t="shared" si="175"/>
        <v>0</v>
      </c>
      <c r="BQ235" s="281">
        <f t="shared" si="176"/>
        <v>0</v>
      </c>
      <c r="BR235" s="281">
        <f t="shared" si="183"/>
        <v>381546.69981305453</v>
      </c>
      <c r="BS235" s="281">
        <f t="shared" si="148"/>
        <v>160058.84</v>
      </c>
      <c r="BT235" s="90"/>
      <c r="BU235" s="111"/>
      <c r="BV235" s="111"/>
      <c r="BW235" s="126">
        <v>3368486.2493609549</v>
      </c>
      <c r="BX235" s="126">
        <v>17322835.017490901</v>
      </c>
      <c r="BY235" s="7">
        <f t="shared" si="184"/>
        <v>-24846.993020851165</v>
      </c>
    </row>
    <row r="236" spans="1:77">
      <c r="A236" s="118" t="s">
        <v>585</v>
      </c>
      <c r="B236" s="118" t="s">
        <v>586</v>
      </c>
      <c r="C236" s="269" t="s">
        <v>586</v>
      </c>
      <c r="D236" s="119" t="s">
        <v>949</v>
      </c>
      <c r="E236" s="119"/>
      <c r="F236" s="120"/>
      <c r="G236" s="121" t="s">
        <v>1263</v>
      </c>
      <c r="H236" s="121" t="s">
        <v>916</v>
      </c>
      <c r="I236" s="122">
        <v>1</v>
      </c>
      <c r="J236" s="217">
        <f t="shared" si="146"/>
        <v>1</v>
      </c>
      <c r="K236" s="123">
        <v>4635172.0432499992</v>
      </c>
      <c r="L236" s="123">
        <v>8117870</v>
      </c>
      <c r="M236" s="281">
        <v>5994591.8300000001</v>
      </c>
      <c r="N236" s="264">
        <v>5766409.4233049415</v>
      </c>
      <c r="O236" s="282">
        <v>228182.40669505857</v>
      </c>
      <c r="P236" s="93">
        <f t="shared" si="149"/>
        <v>8.4756794989269579E-2</v>
      </c>
      <c r="Q236" s="231">
        <v>13833949.013199275</v>
      </c>
      <c r="R236" s="231"/>
      <c r="S236" s="123">
        <v>13833949.013199275</v>
      </c>
      <c r="T236" s="123">
        <v>1854484.8809487505</v>
      </c>
      <c r="U236" s="123">
        <f t="shared" si="177"/>
        <v>6213054.7089455836</v>
      </c>
      <c r="V236" s="123">
        <f t="shared" si="150"/>
        <v>0</v>
      </c>
      <c r="W236" s="123" t="b">
        <f t="shared" si="151"/>
        <v>0</v>
      </c>
      <c r="X236" s="123">
        <v>474039</v>
      </c>
      <c r="Y236" s="123">
        <v>0</v>
      </c>
      <c r="Z236" s="123">
        <v>0</v>
      </c>
      <c r="AA236" s="123">
        <v>0</v>
      </c>
      <c r="AB236" s="123">
        <v>0</v>
      </c>
      <c r="AC236" s="70">
        <f t="shared" si="178"/>
        <v>245856.59330494143</v>
      </c>
      <c r="AD236" s="70">
        <v>0</v>
      </c>
      <c r="AE236" s="70">
        <f t="shared" si="179"/>
        <v>6458911.302250525</v>
      </c>
      <c r="AF236" s="51">
        <f>IF(D236='2. UC Pool Allocations by Type'!B$5,'2. UC Pool Allocations by Type'!J$5,IF(D236='2. UC Pool Allocations by Type'!B$6,'2. UC Pool Allocations by Type'!J$6,IF(D236='2. UC Pool Allocations by Type'!B$7,'2. UC Pool Allocations by Type'!J$7,IF(D236='2. UC Pool Allocations by Type'!B$10,'2. UC Pool Allocations by Type'!J$10,IF(D236='2. UC Pool Allocations by Type'!B$14,'2. UC Pool Allocations by Type'!J$14,IF(D236='2. UC Pool Allocations by Type'!B$15,'2. UC Pool Allocations by Type'!J$15,IF(D236='2. UC Pool Allocations by Type'!B$16,'2. UC Pool Allocations by Type'!J$16,0)))))))</f>
        <v>114315041.35925385</v>
      </c>
      <c r="AG236" s="71">
        <f t="shared" si="152"/>
        <v>6458911.302250525</v>
      </c>
      <c r="AH236" s="71">
        <f t="shared" si="153"/>
        <v>0</v>
      </c>
      <c r="AI236" s="71">
        <f t="shared" si="154"/>
        <v>0</v>
      </c>
      <c r="AJ236" s="71">
        <f t="shared" si="155"/>
        <v>0</v>
      </c>
      <c r="AK236" s="71">
        <f t="shared" si="156"/>
        <v>0</v>
      </c>
      <c r="AL236" s="71">
        <f t="shared" si="157"/>
        <v>0</v>
      </c>
      <c r="AM236" s="71">
        <f t="shared" si="158"/>
        <v>0</v>
      </c>
      <c r="AN236" s="49">
        <f t="shared" si="159"/>
        <v>305174.59983069648</v>
      </c>
      <c r="AO236" s="51">
        <f>IF($E236=$D$352,U236*'1. UC Assumptions'!$H$14,0)</f>
        <v>0</v>
      </c>
      <c r="AP236" s="70">
        <f t="shared" si="145"/>
        <v>0</v>
      </c>
      <c r="AQ236" s="70">
        <f t="shared" si="160"/>
        <v>0</v>
      </c>
      <c r="AR236" s="70">
        <f t="shared" si="161"/>
        <v>0</v>
      </c>
      <c r="AS236" s="70">
        <f t="shared" si="180"/>
        <v>0</v>
      </c>
      <c r="AT236" s="70">
        <f t="shared" si="162"/>
        <v>0</v>
      </c>
      <c r="AU236" s="70">
        <f t="shared" si="163"/>
        <v>305174.59983069648</v>
      </c>
      <c r="AV236" s="70">
        <f t="shared" si="181"/>
        <v>-13678.174537017539</v>
      </c>
      <c r="AW236" s="99">
        <f t="shared" si="147"/>
        <v>291496.42529367894</v>
      </c>
      <c r="AX236" s="281">
        <v>5994591.8300000001</v>
      </c>
      <c r="AY236" s="281">
        <f>ROUND(AX236*'1. UC Assumptions'!$C$19,2)</f>
        <v>2514731.27</v>
      </c>
      <c r="AZ236" s="281">
        <f>IF((AE236-AD236-AX236)*'1. UC Assumptions'!$C$19&gt;0,(AE236-AD236-AX236)*'1. UC Assumptions'!$C$19,0)</f>
        <v>194782.01860909519</v>
      </c>
      <c r="BA236" s="281">
        <f t="shared" si="143"/>
        <v>2709513.2886090954</v>
      </c>
      <c r="BB236" s="281">
        <f>ROUND(BA236/'1. UC Assumptions'!$C$19,2)</f>
        <v>6458911.2999999998</v>
      </c>
      <c r="BC236" s="283">
        <f t="shared" si="182"/>
        <v>291496.42529367894</v>
      </c>
      <c r="BD236" s="281">
        <f t="shared" si="164"/>
        <v>0</v>
      </c>
      <c r="BE236" s="281">
        <f t="shared" si="165"/>
        <v>0</v>
      </c>
      <c r="BF236" s="281">
        <f t="shared" si="166"/>
        <v>6167414.8747063205</v>
      </c>
      <c r="BG236" s="281">
        <f t="shared" si="167"/>
        <v>0</v>
      </c>
      <c r="BH236" s="281">
        <f t="shared" si="168"/>
        <v>0</v>
      </c>
      <c r="BI236" s="281">
        <f t="shared" si="169"/>
        <v>0</v>
      </c>
      <c r="BJ236" s="281">
        <f t="shared" si="144"/>
        <v>291496.42529367894</v>
      </c>
      <c r="BK236" s="281">
        <f t="shared" si="170"/>
        <v>291496.42529367894</v>
      </c>
      <c r="BL236" s="281">
        <f t="shared" si="171"/>
        <v>0</v>
      </c>
      <c r="BM236" s="281">
        <f t="shared" si="172"/>
        <v>0</v>
      </c>
      <c r="BN236" s="281">
        <f t="shared" si="173"/>
        <v>0</v>
      </c>
      <c r="BO236" s="281">
        <f t="shared" si="174"/>
        <v>0</v>
      </c>
      <c r="BP236" s="281">
        <f t="shared" si="175"/>
        <v>0</v>
      </c>
      <c r="BQ236" s="281">
        <f t="shared" si="176"/>
        <v>0</v>
      </c>
      <c r="BR236" s="281">
        <f t="shared" si="183"/>
        <v>291496.42529367894</v>
      </c>
      <c r="BS236" s="281">
        <f t="shared" si="148"/>
        <v>122282.75</v>
      </c>
      <c r="BT236" s="90"/>
      <c r="BU236" s="111"/>
      <c r="BV236" s="111"/>
      <c r="BW236" s="126">
        <v>5015031.5932499999</v>
      </c>
      <c r="BX236" s="126">
        <v>13833949.013199275</v>
      </c>
      <c r="BY236" s="7">
        <f t="shared" si="184"/>
        <v>0</v>
      </c>
    </row>
    <row r="237" spans="1:77">
      <c r="A237" s="118" t="s">
        <v>587</v>
      </c>
      <c r="B237" s="118" t="s">
        <v>588</v>
      </c>
      <c r="C237" s="269" t="s">
        <v>588</v>
      </c>
      <c r="D237" s="119" t="s">
        <v>949</v>
      </c>
      <c r="E237" s="119"/>
      <c r="F237" s="120"/>
      <c r="G237" s="121" t="s">
        <v>1264</v>
      </c>
      <c r="H237" s="121" t="s">
        <v>868</v>
      </c>
      <c r="I237" s="122">
        <v>12</v>
      </c>
      <c r="J237" s="217">
        <f t="shared" si="146"/>
        <v>1</v>
      </c>
      <c r="K237" s="123">
        <v>17051725.843069997</v>
      </c>
      <c r="L237" s="123">
        <v>26987807</v>
      </c>
      <c r="M237" s="281">
        <v>22871723.050000001</v>
      </c>
      <c r="N237" s="264">
        <v>20534165.991370004</v>
      </c>
      <c r="O237" s="282">
        <v>2337557.0586299971</v>
      </c>
      <c r="P237" s="93">
        <f t="shared" si="149"/>
        <v>0.11261963261440777</v>
      </c>
      <c r="Q237" s="231">
        <v>48928794.517562687</v>
      </c>
      <c r="R237" s="231"/>
      <c r="S237" s="123">
        <v>48999248.852366686</v>
      </c>
      <c r="T237" s="123">
        <v>4779169.4594362443</v>
      </c>
      <c r="U237" s="123">
        <f t="shared" si="177"/>
        <v>23685913.401560437</v>
      </c>
      <c r="V237" s="123">
        <f t="shared" si="150"/>
        <v>0</v>
      </c>
      <c r="W237" s="123" t="b">
        <f t="shared" si="151"/>
        <v>0</v>
      </c>
      <c r="X237" s="123">
        <v>5033901</v>
      </c>
      <c r="Y237" s="123">
        <v>0</v>
      </c>
      <c r="Z237" s="123">
        <v>0</v>
      </c>
      <c r="AA237" s="123">
        <v>0</v>
      </c>
      <c r="AB237" s="123">
        <v>0</v>
      </c>
      <c r="AC237" s="70">
        <f t="shared" si="178"/>
        <v>2696343.9413700029</v>
      </c>
      <c r="AD237" s="70">
        <v>0</v>
      </c>
      <c r="AE237" s="70">
        <f t="shared" si="179"/>
        <v>26382257.34293044</v>
      </c>
      <c r="AF237" s="51">
        <f>IF(D237='2. UC Pool Allocations by Type'!B$5,'2. UC Pool Allocations by Type'!J$5,IF(D237='2. UC Pool Allocations by Type'!B$6,'2. UC Pool Allocations by Type'!J$6,IF(D237='2. UC Pool Allocations by Type'!B$7,'2. UC Pool Allocations by Type'!J$7,IF(D237='2. UC Pool Allocations by Type'!B$10,'2. UC Pool Allocations by Type'!J$10,IF(D237='2. UC Pool Allocations by Type'!B$14,'2. UC Pool Allocations by Type'!J$14,IF(D237='2. UC Pool Allocations by Type'!B$15,'2. UC Pool Allocations by Type'!J$15,IF(D237='2. UC Pool Allocations by Type'!B$16,'2. UC Pool Allocations by Type'!J$16,0)))))))</f>
        <v>114315041.35925385</v>
      </c>
      <c r="AG237" s="71">
        <f t="shared" si="152"/>
        <v>26382257.34293044</v>
      </c>
      <c r="AH237" s="71">
        <f t="shared" si="153"/>
        <v>0</v>
      </c>
      <c r="AI237" s="71">
        <f t="shared" si="154"/>
        <v>0</v>
      </c>
      <c r="AJ237" s="71">
        <f t="shared" si="155"/>
        <v>0</v>
      </c>
      <c r="AK237" s="71">
        <f t="shared" si="156"/>
        <v>0</v>
      </c>
      <c r="AL237" s="71">
        <f t="shared" si="157"/>
        <v>0</v>
      </c>
      <c r="AM237" s="71">
        <f t="shared" si="158"/>
        <v>0</v>
      </c>
      <c r="AN237" s="49">
        <f t="shared" si="159"/>
        <v>1246525.0644414201</v>
      </c>
      <c r="AO237" s="51">
        <f>IF($E237=$D$352,U237*'1. UC Assumptions'!$H$14,0)</f>
        <v>0</v>
      </c>
      <c r="AP237" s="70">
        <f t="shared" si="145"/>
        <v>0</v>
      </c>
      <c r="AQ237" s="70">
        <f t="shared" si="160"/>
        <v>0</v>
      </c>
      <c r="AR237" s="70">
        <f t="shared" si="161"/>
        <v>0</v>
      </c>
      <c r="AS237" s="70">
        <f t="shared" si="180"/>
        <v>0</v>
      </c>
      <c r="AT237" s="70">
        <f t="shared" si="162"/>
        <v>0</v>
      </c>
      <c r="AU237" s="70">
        <f t="shared" si="163"/>
        <v>1246525.0644414201</v>
      </c>
      <c r="AV237" s="70">
        <f t="shared" si="181"/>
        <v>-55870.270349025814</v>
      </c>
      <c r="AW237" s="99">
        <f t="shared" si="147"/>
        <v>1190654.7940923944</v>
      </c>
      <c r="AX237" s="281">
        <v>22871723.050000001</v>
      </c>
      <c r="AY237" s="281">
        <f>ROUND(AX237*'1. UC Assumptions'!$C$19,2)</f>
        <v>9594687.8200000003</v>
      </c>
      <c r="AZ237" s="281">
        <f>IF((AE237-AD237-AX237)*'1. UC Assumptions'!$C$19&gt;0,(AE237-AD237-AX237)*'1. UC Assumptions'!$C$19,0)</f>
        <v>1472669.1358843192</v>
      </c>
      <c r="BA237" s="281">
        <f t="shared" ref="BA237:BA338" si="185">AZ237+AY237</f>
        <v>11067356.955884319</v>
      </c>
      <c r="BB237" s="281">
        <f>ROUND(BA237/'1. UC Assumptions'!$C$19,2)</f>
        <v>26382257.34</v>
      </c>
      <c r="BC237" s="283">
        <f t="shared" si="182"/>
        <v>1190654.7940923944</v>
      </c>
      <c r="BD237" s="281">
        <f t="shared" si="164"/>
        <v>0</v>
      </c>
      <c r="BE237" s="281">
        <f t="shared" si="165"/>
        <v>0</v>
      </c>
      <c r="BF237" s="281">
        <f t="shared" si="166"/>
        <v>25191602.545907605</v>
      </c>
      <c r="BG237" s="281">
        <f t="shared" si="167"/>
        <v>0</v>
      </c>
      <c r="BH237" s="281">
        <f t="shared" si="168"/>
        <v>0</v>
      </c>
      <c r="BI237" s="281">
        <f t="shared" si="169"/>
        <v>0</v>
      </c>
      <c r="BJ237" s="281">
        <f t="shared" ref="BJ237:BJ338" si="186">BC237+BH237+BI237</f>
        <v>1190654.7940923944</v>
      </c>
      <c r="BK237" s="281">
        <f t="shared" si="170"/>
        <v>1190654.7940923944</v>
      </c>
      <c r="BL237" s="281">
        <f t="shared" si="171"/>
        <v>0</v>
      </c>
      <c r="BM237" s="281">
        <f t="shared" si="172"/>
        <v>0</v>
      </c>
      <c r="BN237" s="281">
        <f t="shared" si="173"/>
        <v>0</v>
      </c>
      <c r="BO237" s="281">
        <f t="shared" si="174"/>
        <v>0</v>
      </c>
      <c r="BP237" s="281">
        <f t="shared" si="175"/>
        <v>0</v>
      </c>
      <c r="BQ237" s="281">
        <f t="shared" si="176"/>
        <v>0</v>
      </c>
      <c r="BR237" s="281">
        <f t="shared" si="183"/>
        <v>1190654.7940923944</v>
      </c>
      <c r="BS237" s="281">
        <f t="shared" si="148"/>
        <v>499479.68</v>
      </c>
      <c r="BT237" s="90"/>
      <c r="BU237" s="111"/>
      <c r="BV237" s="111"/>
      <c r="BW237" s="126">
        <v>19461478.223069999</v>
      </c>
      <c r="BX237" s="126">
        <v>48928794.517562687</v>
      </c>
      <c r="BY237" s="7">
        <f t="shared" si="184"/>
        <v>-70454.33480399847</v>
      </c>
    </row>
    <row r="238" spans="1:77">
      <c r="A238" s="118">
        <v>450021</v>
      </c>
      <c r="B238" s="118" t="s">
        <v>589</v>
      </c>
      <c r="C238" s="269" t="s">
        <v>589</v>
      </c>
      <c r="D238" s="119" t="s">
        <v>949</v>
      </c>
      <c r="E238" s="119"/>
      <c r="F238" s="120"/>
      <c r="G238" s="121" t="s">
        <v>1265</v>
      </c>
      <c r="H238" s="121" t="s">
        <v>775</v>
      </c>
      <c r="I238" s="122">
        <v>9</v>
      </c>
      <c r="J238" s="217">
        <f t="shared" si="146"/>
        <v>1</v>
      </c>
      <c r="K238" s="123">
        <v>62813767.512635991</v>
      </c>
      <c r="L238" s="123">
        <v>63749882</v>
      </c>
      <c r="M238" s="281">
        <v>54550436.569999993</v>
      </c>
      <c r="N238" s="264">
        <v>54550436.569999993</v>
      </c>
      <c r="O238" s="282">
        <v>0</v>
      </c>
      <c r="P238" s="93">
        <f t="shared" si="149"/>
        <v>9.2353335184177432E-2</v>
      </c>
      <c r="Q238" s="231">
        <v>138216961.67585319</v>
      </c>
      <c r="R238" s="231"/>
      <c r="S238" s="123">
        <v>138252224.6582092</v>
      </c>
      <c r="T238" s="123">
        <v>14996619.163405845</v>
      </c>
      <c r="U238" s="123">
        <f t="shared" si="177"/>
        <v>68705168.924803361</v>
      </c>
      <c r="V238" s="123">
        <f t="shared" si="150"/>
        <v>0</v>
      </c>
      <c r="W238" s="123" t="b">
        <f t="shared" si="151"/>
        <v>0</v>
      </c>
      <c r="X238" s="123">
        <v>0</v>
      </c>
      <c r="Y238" s="123">
        <v>0</v>
      </c>
      <c r="Z238" s="123">
        <v>0</v>
      </c>
      <c r="AA238" s="123">
        <v>0</v>
      </c>
      <c r="AB238" s="123">
        <v>0</v>
      </c>
      <c r="AC238" s="70">
        <f t="shared" si="178"/>
        <v>0</v>
      </c>
      <c r="AD238" s="70">
        <v>0</v>
      </c>
      <c r="AE238" s="70">
        <f t="shared" si="179"/>
        <v>68705168.924803361</v>
      </c>
      <c r="AF238" s="51">
        <f>IF(D238='2. UC Pool Allocations by Type'!B$5,'2. UC Pool Allocations by Type'!J$5,IF(D238='2. UC Pool Allocations by Type'!B$6,'2. UC Pool Allocations by Type'!J$6,IF(D238='2. UC Pool Allocations by Type'!B$7,'2. UC Pool Allocations by Type'!J$7,IF(D238='2. UC Pool Allocations by Type'!B$10,'2. UC Pool Allocations by Type'!J$10,IF(D238='2. UC Pool Allocations by Type'!B$14,'2. UC Pool Allocations by Type'!J$14,IF(D238='2. UC Pool Allocations by Type'!B$15,'2. UC Pool Allocations by Type'!J$15,IF(D238='2. UC Pool Allocations by Type'!B$16,'2. UC Pool Allocations by Type'!J$16,0)))))))</f>
        <v>114315041.35925385</v>
      </c>
      <c r="AG238" s="71">
        <f t="shared" si="152"/>
        <v>68705168.924803361</v>
      </c>
      <c r="AH238" s="71">
        <f t="shared" si="153"/>
        <v>0</v>
      </c>
      <c r="AI238" s="71">
        <f t="shared" si="154"/>
        <v>0</v>
      </c>
      <c r="AJ238" s="71">
        <f t="shared" si="155"/>
        <v>0</v>
      </c>
      <c r="AK238" s="71">
        <f t="shared" si="156"/>
        <v>0</v>
      </c>
      <c r="AL238" s="71">
        <f t="shared" si="157"/>
        <v>0</v>
      </c>
      <c r="AM238" s="71">
        <f t="shared" si="158"/>
        <v>0</v>
      </c>
      <c r="AN238" s="49">
        <f t="shared" si="159"/>
        <v>3246223.9302808763</v>
      </c>
      <c r="AO238" s="51">
        <f>IF($E238=$D$352,U238*'1. UC Assumptions'!$H$14,0)</f>
        <v>0</v>
      </c>
      <c r="AP238" s="70">
        <f t="shared" si="145"/>
        <v>0</v>
      </c>
      <c r="AQ238" s="70">
        <f t="shared" si="160"/>
        <v>0</v>
      </c>
      <c r="AR238" s="70">
        <f t="shared" si="161"/>
        <v>0</v>
      </c>
      <c r="AS238" s="70">
        <f t="shared" si="180"/>
        <v>0</v>
      </c>
      <c r="AT238" s="70">
        <f t="shared" si="162"/>
        <v>0</v>
      </c>
      <c r="AU238" s="70">
        <f t="shared" si="163"/>
        <v>3246223.9302808763</v>
      </c>
      <c r="AV238" s="70">
        <f t="shared" si="181"/>
        <v>-145498.40494345949</v>
      </c>
      <c r="AW238" s="99">
        <f t="shared" si="147"/>
        <v>3100725.5253374167</v>
      </c>
      <c r="AX238" s="281">
        <v>54550436.569999993</v>
      </c>
      <c r="AY238" s="281">
        <f>ROUND(AX238*'1. UC Assumptions'!$C$19,2)</f>
        <v>22883908.140000001</v>
      </c>
      <c r="AZ238" s="281">
        <f>IF((AE238-AD238-AX238)*'1. UC Assumptions'!$C$19&gt;0,(AE238-AD238-AX238)*'1. UC Assumptions'!$C$19,0)</f>
        <v>5937910.222840013</v>
      </c>
      <c r="BA238" s="281">
        <f t="shared" si="185"/>
        <v>28821818.362840012</v>
      </c>
      <c r="BB238" s="281">
        <f>ROUND(BA238/'1. UC Assumptions'!$C$19,2)</f>
        <v>68705168.920000002</v>
      </c>
      <c r="BC238" s="283">
        <f t="shared" si="182"/>
        <v>3100725.5253374167</v>
      </c>
      <c r="BD238" s="281">
        <f t="shared" si="164"/>
        <v>0</v>
      </c>
      <c r="BE238" s="281">
        <f t="shared" si="165"/>
        <v>0</v>
      </c>
      <c r="BF238" s="281">
        <f t="shared" si="166"/>
        <v>65604443.394662589</v>
      </c>
      <c r="BG238" s="281">
        <f t="shared" si="167"/>
        <v>0</v>
      </c>
      <c r="BH238" s="281">
        <f t="shared" si="168"/>
        <v>0</v>
      </c>
      <c r="BI238" s="281">
        <f t="shared" si="169"/>
        <v>0</v>
      </c>
      <c r="BJ238" s="281">
        <f t="shared" si="186"/>
        <v>3100725.5253374167</v>
      </c>
      <c r="BK238" s="281">
        <f t="shared" si="170"/>
        <v>3100725.5253374167</v>
      </c>
      <c r="BL238" s="281">
        <f t="shared" si="171"/>
        <v>0</v>
      </c>
      <c r="BM238" s="281">
        <f t="shared" si="172"/>
        <v>0</v>
      </c>
      <c r="BN238" s="281">
        <f t="shared" si="173"/>
        <v>0</v>
      </c>
      <c r="BO238" s="281">
        <f t="shared" si="174"/>
        <v>0</v>
      </c>
      <c r="BP238" s="281">
        <f t="shared" si="175"/>
        <v>0</v>
      </c>
      <c r="BQ238" s="281">
        <f t="shared" si="176"/>
        <v>0</v>
      </c>
      <c r="BR238" s="281">
        <f t="shared" si="183"/>
        <v>3100725.5253374167</v>
      </c>
      <c r="BS238" s="281">
        <f t="shared" si="148"/>
        <v>1300754.3500000001</v>
      </c>
      <c r="BT238" s="90"/>
      <c r="BU238" s="111"/>
      <c r="BV238" s="111"/>
      <c r="BW238" s="126">
        <v>67462814.712635994</v>
      </c>
      <c r="BX238" s="126">
        <v>138216961.67585319</v>
      </c>
      <c r="BY238" s="7">
        <f t="shared" si="184"/>
        <v>-35262.982356011868</v>
      </c>
    </row>
    <row r="239" spans="1:77">
      <c r="A239" s="118" t="s">
        <v>591</v>
      </c>
      <c r="B239" s="118" t="s">
        <v>592</v>
      </c>
      <c r="C239" s="269" t="s">
        <v>592</v>
      </c>
      <c r="D239" s="119" t="s">
        <v>949</v>
      </c>
      <c r="E239" s="119"/>
      <c r="F239" s="120"/>
      <c r="G239" s="121" t="s">
        <v>590</v>
      </c>
      <c r="H239" s="121" t="s">
        <v>771</v>
      </c>
      <c r="I239" s="122">
        <v>3</v>
      </c>
      <c r="J239" s="217" t="str">
        <f t="shared" si="146"/>
        <v xml:space="preserve"> </v>
      </c>
      <c r="K239" s="123">
        <v>11937180.002920818</v>
      </c>
      <c r="L239" s="123">
        <v>15287568</v>
      </c>
      <c r="M239" s="281">
        <v>14221130.719999999</v>
      </c>
      <c r="N239" s="264">
        <v>14221130.719999999</v>
      </c>
      <c r="O239" s="282">
        <v>0</v>
      </c>
      <c r="P239" s="93">
        <f t="shared" si="149"/>
        <v>6.3760920153834277E-2</v>
      </c>
      <c r="Q239" s="231">
        <v>28960622.986543309</v>
      </c>
      <c r="R239" s="231"/>
      <c r="S239" s="123">
        <v>28960622.986543309</v>
      </c>
      <c r="T239" s="123">
        <v>0</v>
      </c>
      <c r="U239" s="123">
        <f t="shared" si="177"/>
        <v>14739492.26654331</v>
      </c>
      <c r="V239" s="123">
        <f t="shared" si="150"/>
        <v>0</v>
      </c>
      <c r="W239" s="123" t="b">
        <f t="shared" si="151"/>
        <v>0</v>
      </c>
      <c r="X239" s="123">
        <v>0</v>
      </c>
      <c r="Y239" s="123">
        <v>0</v>
      </c>
      <c r="Z239" s="123">
        <v>0</v>
      </c>
      <c r="AA239" s="123">
        <v>0</v>
      </c>
      <c r="AB239" s="123">
        <v>0</v>
      </c>
      <c r="AC239" s="70">
        <f t="shared" si="178"/>
        <v>0</v>
      </c>
      <c r="AD239" s="70">
        <v>0</v>
      </c>
      <c r="AE239" s="70">
        <f t="shared" si="179"/>
        <v>14739492.26654331</v>
      </c>
      <c r="AF239" s="51">
        <f>IF(D239='2. UC Pool Allocations by Type'!B$5,'2. UC Pool Allocations by Type'!J$5,IF(D239='2. UC Pool Allocations by Type'!B$6,'2. UC Pool Allocations by Type'!J$6,IF(D239='2. UC Pool Allocations by Type'!B$7,'2. UC Pool Allocations by Type'!J$7,IF(D239='2. UC Pool Allocations by Type'!B$10,'2. UC Pool Allocations by Type'!J$10,IF(D239='2. UC Pool Allocations by Type'!B$14,'2. UC Pool Allocations by Type'!J$14,IF(D239='2. UC Pool Allocations by Type'!B$15,'2. UC Pool Allocations by Type'!J$15,IF(D239='2. UC Pool Allocations by Type'!B$16,'2. UC Pool Allocations by Type'!J$16,0)))))))</f>
        <v>114315041.35925385</v>
      </c>
      <c r="AG239" s="71">
        <f t="shared" si="152"/>
        <v>14739492.26654331</v>
      </c>
      <c r="AH239" s="71">
        <f t="shared" si="153"/>
        <v>0</v>
      </c>
      <c r="AI239" s="71">
        <f t="shared" si="154"/>
        <v>0</v>
      </c>
      <c r="AJ239" s="71">
        <f t="shared" si="155"/>
        <v>0</v>
      </c>
      <c r="AK239" s="71">
        <f t="shared" si="156"/>
        <v>0</v>
      </c>
      <c r="AL239" s="71">
        <f t="shared" si="157"/>
        <v>0</v>
      </c>
      <c r="AM239" s="71">
        <f t="shared" si="158"/>
        <v>0</v>
      </c>
      <c r="AN239" s="49">
        <f t="shared" si="159"/>
        <v>696420.56434227363</v>
      </c>
      <c r="AO239" s="51">
        <f>IF($E239=$D$352,U239*'1. UC Assumptions'!$H$14,0)</f>
        <v>0</v>
      </c>
      <c r="AP239" s="70">
        <f t="shared" si="145"/>
        <v>0</v>
      </c>
      <c r="AQ239" s="70">
        <f t="shared" si="160"/>
        <v>0</v>
      </c>
      <c r="AR239" s="70">
        <f t="shared" si="161"/>
        <v>0</v>
      </c>
      <c r="AS239" s="70">
        <f t="shared" si="180"/>
        <v>0</v>
      </c>
      <c r="AT239" s="70">
        <f t="shared" si="162"/>
        <v>0</v>
      </c>
      <c r="AU239" s="70">
        <f t="shared" si="163"/>
        <v>696420.56434227363</v>
      </c>
      <c r="AV239" s="70">
        <f t="shared" si="181"/>
        <v>-31214.137859201044</v>
      </c>
      <c r="AW239" s="99">
        <f t="shared" si="147"/>
        <v>665206.42648307257</v>
      </c>
      <c r="AX239" s="281">
        <v>14221130.719999999</v>
      </c>
      <c r="AY239" s="281">
        <f>ROUND(AX239*'1. UC Assumptions'!$C$19,2)</f>
        <v>5965764.3399999999</v>
      </c>
      <c r="AZ239" s="281">
        <f>IF((AE239-AD239-AX239)*'1. UC Assumptions'!$C$19&gt;0,(AE239-AD239-AX239)*'1. UC Assumptions'!$C$19,0)</f>
        <v>217452.66877491909</v>
      </c>
      <c r="BA239" s="281">
        <f t="shared" si="185"/>
        <v>6183217.0087749185</v>
      </c>
      <c r="BB239" s="281">
        <f>ROUND(BA239/'1. UC Assumptions'!$C$19,2)</f>
        <v>14739492.27</v>
      </c>
      <c r="BC239" s="283">
        <f t="shared" si="182"/>
        <v>665206.42648307257</v>
      </c>
      <c r="BD239" s="281">
        <f t="shared" si="164"/>
        <v>0</v>
      </c>
      <c r="BE239" s="281">
        <f t="shared" si="165"/>
        <v>0</v>
      </c>
      <c r="BF239" s="281">
        <f t="shared" si="166"/>
        <v>14074285.843516927</v>
      </c>
      <c r="BG239" s="281">
        <f t="shared" si="167"/>
        <v>0</v>
      </c>
      <c r="BH239" s="281">
        <f t="shared" si="168"/>
        <v>0</v>
      </c>
      <c r="BI239" s="281">
        <f t="shared" si="169"/>
        <v>0</v>
      </c>
      <c r="BJ239" s="281">
        <f t="shared" si="186"/>
        <v>665206.42648307257</v>
      </c>
      <c r="BK239" s="281">
        <f t="shared" si="170"/>
        <v>665206.42648307257</v>
      </c>
      <c r="BL239" s="281">
        <f t="shared" si="171"/>
        <v>0</v>
      </c>
      <c r="BM239" s="281">
        <f t="shared" si="172"/>
        <v>0</v>
      </c>
      <c r="BN239" s="281">
        <f t="shared" si="173"/>
        <v>0</v>
      </c>
      <c r="BO239" s="281">
        <f t="shared" si="174"/>
        <v>0</v>
      </c>
      <c r="BP239" s="281">
        <f t="shared" si="175"/>
        <v>0</v>
      </c>
      <c r="BQ239" s="281">
        <f t="shared" si="176"/>
        <v>0</v>
      </c>
      <c r="BR239" s="281">
        <f t="shared" si="183"/>
        <v>665206.42648307257</v>
      </c>
      <c r="BS239" s="281">
        <f t="shared" si="148"/>
        <v>279054.09000000003</v>
      </c>
      <c r="BT239" s="90"/>
      <c r="BU239" s="111"/>
      <c r="BV239" s="111"/>
      <c r="BW239" s="126">
        <v>12205450.182920817</v>
      </c>
      <c r="BX239" s="126">
        <v>28960622.986543309</v>
      </c>
      <c r="BY239" s="7">
        <f t="shared" si="184"/>
        <v>0</v>
      </c>
    </row>
    <row r="240" spans="1:77">
      <c r="A240" s="118" t="s">
        <v>593</v>
      </c>
      <c r="B240" s="118" t="s">
        <v>594</v>
      </c>
      <c r="C240" s="269" t="s">
        <v>594</v>
      </c>
      <c r="D240" s="119" t="s">
        <v>972</v>
      </c>
      <c r="E240" s="119" t="s">
        <v>977</v>
      </c>
      <c r="F240" s="120"/>
      <c r="G240" s="121" t="s">
        <v>1080</v>
      </c>
      <c r="H240" s="121" t="s">
        <v>828</v>
      </c>
      <c r="I240" s="122">
        <v>16</v>
      </c>
      <c r="J240" s="217">
        <f t="shared" si="146"/>
        <v>1</v>
      </c>
      <c r="K240" s="123">
        <v>625210.50571753155</v>
      </c>
      <c r="L240" s="123">
        <v>1235563</v>
      </c>
      <c r="M240" s="281">
        <v>1290306.6200000001</v>
      </c>
      <c r="N240" s="264">
        <v>665376.10960336414</v>
      </c>
      <c r="O240" s="282">
        <v>624930.51039663597</v>
      </c>
      <c r="P240" s="93">
        <f t="shared" si="149"/>
        <v>7.6592315890057883E-2</v>
      </c>
      <c r="Q240" s="231">
        <v>2003294.457867299</v>
      </c>
      <c r="R240" s="231"/>
      <c r="S240" s="123">
        <v>2003294.457867299</v>
      </c>
      <c r="T240" s="123">
        <v>897883.89318606688</v>
      </c>
      <c r="U240" s="123">
        <f t="shared" si="177"/>
        <v>440034.45507786784</v>
      </c>
      <c r="V240" s="123" t="b">
        <f t="shared" si="150"/>
        <v>0</v>
      </c>
      <c r="W240" s="123">
        <f t="shared" si="151"/>
        <v>440034.45507786784</v>
      </c>
      <c r="X240" s="123">
        <v>1038217</v>
      </c>
      <c r="Y240" s="123">
        <v>0</v>
      </c>
      <c r="Z240" s="123">
        <v>0</v>
      </c>
      <c r="AA240" s="123">
        <v>0</v>
      </c>
      <c r="AB240" s="123">
        <v>0</v>
      </c>
      <c r="AC240" s="70">
        <f t="shared" si="178"/>
        <v>413286.48960336403</v>
      </c>
      <c r="AD240" s="70">
        <v>0</v>
      </c>
      <c r="AE240" s="70">
        <f t="shared" si="179"/>
        <v>853320.94468123186</v>
      </c>
      <c r="AF240" s="51">
        <f>IF(D240='2. UC Pool Allocations by Type'!B$5,'2. UC Pool Allocations by Type'!J$5,IF(D240='2. UC Pool Allocations by Type'!B$6,'2. UC Pool Allocations by Type'!J$6,IF(D240='2. UC Pool Allocations by Type'!B$7,'2. UC Pool Allocations by Type'!J$7,IF(D240='2. UC Pool Allocations by Type'!B$10,'2. UC Pool Allocations by Type'!J$10,IF(D240='2. UC Pool Allocations by Type'!B$14,'2. UC Pool Allocations by Type'!J$14,IF(D240='2. UC Pool Allocations by Type'!B$15,'2. UC Pool Allocations by Type'!J$15,IF(D240='2. UC Pool Allocations by Type'!B$16,'2. UC Pool Allocations by Type'!J$16,0)))))))</f>
        <v>7359030.3040027209</v>
      </c>
      <c r="AG240" s="71">
        <f t="shared" si="152"/>
        <v>0</v>
      </c>
      <c r="AH240" s="71">
        <f t="shared" si="153"/>
        <v>853320.94468123186</v>
      </c>
      <c r="AI240" s="71">
        <f t="shared" si="154"/>
        <v>0</v>
      </c>
      <c r="AJ240" s="71">
        <f t="shared" si="155"/>
        <v>0</v>
      </c>
      <c r="AK240" s="71">
        <f t="shared" si="156"/>
        <v>0</v>
      </c>
      <c r="AL240" s="71">
        <f t="shared" si="157"/>
        <v>0</v>
      </c>
      <c r="AM240" s="71">
        <f t="shared" si="158"/>
        <v>0</v>
      </c>
      <c r="AN240" s="49">
        <f t="shared" si="159"/>
        <v>47830.79679888417</v>
      </c>
      <c r="AO240" s="51">
        <f>IF($E240=$D$352,U240*'1. UC Assumptions'!$H$14,0)</f>
        <v>44554.53561607247</v>
      </c>
      <c r="AP240" s="70">
        <f t="shared" si="145"/>
        <v>0</v>
      </c>
      <c r="AQ240" s="70">
        <f t="shared" si="160"/>
        <v>0</v>
      </c>
      <c r="AR240" s="70">
        <f t="shared" si="161"/>
        <v>0</v>
      </c>
      <c r="AS240" s="70">
        <f t="shared" si="180"/>
        <v>0</v>
      </c>
      <c r="AT240" s="70">
        <f t="shared" si="162"/>
        <v>0</v>
      </c>
      <c r="AU240" s="70">
        <f t="shared" si="163"/>
        <v>0</v>
      </c>
      <c r="AV240" s="70">
        <f t="shared" si="181"/>
        <v>0</v>
      </c>
      <c r="AW240" s="99">
        <f t="shared" si="147"/>
        <v>47830.79679888417</v>
      </c>
      <c r="AX240" s="281">
        <v>1290306.6200000001</v>
      </c>
      <c r="AY240" s="281">
        <f>ROUND(AX240*'1. UC Assumptions'!$C$19,2)</f>
        <v>541283.63</v>
      </c>
      <c r="AZ240" s="281">
        <f>IF((AE240-AD240-AX240)*'1. UC Assumptions'!$C$19&gt;0,(AE240-AD240-AX240)*'1. UC Assumptions'!$C$19,0)</f>
        <v>0</v>
      </c>
      <c r="BA240" s="281">
        <f t="shared" si="185"/>
        <v>541283.63</v>
      </c>
      <c r="BB240" s="281">
        <f>ROUND(BA240/'1. UC Assumptions'!$C$19,2)</f>
        <v>1290306.6299999999</v>
      </c>
      <c r="BC240" s="283">
        <f t="shared" si="182"/>
        <v>47830.79679888417</v>
      </c>
      <c r="BD240" s="281">
        <f t="shared" si="164"/>
        <v>0</v>
      </c>
      <c r="BE240" s="281">
        <f t="shared" si="165"/>
        <v>0</v>
      </c>
      <c r="BF240" s="281">
        <f t="shared" si="166"/>
        <v>0</v>
      </c>
      <c r="BG240" s="281">
        <f t="shared" si="167"/>
        <v>0</v>
      </c>
      <c r="BH240" s="281">
        <f t="shared" si="168"/>
        <v>0</v>
      </c>
      <c r="BI240" s="281">
        <f t="shared" si="169"/>
        <v>0</v>
      </c>
      <c r="BJ240" s="281">
        <f t="shared" si="186"/>
        <v>47830.79679888417</v>
      </c>
      <c r="BK240" s="281">
        <f t="shared" si="170"/>
        <v>0</v>
      </c>
      <c r="BL240" s="281">
        <f t="shared" si="171"/>
        <v>47830.79679888417</v>
      </c>
      <c r="BM240" s="281">
        <f t="shared" si="172"/>
        <v>0</v>
      </c>
      <c r="BN240" s="281">
        <f t="shared" si="173"/>
        <v>0</v>
      </c>
      <c r="BO240" s="281">
        <f t="shared" si="174"/>
        <v>0</v>
      </c>
      <c r="BP240" s="281">
        <f t="shared" si="175"/>
        <v>0</v>
      </c>
      <c r="BQ240" s="281">
        <f t="shared" si="176"/>
        <v>0</v>
      </c>
      <c r="BR240" s="281">
        <f t="shared" si="183"/>
        <v>47830.79679888417</v>
      </c>
      <c r="BS240" s="281">
        <f t="shared" si="148"/>
        <v>20065.009999999998</v>
      </c>
      <c r="BT240" s="90"/>
      <c r="BU240" s="111"/>
      <c r="BV240" s="111"/>
      <c r="BW240" s="126">
        <v>666212.76571753155</v>
      </c>
      <c r="BX240" s="126">
        <v>2003294.457867299</v>
      </c>
      <c r="BY240" s="7">
        <f t="shared" si="184"/>
        <v>0</v>
      </c>
    </row>
    <row r="241" spans="1:77">
      <c r="A241" s="118" t="s">
        <v>595</v>
      </c>
      <c r="B241" s="118" t="s">
        <v>596</v>
      </c>
      <c r="C241" s="269" t="s">
        <v>596</v>
      </c>
      <c r="D241" s="119" t="s">
        <v>949</v>
      </c>
      <c r="E241" s="119" t="s">
        <v>977</v>
      </c>
      <c r="F241" s="120"/>
      <c r="G241" s="121" t="s">
        <v>1266</v>
      </c>
      <c r="H241" s="121" t="s">
        <v>870</v>
      </c>
      <c r="I241" s="122">
        <v>1</v>
      </c>
      <c r="J241" s="217">
        <f t="shared" si="146"/>
        <v>1</v>
      </c>
      <c r="K241" s="123">
        <v>1264239.7347732894</v>
      </c>
      <c r="L241" s="123">
        <v>3434107</v>
      </c>
      <c r="M241" s="281">
        <v>3949008.01</v>
      </c>
      <c r="N241" s="264">
        <v>2624692.8585733054</v>
      </c>
      <c r="O241" s="282">
        <v>1324315.1514266944</v>
      </c>
      <c r="P241" s="93">
        <f t="shared" si="149"/>
        <v>6.2454651573109476E-2</v>
      </c>
      <c r="Q241" s="231">
        <v>4991780.343063212</v>
      </c>
      <c r="R241" s="231"/>
      <c r="S241" s="123">
        <v>4991780.343063212</v>
      </c>
      <c r="T241" s="123">
        <v>353478.09326460212</v>
      </c>
      <c r="U241" s="123">
        <f t="shared" si="177"/>
        <v>2013609.3912253045</v>
      </c>
      <c r="V241" s="123">
        <f t="shared" si="150"/>
        <v>2013609.3912253045</v>
      </c>
      <c r="W241" s="123" t="b">
        <f t="shared" si="151"/>
        <v>0</v>
      </c>
      <c r="X241" s="123">
        <v>2340302</v>
      </c>
      <c r="Y241" s="123">
        <v>0</v>
      </c>
      <c r="Z241" s="123">
        <v>0</v>
      </c>
      <c r="AA241" s="123">
        <v>0</v>
      </c>
      <c r="AB241" s="123">
        <v>0</v>
      </c>
      <c r="AC241" s="70">
        <f t="shared" si="178"/>
        <v>1015986.8485733056</v>
      </c>
      <c r="AD241" s="70">
        <v>0</v>
      </c>
      <c r="AE241" s="70">
        <f t="shared" si="179"/>
        <v>3029596.2397986101</v>
      </c>
      <c r="AF241" s="51">
        <f>IF(D241='2. UC Pool Allocations by Type'!B$5,'2. UC Pool Allocations by Type'!J$5,IF(D241='2. UC Pool Allocations by Type'!B$6,'2. UC Pool Allocations by Type'!J$6,IF(D241='2. UC Pool Allocations by Type'!B$7,'2. UC Pool Allocations by Type'!J$7,IF(D241='2. UC Pool Allocations by Type'!B$10,'2. UC Pool Allocations by Type'!J$10,IF(D241='2. UC Pool Allocations by Type'!B$14,'2. UC Pool Allocations by Type'!J$14,IF(D241='2. UC Pool Allocations by Type'!B$15,'2. UC Pool Allocations by Type'!J$15,IF(D241='2. UC Pool Allocations by Type'!B$16,'2. UC Pool Allocations by Type'!J$16,0)))))))</f>
        <v>114315041.35925385</v>
      </c>
      <c r="AG241" s="71">
        <f t="shared" si="152"/>
        <v>3029596.2397986101</v>
      </c>
      <c r="AH241" s="71">
        <f t="shared" si="153"/>
        <v>0</v>
      </c>
      <c r="AI241" s="71">
        <f t="shared" si="154"/>
        <v>0</v>
      </c>
      <c r="AJ241" s="71">
        <f t="shared" si="155"/>
        <v>0</v>
      </c>
      <c r="AK241" s="71">
        <f t="shared" si="156"/>
        <v>0</v>
      </c>
      <c r="AL241" s="71">
        <f t="shared" si="157"/>
        <v>0</v>
      </c>
      <c r="AM241" s="71">
        <f t="shared" si="158"/>
        <v>0</v>
      </c>
      <c r="AN241" s="49">
        <f t="shared" si="159"/>
        <v>143144.21995653881</v>
      </c>
      <c r="AO241" s="51">
        <f>IF($E241=$D$352,U241*'1. UC Assumptions'!$H$14,0)</f>
        <v>203882.74214193053</v>
      </c>
      <c r="AP241" s="70">
        <f t="shared" si="145"/>
        <v>60738.522185391717</v>
      </c>
      <c r="AQ241" s="70">
        <f t="shared" si="160"/>
        <v>0</v>
      </c>
      <c r="AR241" s="70">
        <f t="shared" si="161"/>
        <v>0</v>
      </c>
      <c r="AS241" s="70">
        <f t="shared" si="180"/>
        <v>0</v>
      </c>
      <c r="AT241" s="70">
        <f t="shared" si="162"/>
        <v>60738.522185391717</v>
      </c>
      <c r="AU241" s="70">
        <f t="shared" si="163"/>
        <v>0</v>
      </c>
      <c r="AV241" s="70">
        <f t="shared" si="181"/>
        <v>0</v>
      </c>
      <c r="AW241" s="99">
        <f t="shared" si="147"/>
        <v>203882.74214193053</v>
      </c>
      <c r="AX241" s="281">
        <v>3949008.01</v>
      </c>
      <c r="AY241" s="281">
        <f>ROUND(AX241*'1. UC Assumptions'!$C$19,2)</f>
        <v>1656608.86</v>
      </c>
      <c r="AZ241" s="281">
        <f>IF((AE241-AD241-AX241)*'1. UC Assumptions'!$C$19&gt;0,(AE241-AD241-AX241)*'1. UC Assumptions'!$C$19,0)</f>
        <v>0</v>
      </c>
      <c r="BA241" s="281">
        <f t="shared" si="185"/>
        <v>1656608.86</v>
      </c>
      <c r="BB241" s="281">
        <f>ROUND(BA241/'1. UC Assumptions'!$C$19,2)</f>
        <v>3949008.01</v>
      </c>
      <c r="BC241" s="283">
        <f t="shared" si="182"/>
        <v>203882.74214193053</v>
      </c>
      <c r="BD241" s="281">
        <f t="shared" si="164"/>
        <v>0</v>
      </c>
      <c r="BE241" s="281">
        <f t="shared" si="165"/>
        <v>0</v>
      </c>
      <c r="BF241" s="281">
        <f t="shared" si="166"/>
        <v>3745125.2678580694</v>
      </c>
      <c r="BG241" s="281">
        <f t="shared" si="167"/>
        <v>0</v>
      </c>
      <c r="BH241" s="281">
        <f t="shared" si="168"/>
        <v>0</v>
      </c>
      <c r="BI241" s="281">
        <f t="shared" si="169"/>
        <v>0</v>
      </c>
      <c r="BJ241" s="281">
        <f t="shared" si="186"/>
        <v>203882.74214193053</v>
      </c>
      <c r="BK241" s="281">
        <f t="shared" si="170"/>
        <v>203882.74214193053</v>
      </c>
      <c r="BL241" s="281">
        <f t="shared" si="171"/>
        <v>0</v>
      </c>
      <c r="BM241" s="281">
        <f t="shared" si="172"/>
        <v>0</v>
      </c>
      <c r="BN241" s="281">
        <f t="shared" si="173"/>
        <v>0</v>
      </c>
      <c r="BO241" s="281">
        <f t="shared" si="174"/>
        <v>0</v>
      </c>
      <c r="BP241" s="281">
        <f t="shared" si="175"/>
        <v>0</v>
      </c>
      <c r="BQ241" s="281">
        <f t="shared" si="176"/>
        <v>0</v>
      </c>
      <c r="BR241" s="281">
        <f t="shared" si="183"/>
        <v>203882.74214193053</v>
      </c>
      <c r="BS241" s="281">
        <f t="shared" si="148"/>
        <v>85528.81</v>
      </c>
      <c r="BT241" s="90"/>
      <c r="BU241" s="111"/>
      <c r="BV241" s="111"/>
      <c r="BW241" s="126">
        <v>1304710.5247732894</v>
      </c>
      <c r="BX241" s="126">
        <v>4991780.343063212</v>
      </c>
      <c r="BY241" s="7">
        <f t="shared" si="184"/>
        <v>0</v>
      </c>
    </row>
    <row r="242" spans="1:77" s="8" customFormat="1">
      <c r="A242" s="118" t="s">
        <v>597</v>
      </c>
      <c r="B242" s="118" t="s">
        <v>598</v>
      </c>
      <c r="C242" s="269" t="s">
        <v>598</v>
      </c>
      <c r="D242" s="119" t="s">
        <v>949</v>
      </c>
      <c r="E242" s="119"/>
      <c r="F242" s="120"/>
      <c r="G242" s="121" t="s">
        <v>1267</v>
      </c>
      <c r="H242" s="121" t="s">
        <v>821</v>
      </c>
      <c r="I242" s="122">
        <v>3</v>
      </c>
      <c r="J242" s="217">
        <f t="shared" si="146"/>
        <v>1</v>
      </c>
      <c r="K242" s="123">
        <v>7649201.5429900018</v>
      </c>
      <c r="L242" s="123">
        <v>5036564</v>
      </c>
      <c r="M242" s="281">
        <v>5361551.6100000003</v>
      </c>
      <c r="N242" s="264">
        <v>5129705.3840070302</v>
      </c>
      <c r="O242" s="282">
        <v>231846.22599297017</v>
      </c>
      <c r="P242" s="93">
        <f t="shared" si="149"/>
        <v>0.20477362364149476</v>
      </c>
      <c r="Q242" s="231">
        <v>15283475.72189448</v>
      </c>
      <c r="R242" s="231"/>
      <c r="S242" s="123">
        <v>15283475.72189448</v>
      </c>
      <c r="T242" s="123">
        <v>3162681.7726441738</v>
      </c>
      <c r="U242" s="123">
        <f t="shared" si="177"/>
        <v>6991088.5652432768</v>
      </c>
      <c r="V242" s="123">
        <f t="shared" si="150"/>
        <v>0</v>
      </c>
      <c r="W242" s="123" t="b">
        <f t="shared" si="151"/>
        <v>0</v>
      </c>
      <c r="X242" s="123">
        <v>13428</v>
      </c>
      <c r="Y242" s="123">
        <v>0</v>
      </c>
      <c r="Z242" s="123">
        <v>0</v>
      </c>
      <c r="AA242" s="123">
        <v>0</v>
      </c>
      <c r="AB242" s="123">
        <v>534393</v>
      </c>
      <c r="AC242" s="70">
        <f t="shared" si="178"/>
        <v>315974.77400702983</v>
      </c>
      <c r="AD242" s="70">
        <v>0</v>
      </c>
      <c r="AE242" s="70">
        <f t="shared" si="179"/>
        <v>7307063.3392503066</v>
      </c>
      <c r="AF242" s="51">
        <f>IF(D242='2. UC Pool Allocations by Type'!B$5,'2. UC Pool Allocations by Type'!J$5,IF(D242='2. UC Pool Allocations by Type'!B$6,'2. UC Pool Allocations by Type'!J$6,IF(D242='2. UC Pool Allocations by Type'!B$7,'2. UC Pool Allocations by Type'!J$7,IF(D242='2. UC Pool Allocations by Type'!B$10,'2. UC Pool Allocations by Type'!J$10,IF(D242='2. UC Pool Allocations by Type'!B$14,'2. UC Pool Allocations by Type'!J$14,IF(D242='2. UC Pool Allocations by Type'!B$15,'2. UC Pool Allocations by Type'!J$15,IF(D242='2. UC Pool Allocations by Type'!B$16,'2. UC Pool Allocations by Type'!J$16,0)))))))</f>
        <v>114315041.35925385</v>
      </c>
      <c r="AG242" s="71">
        <f t="shared" si="152"/>
        <v>7307063.3392503066</v>
      </c>
      <c r="AH242" s="71">
        <f t="shared" si="153"/>
        <v>0</v>
      </c>
      <c r="AI242" s="71">
        <f t="shared" si="154"/>
        <v>0</v>
      </c>
      <c r="AJ242" s="71">
        <f t="shared" si="155"/>
        <v>0</v>
      </c>
      <c r="AK242" s="71">
        <f t="shared" si="156"/>
        <v>0</v>
      </c>
      <c r="AL242" s="71">
        <f t="shared" si="157"/>
        <v>0</v>
      </c>
      <c r="AM242" s="71">
        <f t="shared" si="158"/>
        <v>0</v>
      </c>
      <c r="AN242" s="49">
        <f t="shared" si="159"/>
        <v>345248.60710136627</v>
      </c>
      <c r="AO242" s="51">
        <f>IF($E242=$D$352,U242*'1. UC Assumptions'!$H$14,0)</f>
        <v>0</v>
      </c>
      <c r="AP242" s="70">
        <f t="shared" ref="AP242:AP303" si="187">IF(AO242=0,0,IF(AN242&gt;AO242,0,AO242-AN242))</f>
        <v>0</v>
      </c>
      <c r="AQ242" s="70">
        <f t="shared" si="160"/>
        <v>0</v>
      </c>
      <c r="AR242" s="70">
        <f t="shared" si="161"/>
        <v>0</v>
      </c>
      <c r="AS242" s="70">
        <f t="shared" si="180"/>
        <v>0</v>
      </c>
      <c r="AT242" s="70">
        <f t="shared" si="162"/>
        <v>0</v>
      </c>
      <c r="AU242" s="70">
        <f t="shared" si="163"/>
        <v>345248.60710136627</v>
      </c>
      <c r="AV242" s="70">
        <f t="shared" si="181"/>
        <v>-15474.32423673051</v>
      </c>
      <c r="AW242" s="99">
        <f t="shared" si="147"/>
        <v>329774.28286463575</v>
      </c>
      <c r="AX242" s="281">
        <v>5361551.6100000003</v>
      </c>
      <c r="AY242" s="281">
        <f>ROUND(AX242*'1. UC Assumptions'!$C$19,2)</f>
        <v>2249170.9</v>
      </c>
      <c r="AZ242" s="281">
        <f>IF((AE242-AD242-AX242)*'1. UC Assumptions'!$C$19&gt;0,(AE242-AD242-AX242)*'1. UC Assumptions'!$C$19,0)</f>
        <v>816142.17042050348</v>
      </c>
      <c r="BA242" s="281">
        <f t="shared" si="185"/>
        <v>3065313.0704205036</v>
      </c>
      <c r="BB242" s="281">
        <f>ROUND(BA242/'1. UC Assumptions'!$C$19,2)</f>
        <v>7307063.3399999999</v>
      </c>
      <c r="BC242" s="283">
        <f t="shared" si="182"/>
        <v>329774.28286463575</v>
      </c>
      <c r="BD242" s="281">
        <f t="shared" si="164"/>
        <v>0</v>
      </c>
      <c r="BE242" s="281">
        <f t="shared" si="165"/>
        <v>0</v>
      </c>
      <c r="BF242" s="281">
        <f t="shared" si="166"/>
        <v>6977289.057135364</v>
      </c>
      <c r="BG242" s="281">
        <f t="shared" si="167"/>
        <v>0</v>
      </c>
      <c r="BH242" s="281">
        <f t="shared" si="168"/>
        <v>0</v>
      </c>
      <c r="BI242" s="281">
        <f t="shared" si="169"/>
        <v>0</v>
      </c>
      <c r="BJ242" s="281">
        <f t="shared" si="186"/>
        <v>329774.28286463575</v>
      </c>
      <c r="BK242" s="281">
        <f t="shared" si="170"/>
        <v>329774.28286463575</v>
      </c>
      <c r="BL242" s="281">
        <f t="shared" si="171"/>
        <v>0</v>
      </c>
      <c r="BM242" s="281">
        <f t="shared" si="172"/>
        <v>0</v>
      </c>
      <c r="BN242" s="281">
        <f t="shared" si="173"/>
        <v>0</v>
      </c>
      <c r="BO242" s="281">
        <f t="shared" si="174"/>
        <v>0</v>
      </c>
      <c r="BP242" s="281">
        <f t="shared" si="175"/>
        <v>0</v>
      </c>
      <c r="BQ242" s="281">
        <f t="shared" si="176"/>
        <v>0</v>
      </c>
      <c r="BR242" s="281">
        <f t="shared" si="183"/>
        <v>329774.28286463575</v>
      </c>
      <c r="BS242" s="281">
        <f t="shared" si="148"/>
        <v>138340.31</v>
      </c>
      <c r="BT242" s="90"/>
      <c r="BU242" s="111"/>
      <c r="BV242" s="111"/>
      <c r="BW242" s="126">
        <v>9472408.2729900032</v>
      </c>
      <c r="BX242" s="126">
        <v>15283475.72189448</v>
      </c>
      <c r="BY242" s="7">
        <f t="shared" si="184"/>
        <v>0</v>
      </c>
    </row>
    <row r="243" spans="1:77">
      <c r="A243" s="118" t="s">
        <v>599</v>
      </c>
      <c r="B243" s="118" t="s">
        <v>600</v>
      </c>
      <c r="C243" s="269" t="s">
        <v>600</v>
      </c>
      <c r="D243" s="119" t="s">
        <v>949</v>
      </c>
      <c r="E243" s="119"/>
      <c r="F243" s="120"/>
      <c r="G243" s="121" t="s">
        <v>1268</v>
      </c>
      <c r="H243" s="121" t="s">
        <v>771</v>
      </c>
      <c r="I243" s="122">
        <v>3</v>
      </c>
      <c r="J243" s="217" t="str">
        <f t="shared" ref="J243:J304" si="188">IF(T243&gt;0,1," ")</f>
        <v xml:space="preserve"> </v>
      </c>
      <c r="K243" s="123">
        <v>4380547.0051193889</v>
      </c>
      <c r="L243" s="123">
        <v>7950350</v>
      </c>
      <c r="M243" s="281">
        <v>6558606.54</v>
      </c>
      <c r="N243" s="264">
        <v>6447885.5907960376</v>
      </c>
      <c r="O243" s="282">
        <v>110720.94920396246</v>
      </c>
      <c r="P243" s="93">
        <f t="shared" si="149"/>
        <v>0.11841262188911439</v>
      </c>
      <c r="Q243" s="231">
        <v>13791030.849740205</v>
      </c>
      <c r="R243" s="231"/>
      <c r="S243" s="123">
        <v>13791030.849740205</v>
      </c>
      <c r="T243" s="123">
        <v>0</v>
      </c>
      <c r="U243" s="123">
        <f t="shared" si="177"/>
        <v>7343145.2589441678</v>
      </c>
      <c r="V243" s="123">
        <f t="shared" si="150"/>
        <v>0</v>
      </c>
      <c r="W243" s="123" t="b">
        <f t="shared" si="151"/>
        <v>0</v>
      </c>
      <c r="X243" s="123">
        <v>25609</v>
      </c>
      <c r="Y243" s="123">
        <v>0</v>
      </c>
      <c r="Z243" s="123">
        <v>0</v>
      </c>
      <c r="AA243" s="123">
        <v>0</v>
      </c>
      <c r="AB243" s="123">
        <v>211206</v>
      </c>
      <c r="AC243" s="70">
        <f t="shared" si="178"/>
        <v>126094.05079603754</v>
      </c>
      <c r="AD243" s="70">
        <v>0</v>
      </c>
      <c r="AE243" s="70">
        <f t="shared" si="179"/>
        <v>7469239.3097402053</v>
      </c>
      <c r="AF243" s="51">
        <f>IF(D243='2. UC Pool Allocations by Type'!B$5,'2. UC Pool Allocations by Type'!J$5,IF(D243='2. UC Pool Allocations by Type'!B$6,'2. UC Pool Allocations by Type'!J$6,IF(D243='2. UC Pool Allocations by Type'!B$7,'2. UC Pool Allocations by Type'!J$7,IF(D243='2. UC Pool Allocations by Type'!B$10,'2. UC Pool Allocations by Type'!J$10,IF(D243='2. UC Pool Allocations by Type'!B$14,'2. UC Pool Allocations by Type'!J$14,IF(D243='2. UC Pool Allocations by Type'!B$15,'2. UC Pool Allocations by Type'!J$15,IF(D243='2. UC Pool Allocations by Type'!B$16,'2. UC Pool Allocations by Type'!J$16,0)))))))</f>
        <v>114315041.35925385</v>
      </c>
      <c r="AG243" s="71">
        <f t="shared" si="152"/>
        <v>7469239.3097402053</v>
      </c>
      <c r="AH243" s="71">
        <f t="shared" si="153"/>
        <v>0</v>
      </c>
      <c r="AI243" s="71">
        <f t="shared" si="154"/>
        <v>0</v>
      </c>
      <c r="AJ243" s="71">
        <f t="shared" si="155"/>
        <v>0</v>
      </c>
      <c r="AK243" s="71">
        <f t="shared" si="156"/>
        <v>0</v>
      </c>
      <c r="AL243" s="71">
        <f t="shared" si="157"/>
        <v>0</v>
      </c>
      <c r="AM243" s="71">
        <f t="shared" si="158"/>
        <v>0</v>
      </c>
      <c r="AN243" s="49">
        <f t="shared" si="159"/>
        <v>352911.19675160106</v>
      </c>
      <c r="AO243" s="51">
        <f>IF($E243=$D$352,U243*'1. UC Assumptions'!$H$14,0)</f>
        <v>0</v>
      </c>
      <c r="AP243" s="70">
        <f t="shared" si="187"/>
        <v>0</v>
      </c>
      <c r="AQ243" s="70">
        <f t="shared" si="160"/>
        <v>0</v>
      </c>
      <c r="AR243" s="70">
        <f t="shared" si="161"/>
        <v>0</v>
      </c>
      <c r="AS243" s="70">
        <f t="shared" si="180"/>
        <v>0</v>
      </c>
      <c r="AT243" s="70">
        <f t="shared" si="162"/>
        <v>0</v>
      </c>
      <c r="AU243" s="70">
        <f t="shared" si="163"/>
        <v>352911.19675160106</v>
      </c>
      <c r="AV243" s="70">
        <f t="shared" si="181"/>
        <v>-15817.767756275065</v>
      </c>
      <c r="AW243" s="99">
        <f t="shared" si="147"/>
        <v>337093.42899532599</v>
      </c>
      <c r="AX243" s="281">
        <v>6558606.54</v>
      </c>
      <c r="AY243" s="281">
        <f>ROUND(AX243*'1. UC Assumptions'!$C$19,2)</f>
        <v>2751335.44</v>
      </c>
      <c r="AZ243" s="281">
        <f>IF((AE243-AD243-AX243)*'1. UC Assumptions'!$C$19&gt;0,(AE243-AD243-AX243)*'1. UC Assumptions'!$C$19,0)</f>
        <v>382010.44690601609</v>
      </c>
      <c r="BA243" s="281">
        <f t="shared" si="185"/>
        <v>3133345.8869060162</v>
      </c>
      <c r="BB243" s="281">
        <f>ROUND(BA243/'1. UC Assumptions'!$C$19,2)</f>
        <v>7469239.2999999998</v>
      </c>
      <c r="BC243" s="283">
        <f t="shared" si="182"/>
        <v>337093.42899532599</v>
      </c>
      <c r="BD243" s="281">
        <f t="shared" si="164"/>
        <v>0</v>
      </c>
      <c r="BE243" s="281">
        <f t="shared" si="165"/>
        <v>0</v>
      </c>
      <c r="BF243" s="281">
        <f t="shared" si="166"/>
        <v>7132145.8710046737</v>
      </c>
      <c r="BG243" s="281">
        <f t="shared" si="167"/>
        <v>0</v>
      </c>
      <c r="BH243" s="281">
        <f t="shared" si="168"/>
        <v>0</v>
      </c>
      <c r="BI243" s="281">
        <f t="shared" si="169"/>
        <v>0</v>
      </c>
      <c r="BJ243" s="281">
        <f t="shared" si="186"/>
        <v>337093.42899532599</v>
      </c>
      <c r="BK243" s="281">
        <f t="shared" si="170"/>
        <v>337093.42899532599</v>
      </c>
      <c r="BL243" s="281">
        <f t="shared" si="171"/>
        <v>0</v>
      </c>
      <c r="BM243" s="281">
        <f t="shared" si="172"/>
        <v>0</v>
      </c>
      <c r="BN243" s="281">
        <f t="shared" si="173"/>
        <v>0</v>
      </c>
      <c r="BO243" s="281">
        <f t="shared" si="174"/>
        <v>0</v>
      </c>
      <c r="BP243" s="281">
        <f t="shared" si="175"/>
        <v>0</v>
      </c>
      <c r="BQ243" s="281">
        <f t="shared" si="176"/>
        <v>0</v>
      </c>
      <c r="BR243" s="281">
        <f t="shared" si="183"/>
        <v>337093.42899532599</v>
      </c>
      <c r="BS243" s="281">
        <f t="shared" si="148"/>
        <v>141410.69</v>
      </c>
      <c r="BT243" s="90"/>
      <c r="BU243" s="111"/>
      <c r="BV243" s="111"/>
      <c r="BW243" s="126">
        <v>5141808.3451193888</v>
      </c>
      <c r="BX243" s="126">
        <v>13791030.849740205</v>
      </c>
      <c r="BY243" s="7">
        <f t="shared" si="184"/>
        <v>0</v>
      </c>
    </row>
    <row r="244" spans="1:77">
      <c r="A244" s="118" t="s">
        <v>1269</v>
      </c>
      <c r="B244" s="118" t="s">
        <v>601</v>
      </c>
      <c r="C244" s="269" t="s">
        <v>601</v>
      </c>
      <c r="D244" s="119" t="s">
        <v>949</v>
      </c>
      <c r="E244" s="119" t="s">
        <v>977</v>
      </c>
      <c r="F244" s="120"/>
      <c r="G244" s="121" t="s">
        <v>1270</v>
      </c>
      <c r="H244" s="121" t="s">
        <v>917</v>
      </c>
      <c r="I244" s="122">
        <v>17</v>
      </c>
      <c r="J244" s="217" t="str">
        <f t="shared" si="188"/>
        <v xml:space="preserve"> </v>
      </c>
      <c r="K244" s="123">
        <v>737410.31074275239</v>
      </c>
      <c r="L244" s="123">
        <v>1678765.98</v>
      </c>
      <c r="M244" s="281">
        <v>1311084.6200000001</v>
      </c>
      <c r="N244" s="264">
        <v>1311084.6200000001</v>
      </c>
      <c r="O244" s="282">
        <v>0</v>
      </c>
      <c r="P244" s="93">
        <f t="shared" si="149"/>
        <v>6.8835055708005077E-2</v>
      </c>
      <c r="Q244" s="231">
        <v>2582493.9203163907</v>
      </c>
      <c r="R244" s="231"/>
      <c r="S244" s="123">
        <v>2582493.9203163907</v>
      </c>
      <c r="T244" s="123">
        <v>0</v>
      </c>
      <c r="U244" s="123">
        <f t="shared" si="177"/>
        <v>1271409.3003163906</v>
      </c>
      <c r="V244" s="123">
        <f t="shared" si="150"/>
        <v>1271409.3003163906</v>
      </c>
      <c r="W244" s="123" t="b">
        <f t="shared" si="151"/>
        <v>0</v>
      </c>
      <c r="X244" s="123">
        <v>0</v>
      </c>
      <c r="Y244" s="123">
        <v>0</v>
      </c>
      <c r="Z244" s="123">
        <v>0</v>
      </c>
      <c r="AA244" s="123">
        <v>0</v>
      </c>
      <c r="AB244" s="123">
        <v>0</v>
      </c>
      <c r="AC244" s="70">
        <f t="shared" si="178"/>
        <v>0</v>
      </c>
      <c r="AD244" s="70">
        <v>0</v>
      </c>
      <c r="AE244" s="70">
        <f t="shared" si="179"/>
        <v>1271409.3003163906</v>
      </c>
      <c r="AF244" s="51">
        <f>IF(D244='2. UC Pool Allocations by Type'!B$5,'2. UC Pool Allocations by Type'!J$5,IF(D244='2. UC Pool Allocations by Type'!B$6,'2. UC Pool Allocations by Type'!J$6,IF(D244='2. UC Pool Allocations by Type'!B$7,'2. UC Pool Allocations by Type'!J$7,IF(D244='2. UC Pool Allocations by Type'!B$10,'2. UC Pool Allocations by Type'!J$10,IF(D244='2. UC Pool Allocations by Type'!B$14,'2. UC Pool Allocations by Type'!J$14,IF(D244='2. UC Pool Allocations by Type'!B$15,'2. UC Pool Allocations by Type'!J$15,IF(D244='2. UC Pool Allocations by Type'!B$16,'2. UC Pool Allocations by Type'!J$16,0)))))))</f>
        <v>114315041.35925385</v>
      </c>
      <c r="AG244" s="71">
        <f t="shared" si="152"/>
        <v>1271409.3003163906</v>
      </c>
      <c r="AH244" s="71">
        <f t="shared" si="153"/>
        <v>0</v>
      </c>
      <c r="AI244" s="71">
        <f t="shared" si="154"/>
        <v>0</v>
      </c>
      <c r="AJ244" s="71">
        <f t="shared" si="155"/>
        <v>0</v>
      </c>
      <c r="AK244" s="71">
        <f t="shared" si="156"/>
        <v>0</v>
      </c>
      <c r="AL244" s="71">
        <f t="shared" si="157"/>
        <v>0</v>
      </c>
      <c r="AM244" s="71">
        <f t="shared" si="158"/>
        <v>0</v>
      </c>
      <c r="AN244" s="49">
        <f t="shared" si="159"/>
        <v>60072.325859295524</v>
      </c>
      <c r="AO244" s="51">
        <f>IF($E244=$D$352,U244*'1. UC Assumptions'!$H$14,0)</f>
        <v>128733.21691031723</v>
      </c>
      <c r="AP244" s="70">
        <f t="shared" si="187"/>
        <v>68660.89105102171</v>
      </c>
      <c r="AQ244" s="70">
        <f t="shared" si="160"/>
        <v>0</v>
      </c>
      <c r="AR244" s="70">
        <f t="shared" si="161"/>
        <v>0</v>
      </c>
      <c r="AS244" s="70">
        <f t="shared" si="180"/>
        <v>0</v>
      </c>
      <c r="AT244" s="70">
        <f t="shared" si="162"/>
        <v>68660.89105102171</v>
      </c>
      <c r="AU244" s="70">
        <f t="shared" si="163"/>
        <v>0</v>
      </c>
      <c r="AV244" s="70">
        <f t="shared" si="181"/>
        <v>0</v>
      </c>
      <c r="AW244" s="99">
        <f t="shared" si="147"/>
        <v>128733.21691031723</v>
      </c>
      <c r="AX244" s="281">
        <v>1311084.6200000001</v>
      </c>
      <c r="AY244" s="281">
        <f>ROUND(AX244*'1. UC Assumptions'!$C$19,2)</f>
        <v>550000</v>
      </c>
      <c r="AZ244" s="281">
        <f>IF((AE244-AD244-AX244)*'1. UC Assumptions'!$C$19&gt;0,(AE244-AD244-AX244)*'1. UC Assumptions'!$C$19,0)</f>
        <v>0</v>
      </c>
      <c r="BA244" s="281">
        <f t="shared" si="185"/>
        <v>550000</v>
      </c>
      <c r="BB244" s="281">
        <f>ROUND(BA244/'1. UC Assumptions'!$C$19,2)</f>
        <v>1311084.6200000001</v>
      </c>
      <c r="BC244" s="283">
        <f t="shared" si="182"/>
        <v>128733.21691031723</v>
      </c>
      <c r="BD244" s="281">
        <f t="shared" si="164"/>
        <v>0</v>
      </c>
      <c r="BE244" s="281">
        <f t="shared" si="165"/>
        <v>0</v>
      </c>
      <c r="BF244" s="281">
        <f t="shared" si="166"/>
        <v>1182351.4030896828</v>
      </c>
      <c r="BG244" s="281">
        <f t="shared" si="167"/>
        <v>0</v>
      </c>
      <c r="BH244" s="281">
        <f t="shared" si="168"/>
        <v>0</v>
      </c>
      <c r="BI244" s="281">
        <f t="shared" si="169"/>
        <v>0</v>
      </c>
      <c r="BJ244" s="281">
        <f t="shared" si="186"/>
        <v>128733.21691031723</v>
      </c>
      <c r="BK244" s="281">
        <f t="shared" si="170"/>
        <v>128733.21691031723</v>
      </c>
      <c r="BL244" s="281">
        <f t="shared" si="171"/>
        <v>0</v>
      </c>
      <c r="BM244" s="281">
        <f t="shared" si="172"/>
        <v>0</v>
      </c>
      <c r="BN244" s="281">
        <f t="shared" si="173"/>
        <v>0</v>
      </c>
      <c r="BO244" s="281">
        <f t="shared" si="174"/>
        <v>0</v>
      </c>
      <c r="BP244" s="281">
        <f t="shared" si="175"/>
        <v>0</v>
      </c>
      <c r="BQ244" s="281">
        <f t="shared" si="176"/>
        <v>0</v>
      </c>
      <c r="BR244" s="281">
        <f t="shared" si="183"/>
        <v>128733.21691031723</v>
      </c>
      <c r="BS244" s="281">
        <f t="shared" si="148"/>
        <v>54003.58</v>
      </c>
      <c r="BT244" s="90"/>
      <c r="BU244" s="111"/>
      <c r="BV244" s="111"/>
      <c r="BW244" s="126">
        <v>772857.81074275239</v>
      </c>
      <c r="BX244" s="126">
        <v>2582493.9203163907</v>
      </c>
      <c r="BY244" s="7">
        <f t="shared" si="184"/>
        <v>0</v>
      </c>
    </row>
    <row r="245" spans="1:77">
      <c r="A245" s="118" t="s">
        <v>602</v>
      </c>
      <c r="B245" s="118" t="s">
        <v>603</v>
      </c>
      <c r="C245" s="269" t="s">
        <v>603</v>
      </c>
      <c r="D245" s="119" t="s">
        <v>949</v>
      </c>
      <c r="E245" s="119" t="s">
        <v>977</v>
      </c>
      <c r="F245" s="120"/>
      <c r="G245" s="121" t="s">
        <v>1271</v>
      </c>
      <c r="H245" s="121" t="s">
        <v>791</v>
      </c>
      <c r="I245" s="122">
        <v>3</v>
      </c>
      <c r="J245" s="217" t="str">
        <f t="shared" si="188"/>
        <v xml:space="preserve"> </v>
      </c>
      <c r="K245" s="123">
        <v>157079.66999015363</v>
      </c>
      <c r="L245" s="123">
        <v>520479.4</v>
      </c>
      <c r="M245" s="281">
        <v>621512.28</v>
      </c>
      <c r="N245" s="264">
        <v>621512.28</v>
      </c>
      <c r="O245" s="282">
        <v>0</v>
      </c>
      <c r="P245" s="93">
        <f t="shared" si="149"/>
        <v>6.4549534177794854E-2</v>
      </c>
      <c r="Q245" s="231">
        <v>721295.19233595801</v>
      </c>
      <c r="R245" s="231"/>
      <c r="S245" s="123">
        <v>721295.19233595801</v>
      </c>
      <c r="T245" s="123">
        <v>0</v>
      </c>
      <c r="U245" s="123">
        <f t="shared" si="177"/>
        <v>99782.912335957983</v>
      </c>
      <c r="V245" s="123">
        <f t="shared" si="150"/>
        <v>99782.912335957983</v>
      </c>
      <c r="W245" s="123" t="b">
        <f t="shared" si="151"/>
        <v>0</v>
      </c>
      <c r="X245" s="123">
        <v>0</v>
      </c>
      <c r="Y245" s="123">
        <v>0</v>
      </c>
      <c r="Z245" s="123">
        <v>0</v>
      </c>
      <c r="AA245" s="123">
        <v>0</v>
      </c>
      <c r="AB245" s="123">
        <v>0</v>
      </c>
      <c r="AC245" s="70">
        <f t="shared" si="178"/>
        <v>0</v>
      </c>
      <c r="AD245" s="70">
        <v>0</v>
      </c>
      <c r="AE245" s="70">
        <f t="shared" si="179"/>
        <v>99782.912335957983</v>
      </c>
      <c r="AF245" s="51">
        <f>IF(D245='2. UC Pool Allocations by Type'!B$5,'2. UC Pool Allocations by Type'!J$5,IF(D245='2. UC Pool Allocations by Type'!B$6,'2. UC Pool Allocations by Type'!J$6,IF(D245='2. UC Pool Allocations by Type'!B$7,'2. UC Pool Allocations by Type'!J$7,IF(D245='2. UC Pool Allocations by Type'!B$10,'2. UC Pool Allocations by Type'!J$10,IF(D245='2. UC Pool Allocations by Type'!B$14,'2. UC Pool Allocations by Type'!J$14,IF(D245='2. UC Pool Allocations by Type'!B$15,'2. UC Pool Allocations by Type'!J$15,IF(D245='2. UC Pool Allocations by Type'!B$16,'2. UC Pool Allocations by Type'!J$16,0)))))))</f>
        <v>114315041.35925385</v>
      </c>
      <c r="AG245" s="71">
        <f t="shared" si="152"/>
        <v>99782.912335957983</v>
      </c>
      <c r="AH245" s="71">
        <f t="shared" si="153"/>
        <v>0</v>
      </c>
      <c r="AI245" s="71">
        <f t="shared" si="154"/>
        <v>0</v>
      </c>
      <c r="AJ245" s="71">
        <f t="shared" si="155"/>
        <v>0</v>
      </c>
      <c r="AK245" s="71">
        <f t="shared" si="156"/>
        <v>0</v>
      </c>
      <c r="AL245" s="71">
        <f t="shared" si="157"/>
        <v>0</v>
      </c>
      <c r="AM245" s="71">
        <f t="shared" si="158"/>
        <v>0</v>
      </c>
      <c r="AN245" s="49">
        <f t="shared" si="159"/>
        <v>4714.6041983046143</v>
      </c>
      <c r="AO245" s="51">
        <f>IF($E245=$D$352,U245*'1. UC Assumptions'!$H$14,0)</f>
        <v>10103.257302342741</v>
      </c>
      <c r="AP245" s="70">
        <f t="shared" si="187"/>
        <v>5388.6531040381269</v>
      </c>
      <c r="AQ245" s="70">
        <f t="shared" si="160"/>
        <v>0</v>
      </c>
      <c r="AR245" s="70">
        <f t="shared" si="161"/>
        <v>0</v>
      </c>
      <c r="AS245" s="70">
        <f t="shared" ref="AS245:AS308" si="189">-AQ$341*AR245/AR$341</f>
        <v>0</v>
      </c>
      <c r="AT245" s="70">
        <f t="shared" si="162"/>
        <v>5388.6531040381269</v>
      </c>
      <c r="AU245" s="70">
        <f t="shared" si="163"/>
        <v>0</v>
      </c>
      <c r="AV245" s="70">
        <f t="shared" ref="AV245:AV308" si="190">-AT$341*AU245/AU$341</f>
        <v>0</v>
      </c>
      <c r="AW245" s="99">
        <f t="shared" ref="AW245:AW308" si="191">AN245+AP245+AS245+AV245</f>
        <v>10103.257302342741</v>
      </c>
      <c r="AX245" s="281">
        <v>621512.28</v>
      </c>
      <c r="AY245" s="281">
        <f>ROUND(AX245*'1. UC Assumptions'!$C$19,2)</f>
        <v>260724.4</v>
      </c>
      <c r="AZ245" s="281">
        <f>IF((AE245-AD245-AX245)*'1. UC Assumptions'!$C$19&gt;0,(AE245-AD245-AX245)*'1. UC Assumptions'!$C$19,0)</f>
        <v>0</v>
      </c>
      <c r="BA245" s="281">
        <f t="shared" si="185"/>
        <v>260724.4</v>
      </c>
      <c r="BB245" s="281">
        <f>ROUND(BA245/'1. UC Assumptions'!$C$19,2)</f>
        <v>621512.28</v>
      </c>
      <c r="BC245" s="283">
        <f t="shared" si="182"/>
        <v>10103.257302342741</v>
      </c>
      <c r="BD245" s="281">
        <f t="shared" si="164"/>
        <v>0</v>
      </c>
      <c r="BE245" s="281">
        <f t="shared" si="165"/>
        <v>0</v>
      </c>
      <c r="BF245" s="281">
        <f t="shared" si="166"/>
        <v>611409.02269765723</v>
      </c>
      <c r="BG245" s="281">
        <f t="shared" si="167"/>
        <v>0</v>
      </c>
      <c r="BH245" s="281">
        <f t="shared" si="168"/>
        <v>0</v>
      </c>
      <c r="BI245" s="281">
        <f t="shared" si="169"/>
        <v>0</v>
      </c>
      <c r="BJ245" s="281">
        <f t="shared" si="186"/>
        <v>10103.257302342741</v>
      </c>
      <c r="BK245" s="281">
        <f t="shared" si="170"/>
        <v>10103.257302342741</v>
      </c>
      <c r="BL245" s="281">
        <f t="shared" si="171"/>
        <v>0</v>
      </c>
      <c r="BM245" s="281">
        <f t="shared" si="172"/>
        <v>0</v>
      </c>
      <c r="BN245" s="281">
        <f t="shared" si="173"/>
        <v>0</v>
      </c>
      <c r="BO245" s="281">
        <f t="shared" si="174"/>
        <v>0</v>
      </c>
      <c r="BP245" s="281">
        <f t="shared" si="175"/>
        <v>0</v>
      </c>
      <c r="BQ245" s="281">
        <f t="shared" si="176"/>
        <v>0</v>
      </c>
      <c r="BR245" s="281">
        <f t="shared" si="183"/>
        <v>10103.257302342741</v>
      </c>
      <c r="BS245" s="281">
        <f t="shared" si="148"/>
        <v>4238.3100000000004</v>
      </c>
      <c r="BT245" s="90"/>
      <c r="BU245" s="111"/>
      <c r="BV245" s="111"/>
      <c r="BW245" s="126">
        <v>164263.52999015362</v>
      </c>
      <c r="BX245" s="126">
        <v>721295.19233595801</v>
      </c>
      <c r="BY245" s="7">
        <f t="shared" si="184"/>
        <v>0</v>
      </c>
    </row>
    <row r="246" spans="1:77">
      <c r="A246" s="118" t="s">
        <v>1272</v>
      </c>
      <c r="B246" s="118" t="s">
        <v>604</v>
      </c>
      <c r="C246" s="269" t="s">
        <v>604</v>
      </c>
      <c r="D246" s="119" t="s">
        <v>949</v>
      </c>
      <c r="E246" s="119" t="s">
        <v>977</v>
      </c>
      <c r="F246" s="120"/>
      <c r="G246" s="121" t="s">
        <v>1273</v>
      </c>
      <c r="H246" s="121" t="s">
        <v>918</v>
      </c>
      <c r="I246" s="122">
        <v>8</v>
      </c>
      <c r="J246" s="217" t="str">
        <f t="shared" si="188"/>
        <v xml:space="preserve"> </v>
      </c>
      <c r="K246" s="123">
        <v>485842.35695999971</v>
      </c>
      <c r="L246" s="123">
        <v>1320186</v>
      </c>
      <c r="M246" s="281">
        <v>197790.23</v>
      </c>
      <c r="N246" s="264">
        <v>192393.51182824705</v>
      </c>
      <c r="O246" s="282">
        <v>5396.7181717529602</v>
      </c>
      <c r="P246" s="93">
        <f t="shared" si="149"/>
        <v>8.7350283241386384E-2</v>
      </c>
      <c r="Q246" s="231">
        <v>1963785.4454824314</v>
      </c>
      <c r="R246" s="231"/>
      <c r="S246" s="123">
        <v>1963785.4454824314</v>
      </c>
      <c r="T246" s="123">
        <v>0</v>
      </c>
      <c r="U246" s="123">
        <f t="shared" si="177"/>
        <v>1771391.9336541845</v>
      </c>
      <c r="V246" s="123">
        <f t="shared" si="150"/>
        <v>1771391.9336541845</v>
      </c>
      <c r="W246" s="123" t="b">
        <f t="shared" si="151"/>
        <v>0</v>
      </c>
      <c r="X246" s="123">
        <v>55085</v>
      </c>
      <c r="Y246" s="123">
        <v>0</v>
      </c>
      <c r="Z246" s="123">
        <v>0</v>
      </c>
      <c r="AA246" s="123">
        <v>0</v>
      </c>
      <c r="AB246" s="123">
        <v>0</v>
      </c>
      <c r="AC246" s="70">
        <f t="shared" si="178"/>
        <v>49688.28182824704</v>
      </c>
      <c r="AD246" s="70">
        <v>0</v>
      </c>
      <c r="AE246" s="70">
        <f t="shared" si="179"/>
        <v>1821080.2154824315</v>
      </c>
      <c r="AF246" s="51">
        <f>IF(D246='2. UC Pool Allocations by Type'!B$5,'2. UC Pool Allocations by Type'!J$5,IF(D246='2. UC Pool Allocations by Type'!B$6,'2. UC Pool Allocations by Type'!J$6,IF(D246='2. UC Pool Allocations by Type'!B$7,'2. UC Pool Allocations by Type'!J$7,IF(D246='2. UC Pool Allocations by Type'!B$10,'2. UC Pool Allocations by Type'!J$10,IF(D246='2. UC Pool Allocations by Type'!B$14,'2. UC Pool Allocations by Type'!J$14,IF(D246='2. UC Pool Allocations by Type'!B$15,'2. UC Pool Allocations by Type'!J$15,IF(D246='2. UC Pool Allocations by Type'!B$16,'2. UC Pool Allocations by Type'!J$16,0)))))))</f>
        <v>114315041.35925385</v>
      </c>
      <c r="AG246" s="71">
        <f t="shared" si="152"/>
        <v>1821080.2154824315</v>
      </c>
      <c r="AH246" s="71">
        <f t="shared" si="153"/>
        <v>0</v>
      </c>
      <c r="AI246" s="71">
        <f t="shared" si="154"/>
        <v>0</v>
      </c>
      <c r="AJ246" s="71">
        <f t="shared" si="155"/>
        <v>0</v>
      </c>
      <c r="AK246" s="71">
        <f t="shared" si="156"/>
        <v>0</v>
      </c>
      <c r="AL246" s="71">
        <f t="shared" si="157"/>
        <v>0</v>
      </c>
      <c r="AM246" s="71">
        <f t="shared" si="158"/>
        <v>0</v>
      </c>
      <c r="AN246" s="49">
        <f t="shared" si="159"/>
        <v>86043.514148554183</v>
      </c>
      <c r="AO246" s="51">
        <f>IF($E246=$D$352,U246*'1. UC Assumptions'!$H$14,0)</f>
        <v>179357.64821882563</v>
      </c>
      <c r="AP246" s="70">
        <f t="shared" si="187"/>
        <v>93314.134070271451</v>
      </c>
      <c r="AQ246" s="70">
        <f t="shared" si="160"/>
        <v>0</v>
      </c>
      <c r="AR246" s="70">
        <f t="shared" si="161"/>
        <v>0</v>
      </c>
      <c r="AS246" s="70">
        <f t="shared" si="189"/>
        <v>0</v>
      </c>
      <c r="AT246" s="70">
        <f t="shared" si="162"/>
        <v>93314.134070271451</v>
      </c>
      <c r="AU246" s="70">
        <f t="shared" si="163"/>
        <v>0</v>
      </c>
      <c r="AV246" s="70">
        <f t="shared" si="190"/>
        <v>0</v>
      </c>
      <c r="AW246" s="99">
        <f t="shared" si="191"/>
        <v>179357.64821882563</v>
      </c>
      <c r="AX246" s="281">
        <v>197790.23</v>
      </c>
      <c r="AY246" s="281">
        <f>ROUND(AX246*'1. UC Assumptions'!$C$19,2)</f>
        <v>82973</v>
      </c>
      <c r="AZ246" s="281">
        <f>IF((AE246-AD246-AX246)*'1. UC Assumptions'!$C$19&gt;0,(AE246-AD246-AX246)*'1. UC Assumptions'!$C$19,0)</f>
        <v>680970.14890987996</v>
      </c>
      <c r="BA246" s="281">
        <f t="shared" si="185"/>
        <v>763943.14890987996</v>
      </c>
      <c r="BB246" s="281">
        <f>ROUND(BA246/'1. UC Assumptions'!$C$19,2)</f>
        <v>1821080.21</v>
      </c>
      <c r="BC246" s="283">
        <f t="shared" si="182"/>
        <v>179357.64821882563</v>
      </c>
      <c r="BD246" s="281">
        <f t="shared" si="164"/>
        <v>0</v>
      </c>
      <c r="BE246" s="281">
        <f t="shared" si="165"/>
        <v>0</v>
      </c>
      <c r="BF246" s="281">
        <f t="shared" si="166"/>
        <v>1641722.5617811743</v>
      </c>
      <c r="BG246" s="281">
        <f t="shared" si="167"/>
        <v>0</v>
      </c>
      <c r="BH246" s="281">
        <f t="shared" si="168"/>
        <v>0</v>
      </c>
      <c r="BI246" s="281">
        <f t="shared" si="169"/>
        <v>0</v>
      </c>
      <c r="BJ246" s="281">
        <f t="shared" si="186"/>
        <v>179357.64821882563</v>
      </c>
      <c r="BK246" s="281">
        <f t="shared" si="170"/>
        <v>179357.64821882563</v>
      </c>
      <c r="BL246" s="281">
        <f t="shared" si="171"/>
        <v>0</v>
      </c>
      <c r="BM246" s="281">
        <f t="shared" si="172"/>
        <v>0</v>
      </c>
      <c r="BN246" s="281">
        <f t="shared" si="173"/>
        <v>0</v>
      </c>
      <c r="BO246" s="281">
        <f t="shared" si="174"/>
        <v>0</v>
      </c>
      <c r="BP246" s="281">
        <f t="shared" si="175"/>
        <v>0</v>
      </c>
      <c r="BQ246" s="281">
        <f t="shared" si="176"/>
        <v>0</v>
      </c>
      <c r="BR246" s="281">
        <f t="shared" si="183"/>
        <v>179357.64821882563</v>
      </c>
      <c r="BS246" s="281">
        <f t="shared" ref="BS246:BS309" si="192">ROUNDDOWN(BR246*0.4195,2)</f>
        <v>75240.53</v>
      </c>
      <c r="BT246" s="90"/>
      <c r="BU246" s="111"/>
      <c r="BV246" s="111"/>
      <c r="BW246" s="126">
        <v>544082.9069599997</v>
      </c>
      <c r="BX246" s="126">
        <v>1963785.4454824314</v>
      </c>
      <c r="BY246" s="7">
        <f t="shared" si="184"/>
        <v>0</v>
      </c>
    </row>
    <row r="247" spans="1:77">
      <c r="A247" s="118" t="s">
        <v>605</v>
      </c>
      <c r="B247" s="118" t="s">
        <v>606</v>
      </c>
      <c r="C247" s="269" t="s">
        <v>606</v>
      </c>
      <c r="D247" s="119" t="s">
        <v>949</v>
      </c>
      <c r="E247" s="119"/>
      <c r="F247" s="120"/>
      <c r="G247" s="121" t="s">
        <v>1274</v>
      </c>
      <c r="H247" s="121" t="s">
        <v>775</v>
      </c>
      <c r="I247" s="122">
        <v>9</v>
      </c>
      <c r="J247" s="217" t="str">
        <f t="shared" si="188"/>
        <v xml:space="preserve"> </v>
      </c>
      <c r="K247" s="123">
        <v>474416.53654000023</v>
      </c>
      <c r="L247" s="123">
        <v>2712697</v>
      </c>
      <c r="M247" s="281">
        <v>1550480.93</v>
      </c>
      <c r="N247" s="264">
        <v>1550480.93</v>
      </c>
      <c r="O247" s="282">
        <v>0</v>
      </c>
      <c r="P247" s="93">
        <f t="shared" si="149"/>
        <v>7.5160652845363218E-2</v>
      </c>
      <c r="Q247" s="231">
        <v>3426659.0706386412</v>
      </c>
      <c r="R247" s="231"/>
      <c r="S247" s="123">
        <v>3426659.0706386412</v>
      </c>
      <c r="T247" s="123">
        <v>0</v>
      </c>
      <c r="U247" s="123">
        <f t="shared" si="177"/>
        <v>1876178.1406386413</v>
      </c>
      <c r="V247" s="123">
        <f t="shared" si="150"/>
        <v>0</v>
      </c>
      <c r="W247" s="123" t="b">
        <f t="shared" si="151"/>
        <v>0</v>
      </c>
      <c r="X247" s="123">
        <v>0</v>
      </c>
      <c r="Y247" s="123">
        <v>0</v>
      </c>
      <c r="Z247" s="123">
        <v>0</v>
      </c>
      <c r="AA247" s="123">
        <v>0</v>
      </c>
      <c r="AB247" s="123">
        <v>0</v>
      </c>
      <c r="AC247" s="70">
        <f t="shared" si="178"/>
        <v>0</v>
      </c>
      <c r="AD247" s="70">
        <v>0</v>
      </c>
      <c r="AE247" s="70">
        <f t="shared" si="179"/>
        <v>1876178.1406386413</v>
      </c>
      <c r="AF247" s="51">
        <f>IF(D247='2. UC Pool Allocations by Type'!B$5,'2. UC Pool Allocations by Type'!J$5,IF(D247='2. UC Pool Allocations by Type'!B$6,'2. UC Pool Allocations by Type'!J$6,IF(D247='2. UC Pool Allocations by Type'!B$7,'2. UC Pool Allocations by Type'!J$7,IF(D247='2. UC Pool Allocations by Type'!B$10,'2. UC Pool Allocations by Type'!J$10,IF(D247='2. UC Pool Allocations by Type'!B$14,'2. UC Pool Allocations by Type'!J$14,IF(D247='2. UC Pool Allocations by Type'!B$15,'2. UC Pool Allocations by Type'!J$15,IF(D247='2. UC Pool Allocations by Type'!B$16,'2. UC Pool Allocations by Type'!J$16,0)))))))</f>
        <v>114315041.35925385</v>
      </c>
      <c r="AG247" s="71">
        <f t="shared" si="152"/>
        <v>1876178.1406386413</v>
      </c>
      <c r="AH247" s="71">
        <f t="shared" si="153"/>
        <v>0</v>
      </c>
      <c r="AI247" s="71">
        <f t="shared" si="154"/>
        <v>0</v>
      </c>
      <c r="AJ247" s="71">
        <f t="shared" si="155"/>
        <v>0</v>
      </c>
      <c r="AK247" s="71">
        <f t="shared" si="156"/>
        <v>0</v>
      </c>
      <c r="AL247" s="71">
        <f t="shared" si="157"/>
        <v>0</v>
      </c>
      <c r="AM247" s="71">
        <f t="shared" si="158"/>
        <v>0</v>
      </c>
      <c r="AN247" s="49">
        <f t="shared" si="159"/>
        <v>88646.814685471181</v>
      </c>
      <c r="AO247" s="51">
        <f>IF($E247=$D$352,U247*'1. UC Assumptions'!$H$14,0)</f>
        <v>0</v>
      </c>
      <c r="AP247" s="70">
        <f t="shared" si="187"/>
        <v>0</v>
      </c>
      <c r="AQ247" s="70">
        <f t="shared" si="160"/>
        <v>0</v>
      </c>
      <c r="AR247" s="70">
        <f t="shared" si="161"/>
        <v>0</v>
      </c>
      <c r="AS247" s="70">
        <f t="shared" si="189"/>
        <v>0</v>
      </c>
      <c r="AT247" s="70">
        <f t="shared" si="162"/>
        <v>0</v>
      </c>
      <c r="AU247" s="70">
        <f t="shared" si="163"/>
        <v>88646.814685471181</v>
      </c>
      <c r="AV247" s="70">
        <f t="shared" si="190"/>
        <v>-3973.2225555180703</v>
      </c>
      <c r="AW247" s="99">
        <f t="shared" si="191"/>
        <v>84673.592129953118</v>
      </c>
      <c r="AX247" s="281">
        <v>1550480.93</v>
      </c>
      <c r="AY247" s="281">
        <f>ROUND(AX247*'1. UC Assumptions'!$C$19,2)</f>
        <v>650426.75</v>
      </c>
      <c r="AZ247" s="281">
        <f>IF((AE247-AD247-AX247)*'1. UC Assumptions'!$C$19&gt;0,(AE247-AD247-AX247)*'1. UC Assumptions'!$C$19,0)</f>
        <v>136629.97986291006</v>
      </c>
      <c r="BA247" s="281">
        <f t="shared" si="185"/>
        <v>787056.72986291</v>
      </c>
      <c r="BB247" s="281">
        <f>ROUND(BA247/'1. UC Assumptions'!$C$19,2)</f>
        <v>1876178.14</v>
      </c>
      <c r="BC247" s="283">
        <f t="shared" si="182"/>
        <v>84673.592129953118</v>
      </c>
      <c r="BD247" s="281">
        <f t="shared" si="164"/>
        <v>0</v>
      </c>
      <c r="BE247" s="281">
        <f t="shared" si="165"/>
        <v>0</v>
      </c>
      <c r="BF247" s="281">
        <f t="shared" si="166"/>
        <v>1791504.5478700467</v>
      </c>
      <c r="BG247" s="281">
        <f t="shared" si="167"/>
        <v>0</v>
      </c>
      <c r="BH247" s="281">
        <f t="shared" si="168"/>
        <v>0</v>
      </c>
      <c r="BI247" s="281">
        <f t="shared" si="169"/>
        <v>0</v>
      </c>
      <c r="BJ247" s="281">
        <f t="shared" si="186"/>
        <v>84673.592129953118</v>
      </c>
      <c r="BK247" s="281">
        <f t="shared" si="170"/>
        <v>84673.592129953118</v>
      </c>
      <c r="BL247" s="281">
        <f t="shared" si="171"/>
        <v>0</v>
      </c>
      <c r="BM247" s="281">
        <f t="shared" si="172"/>
        <v>0</v>
      </c>
      <c r="BN247" s="281">
        <f t="shared" si="173"/>
        <v>0</v>
      </c>
      <c r="BO247" s="281">
        <f t="shared" si="174"/>
        <v>0</v>
      </c>
      <c r="BP247" s="281">
        <f t="shared" si="175"/>
        <v>0</v>
      </c>
      <c r="BQ247" s="281">
        <f t="shared" si="176"/>
        <v>0</v>
      </c>
      <c r="BR247" s="281">
        <f t="shared" si="183"/>
        <v>84673.592129953118</v>
      </c>
      <c r="BS247" s="281">
        <f t="shared" si="192"/>
        <v>35520.57</v>
      </c>
      <c r="BT247" s="90"/>
      <c r="BU247" s="111"/>
      <c r="BV247" s="111"/>
      <c r="BW247" s="126">
        <v>540313.13653999986</v>
      </c>
      <c r="BX247" s="126">
        <v>3426659.0706386412</v>
      </c>
      <c r="BY247" s="7">
        <f t="shared" si="184"/>
        <v>0</v>
      </c>
    </row>
    <row r="248" spans="1:77">
      <c r="A248" s="118" t="s">
        <v>607</v>
      </c>
      <c r="B248" s="118" t="s">
        <v>608</v>
      </c>
      <c r="C248" s="269" t="s">
        <v>608</v>
      </c>
      <c r="D248" s="119" t="s">
        <v>949</v>
      </c>
      <c r="E248" s="119" t="s">
        <v>977</v>
      </c>
      <c r="F248" s="120"/>
      <c r="G248" s="121" t="s">
        <v>1275</v>
      </c>
      <c r="H248" s="121" t="s">
        <v>876</v>
      </c>
      <c r="I248" s="122">
        <v>3</v>
      </c>
      <c r="J248" s="217" t="str">
        <f t="shared" si="188"/>
        <v xml:space="preserve"> </v>
      </c>
      <c r="K248" s="123">
        <v>424849.99506702676</v>
      </c>
      <c r="L248" s="123">
        <v>631713</v>
      </c>
      <c r="M248" s="281">
        <v>971645.15</v>
      </c>
      <c r="N248" s="264">
        <v>947451.75415732095</v>
      </c>
      <c r="O248" s="282">
        <v>24193.395842679078</v>
      </c>
      <c r="P248" s="93">
        <f t="shared" si="149"/>
        <v>5.4538433688326782E-2</v>
      </c>
      <c r="Q248" s="231">
        <v>1114186.2859110297</v>
      </c>
      <c r="R248" s="231"/>
      <c r="S248" s="123">
        <v>1114186.2859110297</v>
      </c>
      <c r="T248" s="123">
        <v>0</v>
      </c>
      <c r="U248" s="123">
        <f t="shared" si="177"/>
        <v>166734.53175370872</v>
      </c>
      <c r="V248" s="123">
        <f t="shared" si="150"/>
        <v>166734.53175370872</v>
      </c>
      <c r="W248" s="123" t="b">
        <f t="shared" si="151"/>
        <v>0</v>
      </c>
      <c r="X248" s="123">
        <v>28451</v>
      </c>
      <c r="Y248" s="123">
        <v>0</v>
      </c>
      <c r="Z248" s="123">
        <v>0</v>
      </c>
      <c r="AA248" s="123">
        <v>0</v>
      </c>
      <c r="AB248" s="123">
        <v>0</v>
      </c>
      <c r="AC248" s="70">
        <f t="shared" si="178"/>
        <v>4257.6041573209222</v>
      </c>
      <c r="AD248" s="70">
        <v>0</v>
      </c>
      <c r="AE248" s="70">
        <f t="shared" si="179"/>
        <v>170992.13591102965</v>
      </c>
      <c r="AF248" s="51">
        <f>IF(D248='2. UC Pool Allocations by Type'!B$5,'2. UC Pool Allocations by Type'!J$5,IF(D248='2. UC Pool Allocations by Type'!B$6,'2. UC Pool Allocations by Type'!J$6,IF(D248='2. UC Pool Allocations by Type'!B$7,'2. UC Pool Allocations by Type'!J$7,IF(D248='2. UC Pool Allocations by Type'!B$10,'2. UC Pool Allocations by Type'!J$10,IF(D248='2. UC Pool Allocations by Type'!B$14,'2. UC Pool Allocations by Type'!J$14,IF(D248='2. UC Pool Allocations by Type'!B$15,'2. UC Pool Allocations by Type'!J$15,IF(D248='2. UC Pool Allocations by Type'!B$16,'2. UC Pool Allocations by Type'!J$16,0)))))))</f>
        <v>114315041.35925385</v>
      </c>
      <c r="AG248" s="71">
        <f t="shared" si="152"/>
        <v>170992.13591102965</v>
      </c>
      <c r="AH248" s="71">
        <f t="shared" si="153"/>
        <v>0</v>
      </c>
      <c r="AI248" s="71">
        <f t="shared" si="154"/>
        <v>0</v>
      </c>
      <c r="AJ248" s="71">
        <f t="shared" si="155"/>
        <v>0</v>
      </c>
      <c r="AK248" s="71">
        <f t="shared" si="156"/>
        <v>0</v>
      </c>
      <c r="AL248" s="71">
        <f t="shared" si="157"/>
        <v>0</v>
      </c>
      <c r="AM248" s="71">
        <f t="shared" si="158"/>
        <v>0</v>
      </c>
      <c r="AN248" s="49">
        <f t="shared" si="159"/>
        <v>8079.141237419105</v>
      </c>
      <c r="AO248" s="51">
        <f>IF($E248=$D$352,U248*'1. UC Assumptions'!$H$14,0)</f>
        <v>16882.268076337787</v>
      </c>
      <c r="AP248" s="70">
        <f t="shared" si="187"/>
        <v>8803.1268389186807</v>
      </c>
      <c r="AQ248" s="70">
        <f t="shared" si="160"/>
        <v>0</v>
      </c>
      <c r="AR248" s="70">
        <f t="shared" si="161"/>
        <v>0</v>
      </c>
      <c r="AS248" s="70">
        <f t="shared" si="189"/>
        <v>0</v>
      </c>
      <c r="AT248" s="70">
        <f t="shared" si="162"/>
        <v>8803.1268389186807</v>
      </c>
      <c r="AU248" s="70">
        <f t="shared" si="163"/>
        <v>0</v>
      </c>
      <c r="AV248" s="70">
        <f t="shared" si="190"/>
        <v>0</v>
      </c>
      <c r="AW248" s="99">
        <f t="shared" si="191"/>
        <v>16882.268076337787</v>
      </c>
      <c r="AX248" s="281">
        <v>971645.15</v>
      </c>
      <c r="AY248" s="281">
        <f>ROUND(AX248*'1. UC Assumptions'!$C$19,2)</f>
        <v>407605.14</v>
      </c>
      <c r="AZ248" s="281">
        <f>IF((AE248-AD248-AX248)*'1. UC Assumptions'!$C$19&gt;0,(AE248-AD248-AX248)*'1. UC Assumptions'!$C$19,0)</f>
        <v>0</v>
      </c>
      <c r="BA248" s="281">
        <f t="shared" si="185"/>
        <v>407605.14</v>
      </c>
      <c r="BB248" s="281">
        <f>ROUND(BA248/'1. UC Assumptions'!$C$19,2)</f>
        <v>971645.15</v>
      </c>
      <c r="BC248" s="283">
        <f t="shared" si="182"/>
        <v>16882.268076337787</v>
      </c>
      <c r="BD248" s="281">
        <f t="shared" si="164"/>
        <v>0</v>
      </c>
      <c r="BE248" s="281">
        <f t="shared" si="165"/>
        <v>0</v>
      </c>
      <c r="BF248" s="281">
        <f t="shared" si="166"/>
        <v>954762.88192366227</v>
      </c>
      <c r="BG248" s="281">
        <f t="shared" si="167"/>
        <v>0</v>
      </c>
      <c r="BH248" s="281">
        <f t="shared" si="168"/>
        <v>0</v>
      </c>
      <c r="BI248" s="281">
        <f t="shared" si="169"/>
        <v>0</v>
      </c>
      <c r="BJ248" s="281">
        <f t="shared" si="186"/>
        <v>16882.268076337787</v>
      </c>
      <c r="BK248" s="281">
        <f t="shared" si="170"/>
        <v>16882.268076337787</v>
      </c>
      <c r="BL248" s="281">
        <f t="shared" si="171"/>
        <v>0</v>
      </c>
      <c r="BM248" s="281">
        <f t="shared" si="172"/>
        <v>0</v>
      </c>
      <c r="BN248" s="281">
        <f t="shared" si="173"/>
        <v>0</v>
      </c>
      <c r="BO248" s="281">
        <f t="shared" si="174"/>
        <v>0</v>
      </c>
      <c r="BP248" s="281">
        <f t="shared" si="175"/>
        <v>0</v>
      </c>
      <c r="BQ248" s="281">
        <f t="shared" si="176"/>
        <v>0</v>
      </c>
      <c r="BR248" s="281">
        <f t="shared" si="183"/>
        <v>16882.268076337787</v>
      </c>
      <c r="BS248" s="281">
        <f t="shared" si="192"/>
        <v>7082.11</v>
      </c>
      <c r="BT248" s="90"/>
      <c r="BU248" s="111"/>
      <c r="BV248" s="111"/>
      <c r="BW248" s="126">
        <v>426010.92506702681</v>
      </c>
      <c r="BX248" s="126">
        <v>1114186.2859110297</v>
      </c>
      <c r="BY248" s="7">
        <f t="shared" si="184"/>
        <v>0</v>
      </c>
    </row>
    <row r="249" spans="1:77">
      <c r="A249" s="118" t="s">
        <v>610</v>
      </c>
      <c r="B249" s="118" t="s">
        <v>611</v>
      </c>
      <c r="C249" s="269" t="s">
        <v>611</v>
      </c>
      <c r="D249" s="119" t="s">
        <v>949</v>
      </c>
      <c r="E249" s="119"/>
      <c r="F249" s="120"/>
      <c r="G249" s="121" t="s">
        <v>609</v>
      </c>
      <c r="H249" s="121" t="s">
        <v>778</v>
      </c>
      <c r="I249" s="122">
        <v>5</v>
      </c>
      <c r="J249" s="217">
        <f t="shared" si="188"/>
        <v>1</v>
      </c>
      <c r="K249" s="123">
        <v>7878634.5674459971</v>
      </c>
      <c r="L249" s="123">
        <v>7690669.4000000004</v>
      </c>
      <c r="M249" s="281">
        <v>7447966.6999999993</v>
      </c>
      <c r="N249" s="264">
        <v>7447966.6999999993</v>
      </c>
      <c r="O249" s="282">
        <v>0</v>
      </c>
      <c r="P249" s="93">
        <f t="shared" si="149"/>
        <v>7.1370276506837582E-2</v>
      </c>
      <c r="Q249" s="231">
        <v>16680252.601768531</v>
      </c>
      <c r="R249" s="231"/>
      <c r="S249" s="123">
        <v>16680489.496621622</v>
      </c>
      <c r="T249" s="123">
        <v>1408301.8791907839</v>
      </c>
      <c r="U249" s="123">
        <f t="shared" si="177"/>
        <v>7824220.9174308386</v>
      </c>
      <c r="V249" s="123">
        <f t="shared" si="150"/>
        <v>0</v>
      </c>
      <c r="W249" s="123" t="b">
        <f t="shared" si="151"/>
        <v>0</v>
      </c>
      <c r="X249" s="123">
        <v>0</v>
      </c>
      <c r="Y249" s="123">
        <v>0</v>
      </c>
      <c r="Z249" s="123">
        <v>0</v>
      </c>
      <c r="AA249" s="123">
        <v>0</v>
      </c>
      <c r="AB249" s="123">
        <v>0</v>
      </c>
      <c r="AC249" s="70">
        <f t="shared" si="178"/>
        <v>0</v>
      </c>
      <c r="AD249" s="70">
        <v>0</v>
      </c>
      <c r="AE249" s="70">
        <f t="shared" si="179"/>
        <v>7824220.9174308386</v>
      </c>
      <c r="AF249" s="51">
        <f>IF(D249='2. UC Pool Allocations by Type'!B$5,'2. UC Pool Allocations by Type'!J$5,IF(D249='2. UC Pool Allocations by Type'!B$6,'2. UC Pool Allocations by Type'!J$6,IF(D249='2. UC Pool Allocations by Type'!B$7,'2. UC Pool Allocations by Type'!J$7,IF(D249='2. UC Pool Allocations by Type'!B$10,'2. UC Pool Allocations by Type'!J$10,IF(D249='2. UC Pool Allocations by Type'!B$14,'2. UC Pool Allocations by Type'!J$14,IF(D249='2. UC Pool Allocations by Type'!B$15,'2. UC Pool Allocations by Type'!J$15,IF(D249='2. UC Pool Allocations by Type'!B$16,'2. UC Pool Allocations by Type'!J$16,0)))))))</f>
        <v>114315041.35925385</v>
      </c>
      <c r="AG249" s="71">
        <f t="shared" si="152"/>
        <v>7824220.9174308386</v>
      </c>
      <c r="AH249" s="71">
        <f t="shared" si="153"/>
        <v>0</v>
      </c>
      <c r="AI249" s="71">
        <f t="shared" si="154"/>
        <v>0</v>
      </c>
      <c r="AJ249" s="71">
        <f t="shared" si="155"/>
        <v>0</v>
      </c>
      <c r="AK249" s="71">
        <f t="shared" si="156"/>
        <v>0</v>
      </c>
      <c r="AL249" s="71">
        <f t="shared" si="157"/>
        <v>0</v>
      </c>
      <c r="AM249" s="71">
        <f t="shared" si="158"/>
        <v>0</v>
      </c>
      <c r="AN249" s="49">
        <f t="shared" si="159"/>
        <v>369683.58531753474</v>
      </c>
      <c r="AO249" s="51">
        <f>IF($E249=$D$352,U249*'1. UC Assumptions'!$H$14,0)</f>
        <v>0</v>
      </c>
      <c r="AP249" s="70">
        <f t="shared" si="187"/>
        <v>0</v>
      </c>
      <c r="AQ249" s="70">
        <f t="shared" si="160"/>
        <v>0</v>
      </c>
      <c r="AR249" s="70">
        <f t="shared" si="161"/>
        <v>0</v>
      </c>
      <c r="AS249" s="70">
        <f t="shared" si="189"/>
        <v>0</v>
      </c>
      <c r="AT249" s="70">
        <f t="shared" si="162"/>
        <v>0</v>
      </c>
      <c r="AU249" s="70">
        <f t="shared" si="163"/>
        <v>369683.58531753474</v>
      </c>
      <c r="AV249" s="70">
        <f t="shared" si="190"/>
        <v>-16569.519895328554</v>
      </c>
      <c r="AW249" s="99">
        <f t="shared" si="191"/>
        <v>353114.06542220619</v>
      </c>
      <c r="AX249" s="281">
        <v>7447966.6999999993</v>
      </c>
      <c r="AY249" s="281">
        <f>ROUND(AX249*'1. UC Assumptions'!$C$19,2)</f>
        <v>3124422.03</v>
      </c>
      <c r="AZ249" s="281">
        <f>IF((AE249-AD249-AX249)*'1. UC Assumptions'!$C$19&gt;0,(AE249-AD249-AX249)*'1. UC Assumptions'!$C$19,0)</f>
        <v>157838.64421223709</v>
      </c>
      <c r="BA249" s="281">
        <f t="shared" si="185"/>
        <v>3282260.6742122369</v>
      </c>
      <c r="BB249" s="281">
        <f>ROUND(BA249/'1. UC Assumptions'!$C$19,2)</f>
        <v>7824220.9199999999</v>
      </c>
      <c r="BC249" s="283">
        <f t="shared" si="182"/>
        <v>353114.06542220619</v>
      </c>
      <c r="BD249" s="281">
        <f t="shared" si="164"/>
        <v>0</v>
      </c>
      <c r="BE249" s="281">
        <f t="shared" si="165"/>
        <v>0</v>
      </c>
      <c r="BF249" s="281">
        <f t="shared" si="166"/>
        <v>7471106.8545777937</v>
      </c>
      <c r="BG249" s="281">
        <f t="shared" si="167"/>
        <v>0</v>
      </c>
      <c r="BH249" s="281">
        <f t="shared" si="168"/>
        <v>0</v>
      </c>
      <c r="BI249" s="281">
        <f t="shared" si="169"/>
        <v>0</v>
      </c>
      <c r="BJ249" s="281">
        <f t="shared" si="186"/>
        <v>353114.06542220619</v>
      </c>
      <c r="BK249" s="281">
        <f t="shared" si="170"/>
        <v>353114.06542220619</v>
      </c>
      <c r="BL249" s="281">
        <f t="shared" si="171"/>
        <v>0</v>
      </c>
      <c r="BM249" s="281">
        <f t="shared" si="172"/>
        <v>0</v>
      </c>
      <c r="BN249" s="281">
        <f t="shared" si="173"/>
        <v>0</v>
      </c>
      <c r="BO249" s="281">
        <f t="shared" si="174"/>
        <v>0</v>
      </c>
      <c r="BP249" s="281">
        <f t="shared" si="175"/>
        <v>0</v>
      </c>
      <c r="BQ249" s="281">
        <f t="shared" si="176"/>
        <v>0</v>
      </c>
      <c r="BR249" s="281">
        <f t="shared" si="183"/>
        <v>353114.06542220619</v>
      </c>
      <c r="BS249" s="281">
        <f t="shared" si="192"/>
        <v>148131.35</v>
      </c>
      <c r="BT249" s="90"/>
      <c r="BU249" s="111"/>
      <c r="BV249" s="111"/>
      <c r="BW249" s="126">
        <v>8144296.8674459979</v>
      </c>
      <c r="BX249" s="126">
        <v>16680252.601768531</v>
      </c>
      <c r="BY249" s="7">
        <f t="shared" si="184"/>
        <v>-236.8948530908674</v>
      </c>
    </row>
    <row r="250" spans="1:77">
      <c r="A250" s="118" t="s">
        <v>613</v>
      </c>
      <c r="B250" s="118" t="s">
        <v>614</v>
      </c>
      <c r="C250" s="269" t="s">
        <v>614</v>
      </c>
      <c r="D250" s="119" t="s">
        <v>972</v>
      </c>
      <c r="E250" s="119" t="s">
        <v>977</v>
      </c>
      <c r="F250" s="120"/>
      <c r="G250" s="121" t="s">
        <v>1276</v>
      </c>
      <c r="H250" s="121" t="s">
        <v>848</v>
      </c>
      <c r="I250" s="122">
        <v>19</v>
      </c>
      <c r="J250" s="217">
        <f t="shared" si="188"/>
        <v>1</v>
      </c>
      <c r="K250" s="123">
        <v>27808.629999999997</v>
      </c>
      <c r="L250" s="123">
        <v>111025</v>
      </c>
      <c r="M250" s="281">
        <v>69252.33</v>
      </c>
      <c r="N250" s="264">
        <v>61579.970334792037</v>
      </c>
      <c r="O250" s="282">
        <v>7672.359665207965</v>
      </c>
      <c r="P250" s="93">
        <f t="shared" si="149"/>
        <v>5.3380999999999901E-2</v>
      </c>
      <c r="Q250" s="231">
        <v>146244.70800302998</v>
      </c>
      <c r="R250" s="231"/>
      <c r="S250" s="123">
        <v>146244.70800302998</v>
      </c>
      <c r="T250" s="123">
        <v>66303.655797690779</v>
      </c>
      <c r="U250" s="123">
        <f t="shared" si="177"/>
        <v>18361.081870547168</v>
      </c>
      <c r="V250" s="123" t="b">
        <f t="shared" si="150"/>
        <v>0</v>
      </c>
      <c r="W250" s="123">
        <f t="shared" si="151"/>
        <v>18361.081870547168</v>
      </c>
      <c r="X250" s="123">
        <v>9960</v>
      </c>
      <c r="Y250" s="123">
        <v>0</v>
      </c>
      <c r="Z250" s="123">
        <v>0</v>
      </c>
      <c r="AA250" s="123">
        <v>0</v>
      </c>
      <c r="AB250" s="123">
        <v>0</v>
      </c>
      <c r="AC250" s="70">
        <f t="shared" si="178"/>
        <v>2287.640334792035</v>
      </c>
      <c r="AD250" s="70">
        <v>0</v>
      </c>
      <c r="AE250" s="70">
        <f t="shared" si="179"/>
        <v>20648.722205339203</v>
      </c>
      <c r="AF250" s="51">
        <f>IF(D250='2. UC Pool Allocations by Type'!B$5,'2. UC Pool Allocations by Type'!J$5,IF(D250='2. UC Pool Allocations by Type'!B$6,'2. UC Pool Allocations by Type'!J$6,IF(D250='2. UC Pool Allocations by Type'!B$7,'2. UC Pool Allocations by Type'!J$7,IF(D250='2. UC Pool Allocations by Type'!B$10,'2. UC Pool Allocations by Type'!J$10,IF(D250='2. UC Pool Allocations by Type'!B$14,'2. UC Pool Allocations by Type'!J$14,IF(D250='2. UC Pool Allocations by Type'!B$15,'2. UC Pool Allocations by Type'!J$15,IF(D250='2. UC Pool Allocations by Type'!B$16,'2. UC Pool Allocations by Type'!J$16,0)))))))</f>
        <v>7359030.3040027209</v>
      </c>
      <c r="AG250" s="71">
        <f t="shared" si="152"/>
        <v>0</v>
      </c>
      <c r="AH250" s="71">
        <f t="shared" si="153"/>
        <v>20648.722205339203</v>
      </c>
      <c r="AI250" s="71">
        <f t="shared" si="154"/>
        <v>0</v>
      </c>
      <c r="AJ250" s="71">
        <f t="shared" si="155"/>
        <v>0</v>
      </c>
      <c r="AK250" s="71">
        <f t="shared" si="156"/>
        <v>0</v>
      </c>
      <c r="AL250" s="71">
        <f t="shared" si="157"/>
        <v>0</v>
      </c>
      <c r="AM250" s="71">
        <f t="shared" si="158"/>
        <v>0</v>
      </c>
      <c r="AN250" s="49">
        <f t="shared" si="159"/>
        <v>1157.4130954082384</v>
      </c>
      <c r="AO250" s="51">
        <f>IF($E250=$D$352,U250*'1. UC Assumptions'!$H$14,0)</f>
        <v>1859.1032286463842</v>
      </c>
      <c r="AP250" s="70">
        <f t="shared" si="187"/>
        <v>701.69013323814579</v>
      </c>
      <c r="AQ250" s="70">
        <f t="shared" si="160"/>
        <v>701.69013323814579</v>
      </c>
      <c r="AR250" s="70">
        <f t="shared" si="161"/>
        <v>0</v>
      </c>
      <c r="AS250" s="70">
        <f t="shared" si="189"/>
        <v>0</v>
      </c>
      <c r="AT250" s="70">
        <f t="shared" si="162"/>
        <v>0</v>
      </c>
      <c r="AU250" s="70">
        <f t="shared" si="163"/>
        <v>0</v>
      </c>
      <c r="AV250" s="70">
        <f t="shared" si="190"/>
        <v>0</v>
      </c>
      <c r="AW250" s="99">
        <f t="shared" si="191"/>
        <v>1859.1032286463842</v>
      </c>
      <c r="AX250" s="281">
        <v>69252.33</v>
      </c>
      <c r="AY250" s="281">
        <f>ROUND(AX250*'1. UC Assumptions'!$C$19,2)</f>
        <v>29051.35</v>
      </c>
      <c r="AZ250" s="281">
        <f>IF((AE250-AD250-AX250)*'1. UC Assumptions'!$C$19&gt;0,(AE250-AD250-AX250)*'1. UC Assumptions'!$C$19,0)</f>
        <v>0</v>
      </c>
      <c r="BA250" s="281">
        <f t="shared" si="185"/>
        <v>29051.35</v>
      </c>
      <c r="BB250" s="281">
        <f>ROUND(BA250/'1. UC Assumptions'!$C$19,2)</f>
        <v>69252.320000000007</v>
      </c>
      <c r="BC250" s="283">
        <f t="shared" si="182"/>
        <v>1859.1032286463842</v>
      </c>
      <c r="BD250" s="281">
        <f t="shared" si="164"/>
        <v>0</v>
      </c>
      <c r="BE250" s="281">
        <f t="shared" si="165"/>
        <v>0</v>
      </c>
      <c r="BF250" s="281">
        <f t="shared" si="166"/>
        <v>0</v>
      </c>
      <c r="BG250" s="281">
        <f t="shared" si="167"/>
        <v>0</v>
      </c>
      <c r="BH250" s="281">
        <f t="shared" si="168"/>
        <v>0</v>
      </c>
      <c r="BI250" s="281">
        <f t="shared" si="169"/>
        <v>0</v>
      </c>
      <c r="BJ250" s="281">
        <f t="shared" si="186"/>
        <v>1859.1032286463842</v>
      </c>
      <c r="BK250" s="281">
        <f t="shared" si="170"/>
        <v>0</v>
      </c>
      <c r="BL250" s="281">
        <f t="shared" si="171"/>
        <v>1859.1032286463842</v>
      </c>
      <c r="BM250" s="281">
        <f t="shared" si="172"/>
        <v>0</v>
      </c>
      <c r="BN250" s="281">
        <f t="shared" si="173"/>
        <v>0</v>
      </c>
      <c r="BO250" s="281">
        <f t="shared" si="174"/>
        <v>0</v>
      </c>
      <c r="BP250" s="281">
        <f t="shared" si="175"/>
        <v>0</v>
      </c>
      <c r="BQ250" s="281">
        <f t="shared" si="176"/>
        <v>0</v>
      </c>
      <c r="BR250" s="281">
        <f t="shared" si="183"/>
        <v>1859.1032286463842</v>
      </c>
      <c r="BS250" s="281">
        <f t="shared" si="192"/>
        <v>779.89</v>
      </c>
      <c r="BT250" s="90"/>
      <c r="BU250" s="111"/>
      <c r="BV250" s="111"/>
      <c r="BW250" s="126">
        <v>27808.629999999997</v>
      </c>
      <c r="BX250" s="126">
        <v>146244.70800302998</v>
      </c>
      <c r="BY250" s="7">
        <f t="shared" si="184"/>
        <v>0</v>
      </c>
    </row>
    <row r="251" spans="1:77">
      <c r="A251" s="118" t="s">
        <v>616</v>
      </c>
      <c r="B251" s="118" t="s">
        <v>617</v>
      </c>
      <c r="C251" s="269" t="s">
        <v>617</v>
      </c>
      <c r="D251" s="119" t="s">
        <v>949</v>
      </c>
      <c r="E251" s="119"/>
      <c r="F251" s="120"/>
      <c r="G251" s="121" t="s">
        <v>615</v>
      </c>
      <c r="H251" s="121" t="s">
        <v>792</v>
      </c>
      <c r="I251" s="122">
        <v>7</v>
      </c>
      <c r="J251" s="217" t="str">
        <f t="shared" si="188"/>
        <v xml:space="preserve"> </v>
      </c>
      <c r="K251" s="123">
        <v>1158716.1995199998</v>
      </c>
      <c r="L251" s="123">
        <v>2912909.26</v>
      </c>
      <c r="M251" s="281">
        <v>2126855.9699999997</v>
      </c>
      <c r="N251" s="264">
        <v>2126855.9699999997</v>
      </c>
      <c r="O251" s="282">
        <v>0</v>
      </c>
      <c r="P251" s="93">
        <f t="shared" si="149"/>
        <v>8.9072062819840259E-2</v>
      </c>
      <c r="Q251" s="231">
        <v>4434293.5382292261</v>
      </c>
      <c r="R251" s="231"/>
      <c r="S251" s="123">
        <v>4434293.5382292261</v>
      </c>
      <c r="T251" s="123">
        <v>0</v>
      </c>
      <c r="U251" s="123">
        <f t="shared" si="177"/>
        <v>2307437.5682292264</v>
      </c>
      <c r="V251" s="123">
        <f t="shared" si="150"/>
        <v>0</v>
      </c>
      <c r="W251" s="123" t="b">
        <f t="shared" si="151"/>
        <v>0</v>
      </c>
      <c r="X251" s="123">
        <v>0</v>
      </c>
      <c r="Y251" s="123">
        <v>0</v>
      </c>
      <c r="Z251" s="123">
        <v>0</v>
      </c>
      <c r="AA251" s="123">
        <v>0</v>
      </c>
      <c r="AB251" s="123">
        <v>0</v>
      </c>
      <c r="AC251" s="70">
        <f t="shared" si="178"/>
        <v>0</v>
      </c>
      <c r="AD251" s="70">
        <v>0</v>
      </c>
      <c r="AE251" s="70">
        <f t="shared" si="179"/>
        <v>2307437.5682292264</v>
      </c>
      <c r="AF251" s="51">
        <f>IF(D251='2. UC Pool Allocations by Type'!B$5,'2. UC Pool Allocations by Type'!J$5,IF(D251='2. UC Pool Allocations by Type'!B$6,'2. UC Pool Allocations by Type'!J$6,IF(D251='2. UC Pool Allocations by Type'!B$7,'2. UC Pool Allocations by Type'!J$7,IF(D251='2. UC Pool Allocations by Type'!B$10,'2. UC Pool Allocations by Type'!J$10,IF(D251='2. UC Pool Allocations by Type'!B$14,'2. UC Pool Allocations by Type'!J$14,IF(D251='2. UC Pool Allocations by Type'!B$15,'2. UC Pool Allocations by Type'!J$15,IF(D251='2. UC Pool Allocations by Type'!B$16,'2. UC Pool Allocations by Type'!J$16,0)))))))</f>
        <v>114315041.35925385</v>
      </c>
      <c r="AG251" s="71">
        <f t="shared" si="152"/>
        <v>2307437.5682292264</v>
      </c>
      <c r="AH251" s="71">
        <f t="shared" si="153"/>
        <v>0</v>
      </c>
      <c r="AI251" s="71">
        <f t="shared" si="154"/>
        <v>0</v>
      </c>
      <c r="AJ251" s="71">
        <f t="shared" si="155"/>
        <v>0</v>
      </c>
      <c r="AK251" s="71">
        <f t="shared" si="156"/>
        <v>0</v>
      </c>
      <c r="AL251" s="71">
        <f t="shared" si="157"/>
        <v>0</v>
      </c>
      <c r="AM251" s="71">
        <f t="shared" si="158"/>
        <v>0</v>
      </c>
      <c r="AN251" s="49">
        <f t="shared" si="159"/>
        <v>109023.22443618481</v>
      </c>
      <c r="AO251" s="51">
        <f>IF($E251=$D$352,U251*'1. UC Assumptions'!$H$14,0)</f>
        <v>0</v>
      </c>
      <c r="AP251" s="70">
        <f t="shared" si="187"/>
        <v>0</v>
      </c>
      <c r="AQ251" s="70">
        <f t="shared" si="160"/>
        <v>0</v>
      </c>
      <c r="AR251" s="70">
        <f t="shared" si="161"/>
        <v>0</v>
      </c>
      <c r="AS251" s="70">
        <f t="shared" si="189"/>
        <v>0</v>
      </c>
      <c r="AT251" s="70">
        <f t="shared" si="162"/>
        <v>0</v>
      </c>
      <c r="AU251" s="70">
        <f t="shared" si="163"/>
        <v>109023.22443618481</v>
      </c>
      <c r="AV251" s="70">
        <f t="shared" si="190"/>
        <v>-4886.5098643657593</v>
      </c>
      <c r="AW251" s="99">
        <f t="shared" si="191"/>
        <v>104136.71457181906</v>
      </c>
      <c r="AX251" s="281">
        <v>2126855.9699999997</v>
      </c>
      <c r="AY251" s="281">
        <f>ROUND(AX251*'1. UC Assumptions'!$C$19,2)</f>
        <v>892216.08</v>
      </c>
      <c r="AZ251" s="281">
        <f>IF((AE251-AD251-AX251)*'1. UC Assumptions'!$C$19&gt;0,(AE251-AD251-AX251)*'1. UC Assumptions'!$C$19,0)</f>
        <v>75753.980457160578</v>
      </c>
      <c r="BA251" s="281">
        <f t="shared" si="185"/>
        <v>967970.06045716058</v>
      </c>
      <c r="BB251" s="281">
        <f>ROUND(BA251/'1. UC Assumptions'!$C$19,2)</f>
        <v>2307437.5699999998</v>
      </c>
      <c r="BC251" s="283">
        <f t="shared" si="182"/>
        <v>104136.71457181906</v>
      </c>
      <c r="BD251" s="281">
        <f t="shared" si="164"/>
        <v>0</v>
      </c>
      <c r="BE251" s="281">
        <f t="shared" si="165"/>
        <v>0</v>
      </c>
      <c r="BF251" s="281">
        <f t="shared" si="166"/>
        <v>2203300.8554281807</v>
      </c>
      <c r="BG251" s="281">
        <f t="shared" si="167"/>
        <v>0</v>
      </c>
      <c r="BH251" s="281">
        <f t="shared" si="168"/>
        <v>0</v>
      </c>
      <c r="BI251" s="281">
        <f t="shared" si="169"/>
        <v>0</v>
      </c>
      <c r="BJ251" s="281">
        <f t="shared" si="186"/>
        <v>104136.71457181906</v>
      </c>
      <c r="BK251" s="281">
        <f t="shared" si="170"/>
        <v>104136.71457181906</v>
      </c>
      <c r="BL251" s="281">
        <f t="shared" si="171"/>
        <v>0</v>
      </c>
      <c r="BM251" s="281">
        <f t="shared" si="172"/>
        <v>0</v>
      </c>
      <c r="BN251" s="281">
        <f t="shared" si="173"/>
        <v>0</v>
      </c>
      <c r="BO251" s="281">
        <f t="shared" si="174"/>
        <v>0</v>
      </c>
      <c r="BP251" s="281">
        <f t="shared" si="175"/>
        <v>0</v>
      </c>
      <c r="BQ251" s="281">
        <f t="shared" si="176"/>
        <v>0</v>
      </c>
      <c r="BR251" s="281">
        <f t="shared" si="183"/>
        <v>104136.71457181906</v>
      </c>
      <c r="BS251" s="281">
        <f t="shared" si="192"/>
        <v>43685.35</v>
      </c>
      <c r="BT251" s="90"/>
      <c r="BU251" s="111"/>
      <c r="BV251" s="111"/>
      <c r="BW251" s="126">
        <v>1296672.5895199997</v>
      </c>
      <c r="BX251" s="126">
        <v>4434293.5382292261</v>
      </c>
      <c r="BY251" s="7">
        <f t="shared" si="184"/>
        <v>0</v>
      </c>
    </row>
    <row r="252" spans="1:77">
      <c r="A252" s="118" t="s">
        <v>619</v>
      </c>
      <c r="B252" s="118" t="s">
        <v>620</v>
      </c>
      <c r="C252" s="269" t="s">
        <v>620</v>
      </c>
      <c r="D252" s="119" t="s">
        <v>949</v>
      </c>
      <c r="E252" s="120"/>
      <c r="F252" s="120"/>
      <c r="G252" s="121" t="s">
        <v>618</v>
      </c>
      <c r="H252" s="121" t="s">
        <v>792</v>
      </c>
      <c r="I252" s="122">
        <v>7</v>
      </c>
      <c r="J252" s="217" t="str">
        <f t="shared" si="188"/>
        <v xml:space="preserve"> </v>
      </c>
      <c r="K252" s="123">
        <v>3189971.3760618363</v>
      </c>
      <c r="L252" s="123">
        <v>8241474</v>
      </c>
      <c r="M252" s="281">
        <v>6085278.54</v>
      </c>
      <c r="N252" s="264">
        <v>5976136.0002051881</v>
      </c>
      <c r="O252" s="282">
        <v>109142.53979481198</v>
      </c>
      <c r="P252" s="93">
        <f t="shared" si="149"/>
        <v>0.10060587298767443</v>
      </c>
      <c r="Q252" s="231">
        <v>12581515.917631451</v>
      </c>
      <c r="R252" s="231"/>
      <c r="S252" s="123">
        <v>12581515.917631451</v>
      </c>
      <c r="T252" s="123">
        <v>0</v>
      </c>
      <c r="U252" s="123">
        <f t="shared" si="177"/>
        <v>6605379.917426263</v>
      </c>
      <c r="V252" s="123">
        <f t="shared" si="150"/>
        <v>0</v>
      </c>
      <c r="W252" s="123" t="b">
        <f t="shared" si="151"/>
        <v>0</v>
      </c>
      <c r="X252" s="123">
        <v>229777</v>
      </c>
      <c r="Y252" s="123">
        <v>0</v>
      </c>
      <c r="Z252" s="123">
        <v>0</v>
      </c>
      <c r="AA252" s="123">
        <v>0</v>
      </c>
      <c r="AB252" s="123">
        <v>0</v>
      </c>
      <c r="AC252" s="70">
        <f t="shared" si="178"/>
        <v>120634.46020518802</v>
      </c>
      <c r="AD252" s="70">
        <v>0</v>
      </c>
      <c r="AE252" s="70">
        <f t="shared" si="179"/>
        <v>6726014.377631451</v>
      </c>
      <c r="AF252" s="51">
        <f>IF(D252='2. UC Pool Allocations by Type'!B$5,'2. UC Pool Allocations by Type'!J$5,IF(D252='2. UC Pool Allocations by Type'!B$6,'2. UC Pool Allocations by Type'!J$6,IF(D252='2. UC Pool Allocations by Type'!B$7,'2. UC Pool Allocations by Type'!J$7,IF(D252='2. UC Pool Allocations by Type'!B$10,'2. UC Pool Allocations by Type'!J$10,IF(D252='2. UC Pool Allocations by Type'!B$14,'2. UC Pool Allocations by Type'!J$14,IF(D252='2. UC Pool Allocations by Type'!B$15,'2. UC Pool Allocations by Type'!J$15,IF(D252='2. UC Pool Allocations by Type'!B$16,'2. UC Pool Allocations by Type'!J$16,0)))))))</f>
        <v>114315041.35925385</v>
      </c>
      <c r="AG252" s="71">
        <f t="shared" si="152"/>
        <v>6726014.377631451</v>
      </c>
      <c r="AH252" s="71">
        <f t="shared" si="153"/>
        <v>0</v>
      </c>
      <c r="AI252" s="71">
        <f t="shared" si="154"/>
        <v>0</v>
      </c>
      <c r="AJ252" s="71">
        <f t="shared" si="155"/>
        <v>0</v>
      </c>
      <c r="AK252" s="71">
        <f t="shared" si="156"/>
        <v>0</v>
      </c>
      <c r="AL252" s="71">
        <f t="shared" si="157"/>
        <v>0</v>
      </c>
      <c r="AM252" s="71">
        <f t="shared" si="158"/>
        <v>0</v>
      </c>
      <c r="AN252" s="49">
        <f t="shared" si="159"/>
        <v>317794.84964191786</v>
      </c>
      <c r="AO252" s="51">
        <f>IF($E252=$D$352,U252*'1. UC Assumptions'!$H$14,0)</f>
        <v>0</v>
      </c>
      <c r="AP252" s="70">
        <f t="shared" si="187"/>
        <v>0</v>
      </c>
      <c r="AQ252" s="70">
        <f t="shared" si="160"/>
        <v>0</v>
      </c>
      <c r="AR252" s="70">
        <f t="shared" si="161"/>
        <v>0</v>
      </c>
      <c r="AS252" s="70">
        <f t="shared" si="189"/>
        <v>0</v>
      </c>
      <c r="AT252" s="70">
        <f t="shared" si="162"/>
        <v>0</v>
      </c>
      <c r="AU252" s="70">
        <f t="shared" si="163"/>
        <v>317794.84964191786</v>
      </c>
      <c r="AV252" s="70">
        <f t="shared" si="190"/>
        <v>-14243.824429618087</v>
      </c>
      <c r="AW252" s="99">
        <f t="shared" si="191"/>
        <v>303551.02521229978</v>
      </c>
      <c r="AX252" s="281">
        <v>6085278.54</v>
      </c>
      <c r="AY252" s="281">
        <f>ROUND(AX252*'1. UC Assumptions'!$C$19,2)</f>
        <v>2552774.35</v>
      </c>
      <c r="AZ252" s="281">
        <f>IF((AE252-AD252-AX252)*'1. UC Assumptions'!$C$19&gt;0,(AE252-AD252-AX252)*'1. UC Assumptions'!$C$19,0)</f>
        <v>268788.68388639367</v>
      </c>
      <c r="BA252" s="281">
        <f t="shared" si="185"/>
        <v>2821563.0338863935</v>
      </c>
      <c r="BB252" s="281">
        <f>ROUND(BA252/'1. UC Assumptions'!$C$19,2)</f>
        <v>6726014.3799999999</v>
      </c>
      <c r="BC252" s="283">
        <f t="shared" si="182"/>
        <v>303551.02521229978</v>
      </c>
      <c r="BD252" s="281">
        <f t="shared" si="164"/>
        <v>0</v>
      </c>
      <c r="BE252" s="281">
        <f t="shared" si="165"/>
        <v>0</v>
      </c>
      <c r="BF252" s="281">
        <f t="shared" si="166"/>
        <v>6422463.3547876999</v>
      </c>
      <c r="BG252" s="281">
        <f t="shared" si="167"/>
        <v>0</v>
      </c>
      <c r="BH252" s="281">
        <f t="shared" si="168"/>
        <v>0</v>
      </c>
      <c r="BI252" s="281">
        <f t="shared" si="169"/>
        <v>0</v>
      </c>
      <c r="BJ252" s="281">
        <f t="shared" si="186"/>
        <v>303551.02521229978</v>
      </c>
      <c r="BK252" s="281">
        <f t="shared" si="170"/>
        <v>303551.02521229978</v>
      </c>
      <c r="BL252" s="281">
        <f t="shared" si="171"/>
        <v>0</v>
      </c>
      <c r="BM252" s="281">
        <f t="shared" si="172"/>
        <v>0</v>
      </c>
      <c r="BN252" s="281">
        <f t="shared" si="173"/>
        <v>0</v>
      </c>
      <c r="BO252" s="281">
        <f t="shared" si="174"/>
        <v>0</v>
      </c>
      <c r="BP252" s="281">
        <f t="shared" si="175"/>
        <v>0</v>
      </c>
      <c r="BQ252" s="281">
        <f t="shared" si="176"/>
        <v>0</v>
      </c>
      <c r="BR252" s="281">
        <f t="shared" si="183"/>
        <v>303551.02521229978</v>
      </c>
      <c r="BS252" s="281">
        <f t="shared" si="192"/>
        <v>127339.65</v>
      </c>
      <c r="BT252" s="90"/>
      <c r="BU252" s="111"/>
      <c r="BV252" s="111"/>
      <c r="BW252" s="126">
        <v>3702462.636061836</v>
      </c>
      <c r="BX252" s="126">
        <v>12581515.917631451</v>
      </c>
      <c r="BY252" s="7">
        <f t="shared" si="184"/>
        <v>0</v>
      </c>
    </row>
    <row r="253" spans="1:77">
      <c r="A253" s="118" t="s">
        <v>621</v>
      </c>
      <c r="B253" s="118" t="s">
        <v>622</v>
      </c>
      <c r="C253" s="269" t="s">
        <v>622</v>
      </c>
      <c r="D253" s="119" t="s">
        <v>949</v>
      </c>
      <c r="E253" s="119"/>
      <c r="F253" s="120"/>
      <c r="G253" s="121" t="s">
        <v>1277</v>
      </c>
      <c r="H253" s="121" t="s">
        <v>773</v>
      </c>
      <c r="I253" s="122">
        <v>6</v>
      </c>
      <c r="J253" s="217">
        <f t="shared" si="188"/>
        <v>1</v>
      </c>
      <c r="K253" s="123">
        <v>12392659.353760008</v>
      </c>
      <c r="L253" s="123">
        <v>58509126.960000001</v>
      </c>
      <c r="M253" s="281">
        <v>25828258.02</v>
      </c>
      <c r="N253" s="264">
        <v>25828258.02</v>
      </c>
      <c r="O253" s="282">
        <v>0</v>
      </c>
      <c r="P253" s="93">
        <f t="shared" si="149"/>
        <v>0.10135682644067212</v>
      </c>
      <c r="Q253" s="231">
        <v>77955178.539649859</v>
      </c>
      <c r="R253" s="231"/>
      <c r="S253" s="123">
        <v>78088166.363497406</v>
      </c>
      <c r="T253" s="123">
        <v>23038520.029196229</v>
      </c>
      <c r="U253" s="123">
        <f t="shared" si="177"/>
        <v>29221388.314301174</v>
      </c>
      <c r="V253" s="123">
        <f t="shared" si="150"/>
        <v>0</v>
      </c>
      <c r="W253" s="123" t="b">
        <f t="shared" si="151"/>
        <v>0</v>
      </c>
      <c r="X253" s="123">
        <v>0</v>
      </c>
      <c r="Y253" s="123">
        <v>0</v>
      </c>
      <c r="Z253" s="123">
        <v>0</v>
      </c>
      <c r="AA253" s="123">
        <v>0</v>
      </c>
      <c r="AB253" s="123">
        <v>0</v>
      </c>
      <c r="AC253" s="70">
        <f t="shared" si="178"/>
        <v>0</v>
      </c>
      <c r="AD253" s="70">
        <v>0</v>
      </c>
      <c r="AE253" s="70">
        <f t="shared" si="179"/>
        <v>29221388.314301174</v>
      </c>
      <c r="AF253" s="51">
        <f>IF(D253='2. UC Pool Allocations by Type'!B$5,'2. UC Pool Allocations by Type'!J$5,IF(D253='2. UC Pool Allocations by Type'!B$6,'2. UC Pool Allocations by Type'!J$6,IF(D253='2. UC Pool Allocations by Type'!B$7,'2. UC Pool Allocations by Type'!J$7,IF(D253='2. UC Pool Allocations by Type'!B$10,'2. UC Pool Allocations by Type'!J$10,IF(D253='2. UC Pool Allocations by Type'!B$14,'2. UC Pool Allocations by Type'!J$14,IF(D253='2. UC Pool Allocations by Type'!B$15,'2. UC Pool Allocations by Type'!J$15,IF(D253='2. UC Pool Allocations by Type'!B$16,'2. UC Pool Allocations by Type'!J$16,0)))))))</f>
        <v>114315041.35925385</v>
      </c>
      <c r="AG253" s="71">
        <f t="shared" si="152"/>
        <v>29221388.314301174</v>
      </c>
      <c r="AH253" s="71">
        <f t="shared" si="153"/>
        <v>0</v>
      </c>
      <c r="AI253" s="71">
        <f t="shared" si="154"/>
        <v>0</v>
      </c>
      <c r="AJ253" s="71">
        <f t="shared" si="155"/>
        <v>0</v>
      </c>
      <c r="AK253" s="71">
        <f t="shared" si="156"/>
        <v>0</v>
      </c>
      <c r="AL253" s="71">
        <f t="shared" si="157"/>
        <v>0</v>
      </c>
      <c r="AM253" s="71">
        <f t="shared" si="158"/>
        <v>0</v>
      </c>
      <c r="AN253" s="49">
        <f t="shared" si="159"/>
        <v>1380670.0646604358</v>
      </c>
      <c r="AO253" s="51">
        <f>IF($E253=$D$352,U253*'1. UC Assumptions'!$H$14,0)</f>
        <v>0</v>
      </c>
      <c r="AP253" s="70">
        <f t="shared" si="187"/>
        <v>0</v>
      </c>
      <c r="AQ253" s="70">
        <f t="shared" si="160"/>
        <v>0</v>
      </c>
      <c r="AR253" s="70">
        <f t="shared" si="161"/>
        <v>0</v>
      </c>
      <c r="AS253" s="70">
        <f t="shared" si="189"/>
        <v>0</v>
      </c>
      <c r="AT253" s="70">
        <f t="shared" si="162"/>
        <v>0</v>
      </c>
      <c r="AU253" s="70">
        <f t="shared" si="163"/>
        <v>1380670.0646604358</v>
      </c>
      <c r="AV253" s="70">
        <f t="shared" si="190"/>
        <v>-61882.758699242011</v>
      </c>
      <c r="AW253" s="99">
        <f t="shared" si="191"/>
        <v>1318787.3059611937</v>
      </c>
      <c r="AX253" s="281">
        <v>25828258.02</v>
      </c>
      <c r="AY253" s="281">
        <f>ROUND(AX253*'1. UC Assumptions'!$C$19,2)</f>
        <v>10834954.24</v>
      </c>
      <c r="AZ253" s="281">
        <f>IF((AE253-AD253-AX253)*'1. UC Assumptions'!$C$19&gt;0,(AE253-AD253-AX253)*'1. UC Assumptions'!$C$19,0)</f>
        <v>1423418.1584593428</v>
      </c>
      <c r="BA253" s="281">
        <f t="shared" si="185"/>
        <v>12258372.398459343</v>
      </c>
      <c r="BB253" s="281">
        <f>ROUND(BA253/'1. UC Assumptions'!$C$19,2)</f>
        <v>29221388.32</v>
      </c>
      <c r="BC253" s="283">
        <f t="shared" si="182"/>
        <v>1318787.3059611937</v>
      </c>
      <c r="BD253" s="281">
        <f t="shared" si="164"/>
        <v>0</v>
      </c>
      <c r="BE253" s="281">
        <f t="shared" si="165"/>
        <v>0</v>
      </c>
      <c r="BF253" s="281">
        <f t="shared" si="166"/>
        <v>27902601.014038805</v>
      </c>
      <c r="BG253" s="281">
        <f t="shared" si="167"/>
        <v>0</v>
      </c>
      <c r="BH253" s="281">
        <f t="shared" si="168"/>
        <v>0</v>
      </c>
      <c r="BI253" s="281">
        <f t="shared" si="169"/>
        <v>0</v>
      </c>
      <c r="BJ253" s="281">
        <f t="shared" si="186"/>
        <v>1318787.3059611937</v>
      </c>
      <c r="BK253" s="281">
        <f t="shared" si="170"/>
        <v>1318787.3059611937</v>
      </c>
      <c r="BL253" s="281">
        <f t="shared" si="171"/>
        <v>0</v>
      </c>
      <c r="BM253" s="281">
        <f t="shared" si="172"/>
        <v>0</v>
      </c>
      <c r="BN253" s="281">
        <f t="shared" si="173"/>
        <v>0</v>
      </c>
      <c r="BO253" s="281">
        <f t="shared" si="174"/>
        <v>0</v>
      </c>
      <c r="BP253" s="281">
        <f t="shared" si="175"/>
        <v>0</v>
      </c>
      <c r="BQ253" s="281">
        <f t="shared" si="176"/>
        <v>0</v>
      </c>
      <c r="BR253" s="281">
        <f t="shared" si="183"/>
        <v>1318787.3059611937</v>
      </c>
      <c r="BS253" s="281">
        <f t="shared" si="192"/>
        <v>553231.27</v>
      </c>
      <c r="BT253" s="90"/>
      <c r="BU253" s="111"/>
      <c r="BV253" s="111"/>
      <c r="BW253" s="126">
        <v>15495604.98376001</v>
      </c>
      <c r="BX253" s="126">
        <v>77955178.539649859</v>
      </c>
      <c r="BY253" s="7">
        <f t="shared" si="184"/>
        <v>-132987.82384754717</v>
      </c>
    </row>
    <row r="254" spans="1:77">
      <c r="A254" s="118" t="s">
        <v>1278</v>
      </c>
      <c r="B254" s="118" t="s">
        <v>623</v>
      </c>
      <c r="C254" s="269" t="s">
        <v>623</v>
      </c>
      <c r="D254" s="119" t="s">
        <v>949</v>
      </c>
      <c r="E254" s="119"/>
      <c r="F254" s="120"/>
      <c r="G254" s="121" t="s">
        <v>1279</v>
      </c>
      <c r="H254" s="121" t="s">
        <v>772</v>
      </c>
      <c r="I254" s="122">
        <v>17</v>
      </c>
      <c r="J254" s="217" t="str">
        <f t="shared" si="188"/>
        <v xml:space="preserve"> </v>
      </c>
      <c r="K254" s="123">
        <v>6626245.7343742857</v>
      </c>
      <c r="L254" s="123">
        <v>7642389.4900000002</v>
      </c>
      <c r="M254" s="281">
        <v>7453370.25</v>
      </c>
      <c r="N254" s="264">
        <v>7453370.25</v>
      </c>
      <c r="O254" s="282">
        <v>0</v>
      </c>
      <c r="P254" s="93">
        <f t="shared" si="149"/>
        <v>0.10594460945341888</v>
      </c>
      <c r="Q254" s="231">
        <v>15780320.210653918</v>
      </c>
      <c r="R254" s="231"/>
      <c r="S254" s="123">
        <v>15780320.210653918</v>
      </c>
      <c r="T254" s="123">
        <v>0</v>
      </c>
      <c r="U254" s="123">
        <f t="shared" si="177"/>
        <v>8326949.9606539179</v>
      </c>
      <c r="V254" s="123">
        <f t="shared" si="150"/>
        <v>0</v>
      </c>
      <c r="W254" s="123" t="b">
        <f t="shared" si="151"/>
        <v>0</v>
      </c>
      <c r="X254" s="123">
        <v>0</v>
      </c>
      <c r="Y254" s="123">
        <v>0</v>
      </c>
      <c r="Z254" s="123">
        <v>0</v>
      </c>
      <c r="AA254" s="123">
        <v>0</v>
      </c>
      <c r="AB254" s="123">
        <v>0</v>
      </c>
      <c r="AC254" s="70">
        <f t="shared" si="178"/>
        <v>0</v>
      </c>
      <c r="AD254" s="70">
        <v>0</v>
      </c>
      <c r="AE254" s="70">
        <f t="shared" si="179"/>
        <v>8326949.9606539179</v>
      </c>
      <c r="AF254" s="51">
        <f>IF(D254='2. UC Pool Allocations by Type'!B$5,'2. UC Pool Allocations by Type'!J$5,IF(D254='2. UC Pool Allocations by Type'!B$6,'2. UC Pool Allocations by Type'!J$6,IF(D254='2. UC Pool Allocations by Type'!B$7,'2. UC Pool Allocations by Type'!J$7,IF(D254='2. UC Pool Allocations by Type'!B$10,'2. UC Pool Allocations by Type'!J$10,IF(D254='2. UC Pool Allocations by Type'!B$14,'2. UC Pool Allocations by Type'!J$14,IF(D254='2. UC Pool Allocations by Type'!B$15,'2. UC Pool Allocations by Type'!J$15,IF(D254='2. UC Pool Allocations by Type'!B$16,'2. UC Pool Allocations by Type'!J$16,0)))))))</f>
        <v>114315041.35925385</v>
      </c>
      <c r="AG254" s="71">
        <f t="shared" si="152"/>
        <v>8326949.9606539179</v>
      </c>
      <c r="AH254" s="71">
        <f t="shared" si="153"/>
        <v>0</v>
      </c>
      <c r="AI254" s="71">
        <f t="shared" si="154"/>
        <v>0</v>
      </c>
      <c r="AJ254" s="71">
        <f t="shared" si="155"/>
        <v>0</v>
      </c>
      <c r="AK254" s="71">
        <f t="shared" si="156"/>
        <v>0</v>
      </c>
      <c r="AL254" s="71">
        <f t="shared" si="157"/>
        <v>0</v>
      </c>
      <c r="AM254" s="71">
        <f t="shared" si="158"/>
        <v>0</v>
      </c>
      <c r="AN254" s="49">
        <f t="shared" si="159"/>
        <v>393436.83527088445</v>
      </c>
      <c r="AO254" s="51">
        <f>IF($E254=$D$352,U254*'1. UC Assumptions'!$H$14,0)</f>
        <v>0</v>
      </c>
      <c r="AP254" s="70">
        <f t="shared" si="187"/>
        <v>0</v>
      </c>
      <c r="AQ254" s="70">
        <f t="shared" si="160"/>
        <v>0</v>
      </c>
      <c r="AR254" s="70">
        <f t="shared" si="161"/>
        <v>0</v>
      </c>
      <c r="AS254" s="70">
        <f t="shared" si="189"/>
        <v>0</v>
      </c>
      <c r="AT254" s="70">
        <f t="shared" si="162"/>
        <v>0</v>
      </c>
      <c r="AU254" s="70">
        <f t="shared" si="163"/>
        <v>393436.83527088445</v>
      </c>
      <c r="AV254" s="70">
        <f t="shared" si="190"/>
        <v>-17634.159937008193</v>
      </c>
      <c r="AW254" s="99">
        <f t="shared" si="191"/>
        <v>375802.67533387628</v>
      </c>
      <c r="AX254" s="281">
        <v>7453370.25</v>
      </c>
      <c r="AY254" s="281">
        <f>ROUND(AX254*'1. UC Assumptions'!$C$19,2)</f>
        <v>3126688.82</v>
      </c>
      <c r="AZ254" s="281">
        <f>IF((AE254-AD254-AX254)*'1. UC Assumptions'!$C$19&gt;0,(AE254-AD254-AX254)*'1. UC Assumptions'!$C$19,0)</f>
        <v>366466.68861931853</v>
      </c>
      <c r="BA254" s="281">
        <f t="shared" si="185"/>
        <v>3493155.5086193183</v>
      </c>
      <c r="BB254" s="281">
        <f>ROUND(BA254/'1. UC Assumptions'!$C$19,2)</f>
        <v>8326949.96</v>
      </c>
      <c r="BC254" s="283">
        <f t="shared" si="182"/>
        <v>375802.67533387628</v>
      </c>
      <c r="BD254" s="281">
        <f t="shared" si="164"/>
        <v>0</v>
      </c>
      <c r="BE254" s="281">
        <f t="shared" si="165"/>
        <v>0</v>
      </c>
      <c r="BF254" s="281">
        <f t="shared" si="166"/>
        <v>7951147.2846661238</v>
      </c>
      <c r="BG254" s="281">
        <f t="shared" si="167"/>
        <v>0</v>
      </c>
      <c r="BH254" s="281">
        <f t="shared" si="168"/>
        <v>0</v>
      </c>
      <c r="BI254" s="281">
        <f t="shared" si="169"/>
        <v>0</v>
      </c>
      <c r="BJ254" s="281">
        <f t="shared" si="186"/>
        <v>375802.67533387628</v>
      </c>
      <c r="BK254" s="281">
        <f t="shared" si="170"/>
        <v>375802.67533387628</v>
      </c>
      <c r="BL254" s="281">
        <f t="shared" si="171"/>
        <v>0</v>
      </c>
      <c r="BM254" s="281">
        <f t="shared" si="172"/>
        <v>0</v>
      </c>
      <c r="BN254" s="281">
        <f t="shared" si="173"/>
        <v>0</v>
      </c>
      <c r="BO254" s="281">
        <f t="shared" si="174"/>
        <v>0</v>
      </c>
      <c r="BP254" s="281">
        <f t="shared" si="175"/>
        <v>0</v>
      </c>
      <c r="BQ254" s="281">
        <f t="shared" si="176"/>
        <v>0</v>
      </c>
      <c r="BR254" s="281">
        <f t="shared" si="183"/>
        <v>375802.67533387628</v>
      </c>
      <c r="BS254" s="281">
        <f t="shared" si="192"/>
        <v>157649.22</v>
      </c>
      <c r="BT254" s="90"/>
      <c r="BU254" s="111"/>
      <c r="BV254" s="111"/>
      <c r="BW254" s="126">
        <v>7338249.2443742855</v>
      </c>
      <c r="BX254" s="126">
        <v>15780320.210653918</v>
      </c>
      <c r="BY254" s="7">
        <f t="shared" si="184"/>
        <v>0</v>
      </c>
    </row>
    <row r="255" spans="1:77">
      <c r="A255" s="118" t="s">
        <v>624</v>
      </c>
      <c r="B255" s="118" t="s">
        <v>625</v>
      </c>
      <c r="C255" s="269" t="s">
        <v>625</v>
      </c>
      <c r="D255" s="119" t="s">
        <v>949</v>
      </c>
      <c r="E255" s="119"/>
      <c r="F255" s="120"/>
      <c r="G255" s="121" t="s">
        <v>1280</v>
      </c>
      <c r="H255" s="121" t="s">
        <v>802</v>
      </c>
      <c r="I255" s="122">
        <v>5</v>
      </c>
      <c r="J255" s="217">
        <f t="shared" si="188"/>
        <v>1</v>
      </c>
      <c r="K255" s="123">
        <v>23030852.961159982</v>
      </c>
      <c r="L255" s="123">
        <v>10544857</v>
      </c>
      <c r="M255" s="281">
        <v>7808661.3300000001</v>
      </c>
      <c r="N255" s="264">
        <v>7678623.5790276946</v>
      </c>
      <c r="O255" s="282">
        <v>130037.75097230542</v>
      </c>
      <c r="P255" s="93">
        <f t="shared" si="149"/>
        <v>0.14756211053794321</v>
      </c>
      <c r="Q255" s="231">
        <v>38496666.614512593</v>
      </c>
      <c r="R255" s="231"/>
      <c r="S255" s="123">
        <v>38530212.585838594</v>
      </c>
      <c r="T255" s="123">
        <v>20324344.149069954</v>
      </c>
      <c r="U255" s="123">
        <f t="shared" si="177"/>
        <v>10527244.857740946</v>
      </c>
      <c r="V255" s="123">
        <f t="shared" si="150"/>
        <v>0</v>
      </c>
      <c r="W255" s="123" t="b">
        <f t="shared" si="151"/>
        <v>0</v>
      </c>
      <c r="X255" s="123">
        <v>308317</v>
      </c>
      <c r="Y255" s="123">
        <v>0</v>
      </c>
      <c r="Z255" s="123">
        <v>0</v>
      </c>
      <c r="AA255" s="123">
        <v>0</v>
      </c>
      <c r="AB255" s="123">
        <v>0</v>
      </c>
      <c r="AC255" s="70">
        <f t="shared" si="178"/>
        <v>178279.24902769458</v>
      </c>
      <c r="AD255" s="70">
        <v>0</v>
      </c>
      <c r="AE255" s="70">
        <f t="shared" si="179"/>
        <v>10705524.106768642</v>
      </c>
      <c r="AF255" s="51">
        <f>IF(D255='2. UC Pool Allocations by Type'!B$5,'2. UC Pool Allocations by Type'!J$5,IF(D255='2. UC Pool Allocations by Type'!B$6,'2. UC Pool Allocations by Type'!J$6,IF(D255='2. UC Pool Allocations by Type'!B$7,'2. UC Pool Allocations by Type'!J$7,IF(D255='2. UC Pool Allocations by Type'!B$10,'2. UC Pool Allocations by Type'!J$10,IF(D255='2. UC Pool Allocations by Type'!B$14,'2. UC Pool Allocations by Type'!J$14,IF(D255='2. UC Pool Allocations by Type'!B$15,'2. UC Pool Allocations by Type'!J$15,IF(D255='2. UC Pool Allocations by Type'!B$16,'2. UC Pool Allocations by Type'!J$16,0)))))))</f>
        <v>114315041.35925385</v>
      </c>
      <c r="AG255" s="71">
        <f t="shared" si="152"/>
        <v>10705524.106768642</v>
      </c>
      <c r="AH255" s="71">
        <f t="shared" si="153"/>
        <v>0</v>
      </c>
      <c r="AI255" s="71">
        <f t="shared" si="154"/>
        <v>0</v>
      </c>
      <c r="AJ255" s="71">
        <f t="shared" si="155"/>
        <v>0</v>
      </c>
      <c r="AK255" s="71">
        <f t="shared" si="156"/>
        <v>0</v>
      </c>
      <c r="AL255" s="71">
        <f t="shared" si="157"/>
        <v>0</v>
      </c>
      <c r="AM255" s="71">
        <f t="shared" si="158"/>
        <v>0</v>
      </c>
      <c r="AN255" s="49">
        <f t="shared" si="159"/>
        <v>505821.16433811869</v>
      </c>
      <c r="AO255" s="51">
        <f>IF($E255=$D$352,U255*'1. UC Assumptions'!$H$14,0)</f>
        <v>0</v>
      </c>
      <c r="AP255" s="70">
        <f t="shared" si="187"/>
        <v>0</v>
      </c>
      <c r="AQ255" s="70">
        <f t="shared" si="160"/>
        <v>0</v>
      </c>
      <c r="AR255" s="70">
        <f t="shared" si="161"/>
        <v>0</v>
      </c>
      <c r="AS255" s="70">
        <f t="shared" si="189"/>
        <v>0</v>
      </c>
      <c r="AT255" s="70">
        <f t="shared" si="162"/>
        <v>0</v>
      </c>
      <c r="AU255" s="70">
        <f t="shared" si="163"/>
        <v>505821.16433811869</v>
      </c>
      <c r="AV255" s="70">
        <f t="shared" si="190"/>
        <v>-22671.317253049736</v>
      </c>
      <c r="AW255" s="99">
        <f t="shared" si="191"/>
        <v>483149.84708506893</v>
      </c>
      <c r="AX255" s="281">
        <v>7808661.3300000001</v>
      </c>
      <c r="AY255" s="281">
        <f>ROUND(AX255*'1. UC Assumptions'!$C$19,2)</f>
        <v>3275733.43</v>
      </c>
      <c r="AZ255" s="281">
        <f>IF((AE255-AD255-AX255)*'1. UC Assumptions'!$C$19&gt;0,(AE255-AD255-AX255)*'1. UC Assumptions'!$C$19,0)</f>
        <v>1215233.934854445</v>
      </c>
      <c r="BA255" s="281">
        <f t="shared" si="185"/>
        <v>4490967.3648544457</v>
      </c>
      <c r="BB255" s="281">
        <f>ROUND(BA255/'1. UC Assumptions'!$C$19,2)</f>
        <v>10705524.109999999</v>
      </c>
      <c r="BC255" s="283">
        <f t="shared" si="182"/>
        <v>483149.84708506893</v>
      </c>
      <c r="BD255" s="281">
        <f t="shared" si="164"/>
        <v>0</v>
      </c>
      <c r="BE255" s="281">
        <f t="shared" si="165"/>
        <v>0</v>
      </c>
      <c r="BF255" s="281">
        <f t="shared" si="166"/>
        <v>10222374.26291493</v>
      </c>
      <c r="BG255" s="281">
        <f t="shared" si="167"/>
        <v>0</v>
      </c>
      <c r="BH255" s="281">
        <f t="shared" si="168"/>
        <v>0</v>
      </c>
      <c r="BI255" s="281">
        <f t="shared" si="169"/>
        <v>0</v>
      </c>
      <c r="BJ255" s="281">
        <f t="shared" si="186"/>
        <v>483149.84708506893</v>
      </c>
      <c r="BK255" s="281">
        <f t="shared" si="170"/>
        <v>483149.84708506893</v>
      </c>
      <c r="BL255" s="281">
        <f t="shared" si="171"/>
        <v>0</v>
      </c>
      <c r="BM255" s="281">
        <f t="shared" si="172"/>
        <v>0</v>
      </c>
      <c r="BN255" s="281">
        <f t="shared" si="173"/>
        <v>0</v>
      </c>
      <c r="BO255" s="281">
        <f t="shared" si="174"/>
        <v>0</v>
      </c>
      <c r="BP255" s="281">
        <f t="shared" si="175"/>
        <v>0</v>
      </c>
      <c r="BQ255" s="281">
        <f t="shared" si="176"/>
        <v>0</v>
      </c>
      <c r="BR255" s="281">
        <f t="shared" si="183"/>
        <v>483149.84708506893</v>
      </c>
      <c r="BS255" s="281">
        <f t="shared" si="192"/>
        <v>202681.36</v>
      </c>
      <c r="BT255" s="90"/>
      <c r="BU255" s="111"/>
      <c r="BV255" s="111"/>
      <c r="BW255" s="126">
        <v>26000957.491159983</v>
      </c>
      <c r="BX255" s="126">
        <v>38496666.614512593</v>
      </c>
      <c r="BY255" s="7">
        <f t="shared" si="184"/>
        <v>-33545.971326000988</v>
      </c>
    </row>
    <row r="256" spans="1:77">
      <c r="A256" s="118" t="s">
        <v>626</v>
      </c>
      <c r="B256" s="118" t="s">
        <v>627</v>
      </c>
      <c r="C256" s="269" t="s">
        <v>627</v>
      </c>
      <c r="D256" s="119" t="s">
        <v>949</v>
      </c>
      <c r="E256" s="119"/>
      <c r="F256" s="120"/>
      <c r="G256" s="121" t="s">
        <v>1281</v>
      </c>
      <c r="H256" s="121" t="s">
        <v>818</v>
      </c>
      <c r="I256" s="122">
        <v>20</v>
      </c>
      <c r="J256" s="217">
        <f t="shared" si="188"/>
        <v>1</v>
      </c>
      <c r="K256" s="123">
        <v>9165500.4272399992</v>
      </c>
      <c r="L256" s="123">
        <v>11996345</v>
      </c>
      <c r="M256" s="281">
        <v>7480894.1400000006</v>
      </c>
      <c r="N256" s="264">
        <v>6791084.8466380741</v>
      </c>
      <c r="O256" s="282">
        <v>689809.29336192645</v>
      </c>
      <c r="P256" s="93">
        <f t="shared" si="149"/>
        <v>0.13833942991880566</v>
      </c>
      <c r="Q256" s="231">
        <v>24089363.059674267</v>
      </c>
      <c r="R256" s="231"/>
      <c r="S256" s="123">
        <v>24089363.059674267</v>
      </c>
      <c r="T256" s="123">
        <v>8917596.7332086228</v>
      </c>
      <c r="U256" s="123">
        <f t="shared" si="177"/>
        <v>8380681.4798275698</v>
      </c>
      <c r="V256" s="123">
        <f t="shared" si="150"/>
        <v>0</v>
      </c>
      <c r="W256" s="123" t="b">
        <f t="shared" si="151"/>
        <v>0</v>
      </c>
      <c r="X256" s="123">
        <v>269049</v>
      </c>
      <c r="Y256" s="123">
        <v>0</v>
      </c>
      <c r="Z256" s="123">
        <v>1272034</v>
      </c>
      <c r="AA256" s="123">
        <v>0</v>
      </c>
      <c r="AB256" s="123">
        <v>0</v>
      </c>
      <c r="AC256" s="70">
        <f t="shared" si="178"/>
        <v>851273.70663807355</v>
      </c>
      <c r="AD256" s="70">
        <v>0</v>
      </c>
      <c r="AE256" s="70">
        <f t="shared" si="179"/>
        <v>9231955.1864656433</v>
      </c>
      <c r="AF256" s="51">
        <f>IF(D256='2. UC Pool Allocations by Type'!B$5,'2. UC Pool Allocations by Type'!J$5,IF(D256='2. UC Pool Allocations by Type'!B$6,'2. UC Pool Allocations by Type'!J$6,IF(D256='2. UC Pool Allocations by Type'!B$7,'2. UC Pool Allocations by Type'!J$7,IF(D256='2. UC Pool Allocations by Type'!B$10,'2. UC Pool Allocations by Type'!J$10,IF(D256='2. UC Pool Allocations by Type'!B$14,'2. UC Pool Allocations by Type'!J$14,IF(D256='2. UC Pool Allocations by Type'!B$15,'2. UC Pool Allocations by Type'!J$15,IF(D256='2. UC Pool Allocations by Type'!B$16,'2. UC Pool Allocations by Type'!J$16,0)))))))</f>
        <v>114315041.35925385</v>
      </c>
      <c r="AG256" s="71">
        <f t="shared" si="152"/>
        <v>9231955.1864656433</v>
      </c>
      <c r="AH256" s="71">
        <f t="shared" si="153"/>
        <v>0</v>
      </c>
      <c r="AI256" s="71">
        <f t="shared" si="154"/>
        <v>0</v>
      </c>
      <c r="AJ256" s="71">
        <f t="shared" si="155"/>
        <v>0</v>
      </c>
      <c r="AK256" s="71">
        <f t="shared" si="156"/>
        <v>0</v>
      </c>
      <c r="AL256" s="71">
        <f t="shared" si="157"/>
        <v>0</v>
      </c>
      <c r="AM256" s="71">
        <f t="shared" si="158"/>
        <v>0</v>
      </c>
      <c r="AN256" s="49">
        <f t="shared" si="159"/>
        <v>436197.0768514662</v>
      </c>
      <c r="AO256" s="51">
        <f>IF($E256=$D$352,U256*'1. UC Assumptions'!$H$14,0)</f>
        <v>0</v>
      </c>
      <c r="AP256" s="70">
        <f t="shared" si="187"/>
        <v>0</v>
      </c>
      <c r="AQ256" s="70">
        <f t="shared" si="160"/>
        <v>0</v>
      </c>
      <c r="AR256" s="70">
        <f t="shared" si="161"/>
        <v>0</v>
      </c>
      <c r="AS256" s="70">
        <f t="shared" si="189"/>
        <v>0</v>
      </c>
      <c r="AT256" s="70">
        <f t="shared" si="162"/>
        <v>0</v>
      </c>
      <c r="AU256" s="70">
        <f t="shared" si="163"/>
        <v>436197.0768514662</v>
      </c>
      <c r="AV256" s="70">
        <f t="shared" si="190"/>
        <v>-19550.708850019666</v>
      </c>
      <c r="AW256" s="99">
        <f t="shared" si="191"/>
        <v>416646.36800144654</v>
      </c>
      <c r="AX256" s="281">
        <v>7480894.1400000006</v>
      </c>
      <c r="AY256" s="281">
        <f>ROUND(AX256*'1. UC Assumptions'!$C$19,2)</f>
        <v>3138235.09</v>
      </c>
      <c r="AZ256" s="281">
        <f>IF((AE256-AD256-AX256)*'1. UC Assumptions'!$C$19&gt;0,(AE256-AD256-AX256)*'1. UC Assumptions'!$C$19,0)</f>
        <v>734570.10899233713</v>
      </c>
      <c r="BA256" s="281">
        <f t="shared" si="185"/>
        <v>3872805.1989923371</v>
      </c>
      <c r="BB256" s="281">
        <f>ROUND(BA256/'1. UC Assumptions'!$C$19,2)</f>
        <v>9231955.1799999997</v>
      </c>
      <c r="BC256" s="283">
        <f t="shared" si="182"/>
        <v>416646.36800144654</v>
      </c>
      <c r="BD256" s="281">
        <f t="shared" si="164"/>
        <v>0</v>
      </c>
      <c r="BE256" s="281">
        <f t="shared" si="165"/>
        <v>0</v>
      </c>
      <c r="BF256" s="281">
        <f t="shared" si="166"/>
        <v>8815308.8119985536</v>
      </c>
      <c r="BG256" s="281">
        <f t="shared" si="167"/>
        <v>0</v>
      </c>
      <c r="BH256" s="281">
        <f t="shared" si="168"/>
        <v>0</v>
      </c>
      <c r="BI256" s="281">
        <f t="shared" si="169"/>
        <v>0</v>
      </c>
      <c r="BJ256" s="281">
        <f t="shared" si="186"/>
        <v>416646.36800144654</v>
      </c>
      <c r="BK256" s="281">
        <f t="shared" si="170"/>
        <v>416646.36800144654</v>
      </c>
      <c r="BL256" s="281">
        <f t="shared" si="171"/>
        <v>0</v>
      </c>
      <c r="BM256" s="281">
        <f t="shared" si="172"/>
        <v>0</v>
      </c>
      <c r="BN256" s="281">
        <f t="shared" si="173"/>
        <v>0</v>
      </c>
      <c r="BO256" s="281">
        <f t="shared" si="174"/>
        <v>0</v>
      </c>
      <c r="BP256" s="281">
        <f t="shared" si="175"/>
        <v>0</v>
      </c>
      <c r="BQ256" s="281">
        <f t="shared" si="176"/>
        <v>0</v>
      </c>
      <c r="BR256" s="281">
        <f t="shared" si="183"/>
        <v>416646.36800144654</v>
      </c>
      <c r="BS256" s="281">
        <f t="shared" si="192"/>
        <v>174783.15</v>
      </c>
      <c r="BT256" s="90"/>
      <c r="BU256" s="111"/>
      <c r="BV256" s="111"/>
      <c r="BW256" s="126">
        <v>10872268.597240001</v>
      </c>
      <c r="BX256" s="126">
        <v>24089363.059674267</v>
      </c>
      <c r="BY256" s="7">
        <f t="shared" si="184"/>
        <v>0</v>
      </c>
    </row>
    <row r="257" spans="1:77">
      <c r="A257" s="118" t="s">
        <v>628</v>
      </c>
      <c r="B257" s="118" t="s">
        <v>629</v>
      </c>
      <c r="C257" s="269" t="s">
        <v>629</v>
      </c>
      <c r="D257" s="119" t="s">
        <v>949</v>
      </c>
      <c r="E257" s="119" t="s">
        <v>977</v>
      </c>
      <c r="F257" s="120"/>
      <c r="G257" s="121" t="s">
        <v>1282</v>
      </c>
      <c r="H257" s="121" t="s">
        <v>919</v>
      </c>
      <c r="I257" s="122">
        <v>1</v>
      </c>
      <c r="J257" s="217">
        <f t="shared" si="188"/>
        <v>1</v>
      </c>
      <c r="K257" s="123">
        <v>1040237.9452084415</v>
      </c>
      <c r="L257" s="123">
        <v>5979218.2200000007</v>
      </c>
      <c r="M257" s="281">
        <v>1602402.6400000001</v>
      </c>
      <c r="N257" s="264">
        <v>1602402.6400000001</v>
      </c>
      <c r="O257" s="282">
        <v>0</v>
      </c>
      <c r="P257" s="93">
        <f t="shared" si="149"/>
        <v>0.81062328819601293</v>
      </c>
      <c r="Q257" s="231">
        <v>7934627.0968904225</v>
      </c>
      <c r="R257" s="231"/>
      <c r="S257" s="123">
        <v>12709590.803197484</v>
      </c>
      <c r="T257" s="123">
        <v>2295870.6553708701</v>
      </c>
      <c r="U257" s="123">
        <f t="shared" si="177"/>
        <v>8811317.5078266133</v>
      </c>
      <c r="V257" s="123">
        <f t="shared" si="150"/>
        <v>8811317.5078266133</v>
      </c>
      <c r="W257" s="123" t="b">
        <f t="shared" si="151"/>
        <v>0</v>
      </c>
      <c r="X257" s="123">
        <v>0</v>
      </c>
      <c r="Y257" s="123">
        <v>0</v>
      </c>
      <c r="Z257" s="123">
        <v>0</v>
      </c>
      <c r="AA257" s="123">
        <v>0</v>
      </c>
      <c r="AB257" s="123">
        <v>0</v>
      </c>
      <c r="AC257" s="70">
        <f t="shared" si="178"/>
        <v>0</v>
      </c>
      <c r="AD257" s="70">
        <v>0</v>
      </c>
      <c r="AE257" s="70">
        <f t="shared" si="179"/>
        <v>8811317.5078266133</v>
      </c>
      <c r="AF257" s="51">
        <f>IF(D257='2. UC Pool Allocations by Type'!B$5,'2. UC Pool Allocations by Type'!J$5,IF(D257='2. UC Pool Allocations by Type'!B$6,'2. UC Pool Allocations by Type'!J$6,IF(D257='2. UC Pool Allocations by Type'!B$7,'2. UC Pool Allocations by Type'!J$7,IF(D257='2. UC Pool Allocations by Type'!B$10,'2. UC Pool Allocations by Type'!J$10,IF(D257='2. UC Pool Allocations by Type'!B$14,'2. UC Pool Allocations by Type'!J$14,IF(D257='2. UC Pool Allocations by Type'!B$15,'2. UC Pool Allocations by Type'!J$15,IF(D257='2. UC Pool Allocations by Type'!B$16,'2. UC Pool Allocations by Type'!J$16,0)))))))</f>
        <v>114315041.35925385</v>
      </c>
      <c r="AG257" s="71">
        <f t="shared" si="152"/>
        <v>8811317.5078266133</v>
      </c>
      <c r="AH257" s="71">
        <f t="shared" si="153"/>
        <v>0</v>
      </c>
      <c r="AI257" s="71">
        <f t="shared" si="154"/>
        <v>0</v>
      </c>
      <c r="AJ257" s="71">
        <f t="shared" si="155"/>
        <v>0</v>
      </c>
      <c r="AK257" s="71">
        <f t="shared" si="156"/>
        <v>0</v>
      </c>
      <c r="AL257" s="71">
        <f t="shared" si="157"/>
        <v>0</v>
      </c>
      <c r="AM257" s="71">
        <f t="shared" si="158"/>
        <v>0</v>
      </c>
      <c r="AN257" s="49">
        <f t="shared" si="159"/>
        <v>416322.53000521194</v>
      </c>
      <c r="AO257" s="51">
        <f>IF($E257=$D$352,U257*'1. UC Assumptions'!$H$14,0)</f>
        <v>892166.86374595982</v>
      </c>
      <c r="AP257" s="70">
        <f t="shared" si="187"/>
        <v>475844.33374074788</v>
      </c>
      <c r="AQ257" s="70">
        <f t="shared" si="160"/>
        <v>0</v>
      </c>
      <c r="AR257" s="70">
        <f t="shared" si="161"/>
        <v>0</v>
      </c>
      <c r="AS257" s="70">
        <f t="shared" si="189"/>
        <v>0</v>
      </c>
      <c r="AT257" s="70">
        <f t="shared" si="162"/>
        <v>475844.33374074788</v>
      </c>
      <c r="AU257" s="70">
        <f t="shared" si="163"/>
        <v>0</v>
      </c>
      <c r="AV257" s="70">
        <f t="shared" si="190"/>
        <v>0</v>
      </c>
      <c r="AW257" s="99">
        <f t="shared" si="191"/>
        <v>892166.86374595982</v>
      </c>
      <c r="AX257" s="281">
        <v>1602402.6400000001</v>
      </c>
      <c r="AY257" s="281">
        <f>ROUND(AX257*'1. UC Assumptions'!$C$19,2)</f>
        <v>672207.91</v>
      </c>
      <c r="AZ257" s="281">
        <f>IF((AE257-AD257-AX257)*'1. UC Assumptions'!$C$19&gt;0,(AE257-AD257-AX257)*'1. UC Assumptions'!$C$19,0)</f>
        <v>3024139.7870532637</v>
      </c>
      <c r="BA257" s="281">
        <f t="shared" si="185"/>
        <v>3696347.6970532639</v>
      </c>
      <c r="BB257" s="281">
        <f>ROUND(BA257/'1. UC Assumptions'!$C$19,2)</f>
        <v>8811317.5099999998</v>
      </c>
      <c r="BC257" s="283">
        <f t="shared" si="182"/>
        <v>892166.86374595982</v>
      </c>
      <c r="BD257" s="281">
        <f t="shared" si="164"/>
        <v>0</v>
      </c>
      <c r="BE257" s="281">
        <f t="shared" si="165"/>
        <v>0</v>
      </c>
      <c r="BF257" s="281">
        <f t="shared" si="166"/>
        <v>7919150.6462540403</v>
      </c>
      <c r="BG257" s="281">
        <f t="shared" si="167"/>
        <v>0</v>
      </c>
      <c r="BH257" s="281">
        <f t="shared" si="168"/>
        <v>0</v>
      </c>
      <c r="BI257" s="281">
        <f t="shared" si="169"/>
        <v>0</v>
      </c>
      <c r="BJ257" s="281">
        <f t="shared" si="186"/>
        <v>892166.86374595982</v>
      </c>
      <c r="BK257" s="281">
        <f t="shared" si="170"/>
        <v>892166.86374595982</v>
      </c>
      <c r="BL257" s="281">
        <f t="shared" si="171"/>
        <v>0</v>
      </c>
      <c r="BM257" s="281">
        <f t="shared" si="172"/>
        <v>0</v>
      </c>
      <c r="BN257" s="281">
        <f t="shared" si="173"/>
        <v>0</v>
      </c>
      <c r="BO257" s="281">
        <f t="shared" si="174"/>
        <v>0</v>
      </c>
      <c r="BP257" s="281">
        <f t="shared" si="175"/>
        <v>0</v>
      </c>
      <c r="BQ257" s="281">
        <f t="shared" si="176"/>
        <v>0</v>
      </c>
      <c r="BR257" s="281">
        <f t="shared" si="183"/>
        <v>892166.86374595982</v>
      </c>
      <c r="BS257" s="281">
        <f t="shared" si="192"/>
        <v>374263.99</v>
      </c>
      <c r="BT257" s="90"/>
      <c r="BU257" s="111"/>
      <c r="BV257" s="111"/>
      <c r="BW257" s="126">
        <v>1553314.7352084406</v>
      </c>
      <c r="BX257" s="126">
        <v>7934627.0968904225</v>
      </c>
      <c r="BY257" s="7">
        <f t="shared" si="184"/>
        <v>-4774963.7063070619</v>
      </c>
    </row>
    <row r="258" spans="1:77">
      <c r="A258" s="118" t="s">
        <v>631</v>
      </c>
      <c r="B258" s="118" t="s">
        <v>632</v>
      </c>
      <c r="C258" s="269" t="s">
        <v>632</v>
      </c>
      <c r="D258" s="119" t="s">
        <v>949</v>
      </c>
      <c r="E258" s="119"/>
      <c r="F258" s="120"/>
      <c r="G258" s="121" t="s">
        <v>630</v>
      </c>
      <c r="H258" s="121" t="s">
        <v>810</v>
      </c>
      <c r="I258" s="122">
        <v>2</v>
      </c>
      <c r="J258" s="217">
        <f t="shared" si="188"/>
        <v>1</v>
      </c>
      <c r="K258" s="123">
        <v>6112499.9116399996</v>
      </c>
      <c r="L258" s="123">
        <v>5608394.3837499991</v>
      </c>
      <c r="M258" s="281">
        <v>4326274.71</v>
      </c>
      <c r="N258" s="264">
        <v>4326274.71</v>
      </c>
      <c r="O258" s="282">
        <v>0</v>
      </c>
      <c r="P258" s="93">
        <f t="shared" si="149"/>
        <v>9.8289695426136303E-2</v>
      </c>
      <c r="Q258" s="231">
        <v>12850625.81551387</v>
      </c>
      <c r="R258" s="231"/>
      <c r="S258" s="123">
        <v>12872937.42580582</v>
      </c>
      <c r="T258" s="123">
        <v>3692544.7859836319</v>
      </c>
      <c r="U258" s="123">
        <f t="shared" si="177"/>
        <v>4854117.9298221888</v>
      </c>
      <c r="V258" s="123">
        <f t="shared" si="150"/>
        <v>0</v>
      </c>
      <c r="W258" s="123" t="b">
        <f t="shared" si="151"/>
        <v>0</v>
      </c>
      <c r="X258" s="123">
        <v>0</v>
      </c>
      <c r="Y258" s="123">
        <v>0</v>
      </c>
      <c r="Z258" s="123">
        <v>0</v>
      </c>
      <c r="AA258" s="123">
        <v>0</v>
      </c>
      <c r="AB258" s="123">
        <v>0</v>
      </c>
      <c r="AC258" s="70">
        <f t="shared" si="178"/>
        <v>0</v>
      </c>
      <c r="AD258" s="70">
        <v>0</v>
      </c>
      <c r="AE258" s="70">
        <f t="shared" si="179"/>
        <v>4854117.9298221888</v>
      </c>
      <c r="AF258" s="51">
        <f>IF(D258='2. UC Pool Allocations by Type'!B$5,'2. UC Pool Allocations by Type'!J$5,IF(D258='2. UC Pool Allocations by Type'!B$6,'2. UC Pool Allocations by Type'!J$6,IF(D258='2. UC Pool Allocations by Type'!B$7,'2. UC Pool Allocations by Type'!J$7,IF(D258='2. UC Pool Allocations by Type'!B$10,'2. UC Pool Allocations by Type'!J$10,IF(D258='2. UC Pool Allocations by Type'!B$14,'2. UC Pool Allocations by Type'!J$14,IF(D258='2. UC Pool Allocations by Type'!B$15,'2. UC Pool Allocations by Type'!J$15,IF(D258='2. UC Pool Allocations by Type'!B$16,'2. UC Pool Allocations by Type'!J$16,0)))))))</f>
        <v>114315041.35925385</v>
      </c>
      <c r="AG258" s="71">
        <f t="shared" si="152"/>
        <v>4854117.9298221888</v>
      </c>
      <c r="AH258" s="71">
        <f t="shared" si="153"/>
        <v>0</v>
      </c>
      <c r="AI258" s="71">
        <f t="shared" si="154"/>
        <v>0</v>
      </c>
      <c r="AJ258" s="71">
        <f t="shared" si="155"/>
        <v>0</v>
      </c>
      <c r="AK258" s="71">
        <f t="shared" si="156"/>
        <v>0</v>
      </c>
      <c r="AL258" s="71">
        <f t="shared" si="157"/>
        <v>0</v>
      </c>
      <c r="AM258" s="71">
        <f t="shared" si="158"/>
        <v>0</v>
      </c>
      <c r="AN258" s="49">
        <f t="shared" si="159"/>
        <v>229350.33900346901</v>
      </c>
      <c r="AO258" s="51">
        <f>IF($E258=$D$352,U258*'1. UC Assumptions'!$H$14,0)</f>
        <v>0</v>
      </c>
      <c r="AP258" s="70">
        <f t="shared" si="187"/>
        <v>0</v>
      </c>
      <c r="AQ258" s="70">
        <f t="shared" si="160"/>
        <v>0</v>
      </c>
      <c r="AR258" s="70">
        <f t="shared" si="161"/>
        <v>0</v>
      </c>
      <c r="AS258" s="70">
        <f t="shared" si="189"/>
        <v>0</v>
      </c>
      <c r="AT258" s="70">
        <f t="shared" si="162"/>
        <v>0</v>
      </c>
      <c r="AU258" s="70">
        <f t="shared" si="163"/>
        <v>229350.33900346901</v>
      </c>
      <c r="AV258" s="70">
        <f t="shared" si="190"/>
        <v>-10279.669306534603</v>
      </c>
      <c r="AW258" s="99">
        <f t="shared" si="191"/>
        <v>219070.6696969344</v>
      </c>
      <c r="AX258" s="281">
        <v>4326274.71</v>
      </c>
      <c r="AY258" s="281">
        <f>ROUND(AX258*'1. UC Assumptions'!$C$19,2)</f>
        <v>1814872.24</v>
      </c>
      <c r="AZ258" s="281">
        <f>IF((AE258-AD258-AX258)*'1. UC Assumptions'!$C$19&gt;0,(AE258-AD258-AX258)*'1. UC Assumptions'!$C$19,0)</f>
        <v>221430.23071540822</v>
      </c>
      <c r="BA258" s="281">
        <f t="shared" si="185"/>
        <v>2036302.4707154082</v>
      </c>
      <c r="BB258" s="281">
        <f>ROUND(BA258/'1. UC Assumptions'!$C$19,2)</f>
        <v>4854117.93</v>
      </c>
      <c r="BC258" s="283">
        <f t="shared" si="182"/>
        <v>219070.6696969344</v>
      </c>
      <c r="BD258" s="281">
        <f t="shared" si="164"/>
        <v>0</v>
      </c>
      <c r="BE258" s="281">
        <f t="shared" si="165"/>
        <v>0</v>
      </c>
      <c r="BF258" s="281">
        <f t="shared" si="166"/>
        <v>4635047.2603030652</v>
      </c>
      <c r="BG258" s="281">
        <f t="shared" si="167"/>
        <v>0</v>
      </c>
      <c r="BH258" s="281">
        <f t="shared" si="168"/>
        <v>0</v>
      </c>
      <c r="BI258" s="281">
        <f t="shared" si="169"/>
        <v>0</v>
      </c>
      <c r="BJ258" s="281">
        <f t="shared" si="186"/>
        <v>219070.6696969344</v>
      </c>
      <c r="BK258" s="281">
        <f t="shared" si="170"/>
        <v>219070.6696969344</v>
      </c>
      <c r="BL258" s="281">
        <f t="shared" si="171"/>
        <v>0</v>
      </c>
      <c r="BM258" s="281">
        <f t="shared" si="172"/>
        <v>0</v>
      </c>
      <c r="BN258" s="281">
        <f t="shared" si="173"/>
        <v>0</v>
      </c>
      <c r="BO258" s="281">
        <f t="shared" si="174"/>
        <v>0</v>
      </c>
      <c r="BP258" s="281">
        <f t="shared" si="175"/>
        <v>0</v>
      </c>
      <c r="BQ258" s="281">
        <f t="shared" si="176"/>
        <v>0</v>
      </c>
      <c r="BR258" s="281">
        <f t="shared" si="183"/>
        <v>219070.6696969344</v>
      </c>
      <c r="BS258" s="281">
        <f t="shared" si="192"/>
        <v>91900.14</v>
      </c>
      <c r="BT258" s="90"/>
      <c r="BU258" s="111"/>
      <c r="BV258" s="111"/>
      <c r="BW258" s="126">
        <v>6591014.771639999</v>
      </c>
      <c r="BX258" s="126">
        <v>12850625.81551387</v>
      </c>
      <c r="BY258" s="7">
        <f t="shared" si="184"/>
        <v>-22311.610291950405</v>
      </c>
    </row>
    <row r="259" spans="1:77">
      <c r="A259" s="118" t="s">
        <v>634</v>
      </c>
      <c r="B259" s="118" t="s">
        <v>635</v>
      </c>
      <c r="C259" s="269" t="s">
        <v>635</v>
      </c>
      <c r="D259" s="119" t="s">
        <v>949</v>
      </c>
      <c r="E259" s="119"/>
      <c r="F259" s="120"/>
      <c r="G259" s="121" t="s">
        <v>633</v>
      </c>
      <c r="H259" s="121" t="s">
        <v>785</v>
      </c>
      <c r="I259" s="122">
        <v>18</v>
      </c>
      <c r="J259" s="217" t="str">
        <f t="shared" si="188"/>
        <v xml:space="preserve"> </v>
      </c>
      <c r="K259" s="123">
        <v>2856482.101532727</v>
      </c>
      <c r="L259" s="123">
        <v>4508541.33</v>
      </c>
      <c r="M259" s="281">
        <v>3847196.71</v>
      </c>
      <c r="N259" s="264">
        <v>3847196.71</v>
      </c>
      <c r="O259" s="282">
        <v>0</v>
      </c>
      <c r="P259" s="93">
        <f t="shared" ref="P259:P321" si="193">S259/(K259+L259)-1</f>
        <v>6.8384847827870798E-2</v>
      </c>
      <c r="Q259" s="231">
        <v>7868679.4381467961</v>
      </c>
      <c r="R259" s="231"/>
      <c r="S259" s="123">
        <v>7868679.4381467961</v>
      </c>
      <c r="T259" s="123">
        <v>0</v>
      </c>
      <c r="U259" s="123">
        <f t="shared" si="177"/>
        <v>4021482.7281467961</v>
      </c>
      <c r="V259" s="123">
        <f t="shared" ref="V259:V322" si="194">IF($D259=$D$345,IF($E259=$D$352,$U259,0))</f>
        <v>0</v>
      </c>
      <c r="W259" s="123" t="b">
        <f t="shared" ref="W259:W322" si="195">IF($D259=$D$346,IF($E259=$D$352,$U259,0))</f>
        <v>0</v>
      </c>
      <c r="X259" s="123">
        <v>0</v>
      </c>
      <c r="Y259" s="123">
        <v>0</v>
      </c>
      <c r="Z259" s="123">
        <v>0</v>
      </c>
      <c r="AA259" s="123">
        <v>0</v>
      </c>
      <c r="AB259" s="123">
        <v>0</v>
      </c>
      <c r="AC259" s="70">
        <f t="shared" si="178"/>
        <v>0</v>
      </c>
      <c r="AD259" s="70">
        <v>0</v>
      </c>
      <c r="AE259" s="70">
        <f t="shared" si="179"/>
        <v>4021482.7281467961</v>
      </c>
      <c r="AF259" s="51">
        <f>IF(D259='2. UC Pool Allocations by Type'!B$5,'2. UC Pool Allocations by Type'!J$5,IF(D259='2. UC Pool Allocations by Type'!B$6,'2. UC Pool Allocations by Type'!J$6,IF(D259='2. UC Pool Allocations by Type'!B$7,'2. UC Pool Allocations by Type'!J$7,IF(D259='2. UC Pool Allocations by Type'!B$10,'2. UC Pool Allocations by Type'!J$10,IF(D259='2. UC Pool Allocations by Type'!B$14,'2. UC Pool Allocations by Type'!J$14,IF(D259='2. UC Pool Allocations by Type'!B$15,'2. UC Pool Allocations by Type'!J$15,IF(D259='2. UC Pool Allocations by Type'!B$16,'2. UC Pool Allocations by Type'!J$16,0)))))))</f>
        <v>114315041.35925385</v>
      </c>
      <c r="AG259" s="71">
        <f t="shared" ref="AG259:AG322" si="196">IF(D259=D$345,AE259,0)</f>
        <v>4021482.7281467961</v>
      </c>
      <c r="AH259" s="71">
        <f t="shared" ref="AH259:AH322" si="197">IF(D259=D$346,AE259,0)</f>
        <v>0</v>
      </c>
      <c r="AI259" s="71">
        <f t="shared" ref="AI259:AI322" si="198">IF(D259=D$347,AE259,0)</f>
        <v>0</v>
      </c>
      <c r="AJ259" s="71">
        <f t="shared" ref="AJ259:AJ322" si="199">IF(D259=D$348,AE259,0)</f>
        <v>0</v>
      </c>
      <c r="AK259" s="71">
        <f t="shared" ref="AK259:AK322" si="200">IF(D259=D$349,AE259,0)</f>
        <v>0</v>
      </c>
      <c r="AL259" s="71">
        <f t="shared" ref="AL259:AL322" si="201">IF(D259=D$350,AE259,0)</f>
        <v>0</v>
      </c>
      <c r="AM259" s="71">
        <f t="shared" ref="AM259:AM322" si="202">IF(D259=D$351,AE259,0)</f>
        <v>0</v>
      </c>
      <c r="AN259" s="49">
        <f t="shared" ref="AN259:AN322" si="203">IF($D259=$D$345,$AF259*$AE259/$AG$341,IF($D259=$D$346,$AF259*$AE259/$AH$341,IF($D259=$D$347,$AF259*$AE259/$AI$341,IF($D259=$D$348,$AF259*$AE259/$AJ$341,IF($D259=$D$349,$AF259*$AE259/$AK$341,IF($D259=$D$350,$AF259*$AE259/$AL$341,IF($D259=$D$351,$AF259*$AE259/$AM$341,0)))))))</f>
        <v>190009.48067836682</v>
      </c>
      <c r="AO259" s="51">
        <f>IF($E259=$D$352,U259*'1. UC Assumptions'!$H$14,0)</f>
        <v>0</v>
      </c>
      <c r="AP259" s="70">
        <f t="shared" si="187"/>
        <v>0</v>
      </c>
      <c r="AQ259" s="70">
        <f t="shared" ref="AQ259:AQ322" si="204">IF(D259=D$346,AP259,0)</f>
        <v>0</v>
      </c>
      <c r="AR259" s="70">
        <f t="shared" ref="AR259:AR322" si="205">IF(D259=D$346,IF(E259 &lt;&gt; D$352,AN259,0),0)</f>
        <v>0</v>
      </c>
      <c r="AS259" s="70">
        <f t="shared" si="189"/>
        <v>0</v>
      </c>
      <c r="AT259" s="70">
        <f t="shared" ref="AT259:AT322" si="206">IF(D259=D$345,AP259,0)</f>
        <v>0</v>
      </c>
      <c r="AU259" s="70">
        <f t="shared" ref="AU259:AU322" si="207">IF(D259=D$345,IF(E259&lt;&gt;D$352,AN259,0),0)</f>
        <v>190009.48067836682</v>
      </c>
      <c r="AV259" s="70">
        <f t="shared" si="190"/>
        <v>-8516.3799406917096</v>
      </c>
      <c r="AW259" s="99">
        <f t="shared" si="191"/>
        <v>181493.10073767509</v>
      </c>
      <c r="AX259" s="281">
        <v>3847196.71</v>
      </c>
      <c r="AY259" s="281">
        <f>ROUND(AX259*'1. UC Assumptions'!$C$19,2)</f>
        <v>1613899.02</v>
      </c>
      <c r="AZ259" s="281">
        <f>IF((AE259-AD259-AX259)*'1. UC Assumptions'!$C$19&gt;0,(AE259-AD259-AX259)*'1. UC Assumptions'!$C$19,0)</f>
        <v>73112.984612580985</v>
      </c>
      <c r="BA259" s="281">
        <f t="shared" si="185"/>
        <v>1687012.0046125811</v>
      </c>
      <c r="BB259" s="281">
        <f>ROUND(BA259/'1. UC Assumptions'!$C$19,2)</f>
        <v>4021482.73</v>
      </c>
      <c r="BC259" s="283">
        <f t="shared" si="182"/>
        <v>181493.10073767509</v>
      </c>
      <c r="BD259" s="281">
        <f t="shared" ref="BD259:BD322" si="208">IF(D259=D$345,AW259-BC259,0)</f>
        <v>0</v>
      </c>
      <c r="BE259" s="281">
        <f t="shared" ref="BE259:BE322" si="209">IF(D259=D$349,AW259-BC259,0)</f>
        <v>0</v>
      </c>
      <c r="BF259" s="281">
        <f t="shared" ref="BF259:BF322" si="210">IF(D259=D$345,IF(BB259&gt;=BC259,BB259-BC259,0),0)</f>
        <v>3839989.6292623249</v>
      </c>
      <c r="BG259" s="281">
        <f t="shared" ref="BG259:BG322" si="211">IF(D259=D$349,IF(BB259&gt;=BC259,BB259-BC259,0),0)</f>
        <v>0</v>
      </c>
      <c r="BH259" s="281">
        <f t="shared" ref="BH259:BH322" si="212">IF(D259=D$345,BD$341/BF$341*BF259,0)</f>
        <v>0</v>
      </c>
      <c r="BI259" s="281">
        <f t="shared" ref="BI259:BI322" si="213">IF(D259=D$349,BE$341/BG$341*BG259,0)</f>
        <v>0</v>
      </c>
      <c r="BJ259" s="281">
        <f t="shared" si="186"/>
        <v>181493.10073767509</v>
      </c>
      <c r="BK259" s="281">
        <f t="shared" ref="BK259:BK322" si="214">IF($D259=$D$345,$BJ259,0)</f>
        <v>181493.10073767509</v>
      </c>
      <c r="BL259" s="281">
        <f t="shared" ref="BL259:BL322" si="215">IF($D259=$D$346,$BJ259,0)</f>
        <v>0</v>
      </c>
      <c r="BM259" s="281">
        <f t="shared" ref="BM259:BM322" si="216">IF($D259=$D$347,$BJ259,0)</f>
        <v>0</v>
      </c>
      <c r="BN259" s="281">
        <f t="shared" ref="BN259:BN322" si="217">IF($D259=$D$348,$BJ259,0)</f>
        <v>0</v>
      </c>
      <c r="BO259" s="281">
        <f t="shared" ref="BO259:BO322" si="218">IF($D259=$D$349,$BJ259,0)</f>
        <v>0</v>
      </c>
      <c r="BP259" s="281">
        <f t="shared" ref="BP259:BP322" si="219">IF($D259=$D$350,$BJ259,0)</f>
        <v>0</v>
      </c>
      <c r="BQ259" s="281">
        <f t="shared" ref="BQ259:BQ322" si="220">IF($D259=$D$351,$BJ259,0)</f>
        <v>0</v>
      </c>
      <c r="BR259" s="281">
        <f t="shared" si="183"/>
        <v>181493.10073767509</v>
      </c>
      <c r="BS259" s="281">
        <f t="shared" si="192"/>
        <v>76136.350000000006</v>
      </c>
      <c r="BT259" s="90"/>
      <c r="BU259" s="111"/>
      <c r="BV259" s="111"/>
      <c r="BW259" s="126">
        <v>2961385.9215327273</v>
      </c>
      <c r="BX259" s="126">
        <v>7868679.4381467961</v>
      </c>
      <c r="BY259" s="7">
        <f t="shared" si="184"/>
        <v>0</v>
      </c>
    </row>
    <row r="260" spans="1:77">
      <c r="A260" s="118" t="s">
        <v>636</v>
      </c>
      <c r="B260" s="118" t="s">
        <v>637</v>
      </c>
      <c r="C260" s="269" t="s">
        <v>637</v>
      </c>
      <c r="D260" s="119" t="s">
        <v>973</v>
      </c>
      <c r="E260" s="119"/>
      <c r="F260" s="120"/>
      <c r="G260" s="121" t="s">
        <v>1286</v>
      </c>
      <c r="H260" s="121" t="s">
        <v>775</v>
      </c>
      <c r="I260" s="122">
        <v>9</v>
      </c>
      <c r="J260" s="217" t="str">
        <f t="shared" si="188"/>
        <v xml:space="preserve"> </v>
      </c>
      <c r="K260" s="123">
        <v>21121084.177604139</v>
      </c>
      <c r="L260" s="123">
        <v>15406316.919999998</v>
      </c>
      <c r="M260" s="281">
        <v>21615349.109999999</v>
      </c>
      <c r="N260" s="264">
        <v>19230125.453844342</v>
      </c>
      <c r="O260" s="282">
        <v>2385223.656155657</v>
      </c>
      <c r="P260" s="93">
        <f t="shared" si="193"/>
        <v>8.0295504625654157E-2</v>
      </c>
      <c r="Q260" s="231">
        <v>39460387.201399937</v>
      </c>
      <c r="R260" s="231"/>
      <c r="S260" s="123">
        <v>39460387.201399937</v>
      </c>
      <c r="T260" s="123">
        <v>0</v>
      </c>
      <c r="U260" s="123">
        <f t="shared" ref="U260:U323" si="221">S260-T260-N260</f>
        <v>20230261.747555595</v>
      </c>
      <c r="V260" s="123" t="b">
        <f t="shared" si="194"/>
        <v>0</v>
      </c>
      <c r="W260" s="123" t="b">
        <f t="shared" si="195"/>
        <v>0</v>
      </c>
      <c r="X260" s="123">
        <v>4894500</v>
      </c>
      <c r="Y260" s="123">
        <v>0</v>
      </c>
      <c r="Z260" s="123">
        <v>0</v>
      </c>
      <c r="AA260" s="123">
        <v>0</v>
      </c>
      <c r="AB260" s="123">
        <v>0</v>
      </c>
      <c r="AC260" s="70">
        <f t="shared" ref="AC260:AC323" si="222">X260+Y260+Z260+AA260+AB260-O260</f>
        <v>2509276.343844343</v>
      </c>
      <c r="AD260" s="70">
        <v>0</v>
      </c>
      <c r="AE260" s="70">
        <f t="shared" ref="AE260:AE323" si="223">IF(U260+AC260+AD260&gt;0,U260+AC260+AD260,0)</f>
        <v>22739538.091399938</v>
      </c>
      <c r="AF260" s="51">
        <f>IF(D260='2. UC Pool Allocations by Type'!B$5,'2. UC Pool Allocations by Type'!J$5,IF(D260='2. UC Pool Allocations by Type'!B$6,'2. UC Pool Allocations by Type'!J$6,IF(D260='2. UC Pool Allocations by Type'!B$7,'2. UC Pool Allocations by Type'!J$7,IF(D260='2. UC Pool Allocations by Type'!B$10,'2. UC Pool Allocations by Type'!J$10,IF(D260='2. UC Pool Allocations by Type'!B$14,'2. UC Pool Allocations by Type'!J$14,IF(D260='2. UC Pool Allocations by Type'!B$15,'2. UC Pool Allocations by Type'!J$15,IF(D260='2. UC Pool Allocations by Type'!B$16,'2. UC Pool Allocations by Type'!J$16,0)))))))</f>
        <v>1308387.9520138679</v>
      </c>
      <c r="AG260" s="71">
        <f t="shared" si="196"/>
        <v>0</v>
      </c>
      <c r="AH260" s="71">
        <f t="shared" si="197"/>
        <v>0</v>
      </c>
      <c r="AI260" s="71">
        <f t="shared" si="198"/>
        <v>22739538.091399938</v>
      </c>
      <c r="AJ260" s="71">
        <f t="shared" si="199"/>
        <v>0</v>
      </c>
      <c r="AK260" s="71">
        <f t="shared" si="200"/>
        <v>0</v>
      </c>
      <c r="AL260" s="71">
        <f t="shared" si="201"/>
        <v>0</v>
      </c>
      <c r="AM260" s="71">
        <f t="shared" si="202"/>
        <v>0</v>
      </c>
      <c r="AN260" s="49">
        <f t="shared" si="203"/>
        <v>1016518.1540300774</v>
      </c>
      <c r="AO260" s="51">
        <f>IF($E260=$D$352,U260*'1. UC Assumptions'!$H$14,0)</f>
        <v>0</v>
      </c>
      <c r="AP260" s="70">
        <f t="shared" si="187"/>
        <v>0</v>
      </c>
      <c r="AQ260" s="70">
        <f t="shared" si="204"/>
        <v>0</v>
      </c>
      <c r="AR260" s="70">
        <f t="shared" si="205"/>
        <v>0</v>
      </c>
      <c r="AS260" s="70">
        <f t="shared" si="189"/>
        <v>0</v>
      </c>
      <c r="AT260" s="70">
        <f t="shared" si="206"/>
        <v>0</v>
      </c>
      <c r="AU260" s="70">
        <f t="shared" si="207"/>
        <v>0</v>
      </c>
      <c r="AV260" s="70">
        <f t="shared" si="190"/>
        <v>0</v>
      </c>
      <c r="AW260" s="99">
        <f t="shared" si="191"/>
        <v>1016518.1540300774</v>
      </c>
      <c r="AX260" s="281">
        <v>21615349.109999999</v>
      </c>
      <c r="AY260" s="281">
        <f>ROUND(AX260*'1. UC Assumptions'!$C$19,2)</f>
        <v>9067638.9499999993</v>
      </c>
      <c r="AZ260" s="281">
        <f>IF((AE260-AD260-AX260)*'1. UC Assumptions'!$C$19&gt;0,(AE260-AD260-AX260)*'1. UC Assumptions'!$C$19,0)</f>
        <v>471597.27769727417</v>
      </c>
      <c r="BA260" s="281">
        <f t="shared" si="185"/>
        <v>9539236.2276972737</v>
      </c>
      <c r="BB260" s="281">
        <f>ROUND(BA260/'1. UC Assumptions'!$C$19,2)</f>
        <v>22739538.09</v>
      </c>
      <c r="BC260" s="283">
        <f t="shared" ref="BC260:BC323" si="224">IF(AW260&gt;=BB260,BB260,AW260)</f>
        <v>1016518.1540300774</v>
      </c>
      <c r="BD260" s="281">
        <f t="shared" si="208"/>
        <v>0</v>
      </c>
      <c r="BE260" s="281">
        <f t="shared" si="209"/>
        <v>0</v>
      </c>
      <c r="BF260" s="281">
        <f t="shared" si="210"/>
        <v>0</v>
      </c>
      <c r="BG260" s="281">
        <f t="shared" si="211"/>
        <v>0</v>
      </c>
      <c r="BH260" s="281">
        <f t="shared" si="212"/>
        <v>0</v>
      </c>
      <c r="BI260" s="281">
        <f t="shared" si="213"/>
        <v>0</v>
      </c>
      <c r="BJ260" s="281">
        <f t="shared" si="186"/>
        <v>1016518.1540300774</v>
      </c>
      <c r="BK260" s="281">
        <f t="shared" si="214"/>
        <v>0</v>
      </c>
      <c r="BL260" s="281">
        <f t="shared" si="215"/>
        <v>0</v>
      </c>
      <c r="BM260" s="281">
        <f t="shared" si="216"/>
        <v>1016518.1540300774</v>
      </c>
      <c r="BN260" s="281">
        <f t="shared" si="217"/>
        <v>0</v>
      </c>
      <c r="BO260" s="281">
        <f t="shared" si="218"/>
        <v>0</v>
      </c>
      <c r="BP260" s="281">
        <f t="shared" si="219"/>
        <v>0</v>
      </c>
      <c r="BQ260" s="281">
        <f t="shared" si="220"/>
        <v>0</v>
      </c>
      <c r="BR260" s="281">
        <f t="shared" ref="BR260:BR323" si="225">BJ260</f>
        <v>1016518.1540300774</v>
      </c>
      <c r="BS260" s="281">
        <f t="shared" si="192"/>
        <v>426429.36</v>
      </c>
      <c r="BT260" s="90"/>
      <c r="BU260" s="111"/>
      <c r="BV260" s="111"/>
      <c r="BW260" s="126">
        <v>22054380.77760414</v>
      </c>
      <c r="BX260" s="126">
        <v>39460387.201399937</v>
      </c>
      <c r="BY260" s="7">
        <f t="shared" si="184"/>
        <v>0</v>
      </c>
    </row>
    <row r="261" spans="1:77">
      <c r="A261" s="118" t="s">
        <v>638</v>
      </c>
      <c r="B261" s="118" t="s">
        <v>639</v>
      </c>
      <c r="C261" s="269" t="s">
        <v>639</v>
      </c>
      <c r="D261" s="119" t="s">
        <v>973</v>
      </c>
      <c r="E261" s="119"/>
      <c r="F261" s="120"/>
      <c r="G261" s="121" t="s">
        <v>1287</v>
      </c>
      <c r="H261" s="121" t="s">
        <v>775</v>
      </c>
      <c r="I261" s="122">
        <v>9</v>
      </c>
      <c r="J261" s="217" t="str">
        <f t="shared" si="188"/>
        <v xml:space="preserve"> </v>
      </c>
      <c r="K261" s="123">
        <v>3626732.02464</v>
      </c>
      <c r="L261" s="123">
        <v>6257176.6899999995</v>
      </c>
      <c r="M261" s="281">
        <v>5875290.8199999994</v>
      </c>
      <c r="N261" s="264">
        <v>5222890.2183887651</v>
      </c>
      <c r="O261" s="282">
        <v>652400.60161123425</v>
      </c>
      <c r="P261" s="93">
        <f t="shared" si="193"/>
        <v>0.11565386403261324</v>
      </c>
      <c r="Q261" s="231">
        <v>11027020.949233735</v>
      </c>
      <c r="R261" s="231"/>
      <c r="S261" s="123">
        <v>11027020.949233735</v>
      </c>
      <c r="T261" s="123">
        <v>0</v>
      </c>
      <c r="U261" s="123">
        <f t="shared" si="221"/>
        <v>5804130.7308449699</v>
      </c>
      <c r="V261" s="123" t="b">
        <f t="shared" si="194"/>
        <v>0</v>
      </c>
      <c r="W261" s="123" t="b">
        <f t="shared" si="195"/>
        <v>0</v>
      </c>
      <c r="X261" s="123">
        <v>1377405</v>
      </c>
      <c r="Y261" s="123">
        <v>0</v>
      </c>
      <c r="Z261" s="123">
        <v>0</v>
      </c>
      <c r="AA261" s="123">
        <v>0</v>
      </c>
      <c r="AB261" s="123">
        <v>0</v>
      </c>
      <c r="AC261" s="70">
        <f t="shared" si="222"/>
        <v>725004.39838876575</v>
      </c>
      <c r="AD261" s="70">
        <v>0</v>
      </c>
      <c r="AE261" s="70">
        <f t="shared" si="223"/>
        <v>6529135.1292337356</v>
      </c>
      <c r="AF261" s="51">
        <f>IF(D261='2. UC Pool Allocations by Type'!B$5,'2. UC Pool Allocations by Type'!J$5,IF(D261='2. UC Pool Allocations by Type'!B$6,'2. UC Pool Allocations by Type'!J$6,IF(D261='2. UC Pool Allocations by Type'!B$7,'2. UC Pool Allocations by Type'!J$7,IF(D261='2. UC Pool Allocations by Type'!B$10,'2. UC Pool Allocations by Type'!J$10,IF(D261='2. UC Pool Allocations by Type'!B$14,'2. UC Pool Allocations by Type'!J$14,IF(D261='2. UC Pool Allocations by Type'!B$15,'2. UC Pool Allocations by Type'!J$15,IF(D261='2. UC Pool Allocations by Type'!B$16,'2. UC Pool Allocations by Type'!J$16,0)))))))</f>
        <v>1308387.9520138679</v>
      </c>
      <c r="AG261" s="71">
        <f t="shared" si="196"/>
        <v>0</v>
      </c>
      <c r="AH261" s="71">
        <f t="shared" si="197"/>
        <v>0</v>
      </c>
      <c r="AI261" s="71">
        <f t="shared" si="198"/>
        <v>6529135.1292337356</v>
      </c>
      <c r="AJ261" s="71">
        <f t="shared" si="199"/>
        <v>0</v>
      </c>
      <c r="AK261" s="71">
        <f t="shared" si="200"/>
        <v>0</v>
      </c>
      <c r="AL261" s="71">
        <f t="shared" si="201"/>
        <v>0</v>
      </c>
      <c r="AM261" s="71">
        <f t="shared" si="202"/>
        <v>0</v>
      </c>
      <c r="AN261" s="49">
        <f t="shared" si="203"/>
        <v>291869.79798379046</v>
      </c>
      <c r="AO261" s="51">
        <f>IF($E261=$D$352,U261*'1. UC Assumptions'!$H$14,0)</f>
        <v>0</v>
      </c>
      <c r="AP261" s="70">
        <f t="shared" si="187"/>
        <v>0</v>
      </c>
      <c r="AQ261" s="70">
        <f t="shared" si="204"/>
        <v>0</v>
      </c>
      <c r="AR261" s="70">
        <f t="shared" si="205"/>
        <v>0</v>
      </c>
      <c r="AS261" s="70">
        <f t="shared" si="189"/>
        <v>0</v>
      </c>
      <c r="AT261" s="70">
        <f t="shared" si="206"/>
        <v>0</v>
      </c>
      <c r="AU261" s="70">
        <f t="shared" si="207"/>
        <v>0</v>
      </c>
      <c r="AV261" s="70">
        <f t="shared" si="190"/>
        <v>0</v>
      </c>
      <c r="AW261" s="99">
        <f t="shared" si="191"/>
        <v>291869.79798379046</v>
      </c>
      <c r="AX261" s="281">
        <v>5875290.8199999994</v>
      </c>
      <c r="AY261" s="281">
        <f>ROUND(AX261*'1. UC Assumptions'!$C$19,2)</f>
        <v>2464684.5</v>
      </c>
      <c r="AZ261" s="281">
        <f>IF((AE261-AD261-AX261)*'1. UC Assumptions'!$C$19&gt;0,(AE261-AD261-AX261)*'1. UC Assumptions'!$C$19,0)</f>
        <v>274287.68772355234</v>
      </c>
      <c r="BA261" s="281">
        <f t="shared" si="185"/>
        <v>2738972.1877235523</v>
      </c>
      <c r="BB261" s="281">
        <f>ROUND(BA261/'1. UC Assumptions'!$C$19,2)</f>
        <v>6529135.1299999999</v>
      </c>
      <c r="BC261" s="283">
        <f t="shared" si="224"/>
        <v>291869.79798379046</v>
      </c>
      <c r="BD261" s="281">
        <f t="shared" si="208"/>
        <v>0</v>
      </c>
      <c r="BE261" s="281">
        <f t="shared" si="209"/>
        <v>0</v>
      </c>
      <c r="BF261" s="281">
        <f t="shared" si="210"/>
        <v>0</v>
      </c>
      <c r="BG261" s="281">
        <f t="shared" si="211"/>
        <v>0</v>
      </c>
      <c r="BH261" s="281">
        <f t="shared" si="212"/>
        <v>0</v>
      </c>
      <c r="BI261" s="281">
        <f t="shared" si="213"/>
        <v>0</v>
      </c>
      <c r="BJ261" s="281">
        <f t="shared" si="186"/>
        <v>291869.79798379046</v>
      </c>
      <c r="BK261" s="281">
        <f t="shared" si="214"/>
        <v>0</v>
      </c>
      <c r="BL261" s="281">
        <f t="shared" si="215"/>
        <v>0</v>
      </c>
      <c r="BM261" s="281">
        <f t="shared" si="216"/>
        <v>291869.79798379046</v>
      </c>
      <c r="BN261" s="281">
        <f t="shared" si="217"/>
        <v>0</v>
      </c>
      <c r="BO261" s="281">
        <f t="shared" si="218"/>
        <v>0</v>
      </c>
      <c r="BP261" s="281">
        <f t="shared" si="219"/>
        <v>0</v>
      </c>
      <c r="BQ261" s="281">
        <f t="shared" si="220"/>
        <v>0</v>
      </c>
      <c r="BR261" s="281">
        <f t="shared" si="225"/>
        <v>291869.79798379046</v>
      </c>
      <c r="BS261" s="281">
        <f t="shared" si="192"/>
        <v>122439.38</v>
      </c>
      <c r="BT261" s="90"/>
      <c r="BU261" s="111"/>
      <c r="BV261" s="111"/>
      <c r="BW261" s="126">
        <v>4211040.3646399993</v>
      </c>
      <c r="BX261" s="126">
        <v>11027020.949233735</v>
      </c>
      <c r="BY261" s="7">
        <f t="shared" si="184"/>
        <v>0</v>
      </c>
    </row>
    <row r="262" spans="1:77">
      <c r="A262" s="118" t="s">
        <v>642</v>
      </c>
      <c r="B262" s="118" t="s">
        <v>643</v>
      </c>
      <c r="C262" s="269" t="s">
        <v>643</v>
      </c>
      <c r="D262" s="119" t="s">
        <v>949</v>
      </c>
      <c r="E262" s="119" t="s">
        <v>977</v>
      </c>
      <c r="F262" s="120"/>
      <c r="G262" s="121" t="s">
        <v>1288</v>
      </c>
      <c r="H262" s="121" t="s">
        <v>920</v>
      </c>
      <c r="I262" s="122">
        <v>14</v>
      </c>
      <c r="J262" s="217" t="str">
        <f t="shared" si="188"/>
        <v xml:space="preserve"> </v>
      </c>
      <c r="K262" s="123">
        <v>21959.920000000158</v>
      </c>
      <c r="L262" s="123">
        <v>435366</v>
      </c>
      <c r="M262" s="281">
        <v>419891.06</v>
      </c>
      <c r="N262" s="264">
        <v>416033.29048580874</v>
      </c>
      <c r="O262" s="282">
        <v>3857.7695141912554</v>
      </c>
      <c r="P262" s="93">
        <f t="shared" si="193"/>
        <v>6.7521141652040928E-2</v>
      </c>
      <c r="Q262" s="231">
        <v>488205.0882254701</v>
      </c>
      <c r="R262" s="231"/>
      <c r="S262" s="123">
        <v>488205.0882254701</v>
      </c>
      <c r="T262" s="123">
        <v>0</v>
      </c>
      <c r="U262" s="123">
        <f t="shared" si="221"/>
        <v>72171.797739661357</v>
      </c>
      <c r="V262" s="123">
        <f t="shared" si="194"/>
        <v>72171.797739661357</v>
      </c>
      <c r="W262" s="123" t="b">
        <f t="shared" si="195"/>
        <v>0</v>
      </c>
      <c r="X262" s="123">
        <v>4527</v>
      </c>
      <c r="Y262" s="123">
        <v>0</v>
      </c>
      <c r="Z262" s="123">
        <v>0</v>
      </c>
      <c r="AA262" s="123">
        <v>0</v>
      </c>
      <c r="AB262" s="123">
        <v>0</v>
      </c>
      <c r="AC262" s="70">
        <f t="shared" si="222"/>
        <v>669.23048580874456</v>
      </c>
      <c r="AD262" s="70">
        <v>0</v>
      </c>
      <c r="AE262" s="70">
        <f t="shared" si="223"/>
        <v>72841.028225470101</v>
      </c>
      <c r="AF262" s="51">
        <f>IF(D262='2. UC Pool Allocations by Type'!B$5,'2. UC Pool Allocations by Type'!J$5,IF(D262='2. UC Pool Allocations by Type'!B$6,'2. UC Pool Allocations by Type'!J$6,IF(D262='2. UC Pool Allocations by Type'!B$7,'2. UC Pool Allocations by Type'!J$7,IF(D262='2. UC Pool Allocations by Type'!B$10,'2. UC Pool Allocations by Type'!J$10,IF(D262='2. UC Pool Allocations by Type'!B$14,'2. UC Pool Allocations by Type'!J$14,IF(D262='2. UC Pool Allocations by Type'!B$15,'2. UC Pool Allocations by Type'!J$15,IF(D262='2. UC Pool Allocations by Type'!B$16,'2. UC Pool Allocations by Type'!J$16,0)))))))</f>
        <v>114315041.35925385</v>
      </c>
      <c r="AG262" s="71">
        <f t="shared" si="196"/>
        <v>72841.028225470101</v>
      </c>
      <c r="AH262" s="71">
        <f t="shared" si="197"/>
        <v>0</v>
      </c>
      <c r="AI262" s="71">
        <f t="shared" si="198"/>
        <v>0</v>
      </c>
      <c r="AJ262" s="71">
        <f t="shared" si="199"/>
        <v>0</v>
      </c>
      <c r="AK262" s="71">
        <f t="shared" si="200"/>
        <v>0</v>
      </c>
      <c r="AL262" s="71">
        <f t="shared" si="201"/>
        <v>0</v>
      </c>
      <c r="AM262" s="71">
        <f t="shared" si="202"/>
        <v>0</v>
      </c>
      <c r="AN262" s="49">
        <f t="shared" si="203"/>
        <v>3441.6375453582741</v>
      </c>
      <c r="AO262" s="51">
        <f>IF($E262=$D$352,U262*'1. UC Assumptions'!$H$14,0)</f>
        <v>7307.566250235328</v>
      </c>
      <c r="AP262" s="70">
        <f t="shared" si="187"/>
        <v>3865.9287048770539</v>
      </c>
      <c r="AQ262" s="70">
        <f t="shared" si="204"/>
        <v>0</v>
      </c>
      <c r="AR262" s="70">
        <f t="shared" si="205"/>
        <v>0</v>
      </c>
      <c r="AS262" s="70">
        <f t="shared" si="189"/>
        <v>0</v>
      </c>
      <c r="AT262" s="70">
        <f t="shared" si="206"/>
        <v>3865.9287048770539</v>
      </c>
      <c r="AU262" s="70">
        <f t="shared" si="207"/>
        <v>0</v>
      </c>
      <c r="AV262" s="70">
        <f t="shared" si="190"/>
        <v>0</v>
      </c>
      <c r="AW262" s="99">
        <f t="shared" si="191"/>
        <v>7307.566250235328</v>
      </c>
      <c r="AX262" s="281">
        <v>419891.06</v>
      </c>
      <c r="AY262" s="281">
        <f>ROUND(AX262*'1. UC Assumptions'!$C$19,2)</f>
        <v>176144.3</v>
      </c>
      <c r="AZ262" s="281">
        <f>IF((AE262-AD262-AX262)*'1. UC Assumptions'!$C$19&gt;0,(AE262-AD262-AX262)*'1. UC Assumptions'!$C$19,0)</f>
        <v>0</v>
      </c>
      <c r="BA262" s="281">
        <f t="shared" si="185"/>
        <v>176144.3</v>
      </c>
      <c r="BB262" s="281">
        <f>ROUND(BA262/'1. UC Assumptions'!$C$19,2)</f>
        <v>419891.06</v>
      </c>
      <c r="BC262" s="283">
        <f t="shared" si="224"/>
        <v>7307.566250235328</v>
      </c>
      <c r="BD262" s="281">
        <f t="shared" si="208"/>
        <v>0</v>
      </c>
      <c r="BE262" s="281">
        <f t="shared" si="209"/>
        <v>0</v>
      </c>
      <c r="BF262" s="281">
        <f t="shared" si="210"/>
        <v>412583.49374976469</v>
      </c>
      <c r="BG262" s="281">
        <f t="shared" si="211"/>
        <v>0</v>
      </c>
      <c r="BH262" s="281">
        <f t="shared" si="212"/>
        <v>0</v>
      </c>
      <c r="BI262" s="281">
        <f t="shared" si="213"/>
        <v>0</v>
      </c>
      <c r="BJ262" s="281">
        <f t="shared" si="186"/>
        <v>7307.566250235328</v>
      </c>
      <c r="BK262" s="281">
        <f t="shared" si="214"/>
        <v>7307.566250235328</v>
      </c>
      <c r="BL262" s="281">
        <f t="shared" si="215"/>
        <v>0</v>
      </c>
      <c r="BM262" s="281">
        <f t="shared" si="216"/>
        <v>0</v>
      </c>
      <c r="BN262" s="281">
        <f t="shared" si="217"/>
        <v>0</v>
      </c>
      <c r="BO262" s="281">
        <f t="shared" si="218"/>
        <v>0</v>
      </c>
      <c r="BP262" s="281">
        <f t="shared" si="219"/>
        <v>0</v>
      </c>
      <c r="BQ262" s="281">
        <f t="shared" si="220"/>
        <v>0</v>
      </c>
      <c r="BR262" s="281">
        <f t="shared" si="225"/>
        <v>7307.566250235328</v>
      </c>
      <c r="BS262" s="281">
        <f t="shared" si="192"/>
        <v>3065.52</v>
      </c>
      <c r="BT262" s="90"/>
      <c r="BU262" s="111"/>
      <c r="BV262" s="111"/>
      <c r="BW262" s="126">
        <v>28098.870000000112</v>
      </c>
      <c r="BX262" s="126">
        <v>488205.0882254701</v>
      </c>
      <c r="BY262" s="7">
        <f t="shared" si="184"/>
        <v>0</v>
      </c>
    </row>
    <row r="263" spans="1:77">
      <c r="A263" s="118" t="s">
        <v>644</v>
      </c>
      <c r="B263" s="118" t="s">
        <v>645</v>
      </c>
      <c r="C263" s="269" t="s">
        <v>645</v>
      </c>
      <c r="D263" s="119" t="s">
        <v>949</v>
      </c>
      <c r="E263" s="119" t="s">
        <v>977</v>
      </c>
      <c r="F263" s="120"/>
      <c r="G263" s="121" t="s">
        <v>1289</v>
      </c>
      <c r="H263" s="121" t="s">
        <v>921</v>
      </c>
      <c r="I263" s="122">
        <v>7</v>
      </c>
      <c r="J263" s="217">
        <f t="shared" si="188"/>
        <v>1</v>
      </c>
      <c r="K263" s="123">
        <v>660757.92549407133</v>
      </c>
      <c r="L263" s="123">
        <v>1117806.8199999998</v>
      </c>
      <c r="M263" s="281">
        <v>148880.01</v>
      </c>
      <c r="N263" s="264">
        <v>148880.01</v>
      </c>
      <c r="O263" s="282">
        <v>0</v>
      </c>
      <c r="P263" s="93">
        <f t="shared" si="193"/>
        <v>8.9570945556055381E-2</v>
      </c>
      <c r="Q263" s="231">
        <v>1937872.4714806401</v>
      </c>
      <c r="R263" s="231"/>
      <c r="S263" s="123">
        <v>1937872.4714806401</v>
      </c>
      <c r="T263" s="123">
        <v>312739.10410316003</v>
      </c>
      <c r="U263" s="123">
        <f t="shared" si="221"/>
        <v>1476253.35737748</v>
      </c>
      <c r="V263" s="123">
        <f t="shared" si="194"/>
        <v>1476253.35737748</v>
      </c>
      <c r="W263" s="123" t="b">
        <f t="shared" si="195"/>
        <v>0</v>
      </c>
      <c r="X263" s="123">
        <v>0</v>
      </c>
      <c r="Y263" s="123">
        <v>0</v>
      </c>
      <c r="Z263" s="123">
        <v>0</v>
      </c>
      <c r="AA263" s="123">
        <v>0</v>
      </c>
      <c r="AB263" s="123">
        <v>0</v>
      </c>
      <c r="AC263" s="70">
        <f t="shared" si="222"/>
        <v>0</v>
      </c>
      <c r="AD263" s="70">
        <v>0</v>
      </c>
      <c r="AE263" s="70">
        <f t="shared" si="223"/>
        <v>1476253.35737748</v>
      </c>
      <c r="AF263" s="51">
        <f>IF(D263='2. UC Pool Allocations by Type'!B$5,'2. UC Pool Allocations by Type'!J$5,IF(D263='2. UC Pool Allocations by Type'!B$6,'2. UC Pool Allocations by Type'!J$6,IF(D263='2. UC Pool Allocations by Type'!B$7,'2. UC Pool Allocations by Type'!J$7,IF(D263='2. UC Pool Allocations by Type'!B$10,'2. UC Pool Allocations by Type'!J$10,IF(D263='2. UC Pool Allocations by Type'!B$14,'2. UC Pool Allocations by Type'!J$14,IF(D263='2. UC Pool Allocations by Type'!B$15,'2. UC Pool Allocations by Type'!J$15,IF(D263='2. UC Pool Allocations by Type'!B$16,'2. UC Pool Allocations by Type'!J$16,0)))))))</f>
        <v>114315041.35925385</v>
      </c>
      <c r="AG263" s="71">
        <f t="shared" si="196"/>
        <v>1476253.35737748</v>
      </c>
      <c r="AH263" s="71">
        <f t="shared" si="197"/>
        <v>0</v>
      </c>
      <c r="AI263" s="71">
        <f t="shared" si="198"/>
        <v>0</v>
      </c>
      <c r="AJ263" s="71">
        <f t="shared" si="199"/>
        <v>0</v>
      </c>
      <c r="AK263" s="71">
        <f t="shared" si="200"/>
        <v>0</v>
      </c>
      <c r="AL263" s="71">
        <f t="shared" si="201"/>
        <v>0</v>
      </c>
      <c r="AM263" s="71">
        <f t="shared" si="202"/>
        <v>0</v>
      </c>
      <c r="AN263" s="49">
        <f t="shared" si="203"/>
        <v>69750.92341482047</v>
      </c>
      <c r="AO263" s="51">
        <f>IF($E263=$D$352,U263*'1. UC Assumptions'!$H$14,0)</f>
        <v>149474.16510369006</v>
      </c>
      <c r="AP263" s="70">
        <f t="shared" si="187"/>
        <v>79723.241688869588</v>
      </c>
      <c r="AQ263" s="70">
        <f t="shared" si="204"/>
        <v>0</v>
      </c>
      <c r="AR263" s="70">
        <f t="shared" si="205"/>
        <v>0</v>
      </c>
      <c r="AS263" s="70">
        <f t="shared" si="189"/>
        <v>0</v>
      </c>
      <c r="AT263" s="70">
        <f t="shared" si="206"/>
        <v>79723.241688869588</v>
      </c>
      <c r="AU263" s="70">
        <f t="shared" si="207"/>
        <v>0</v>
      </c>
      <c r="AV263" s="70">
        <f t="shared" si="190"/>
        <v>0</v>
      </c>
      <c r="AW263" s="99">
        <f t="shared" si="191"/>
        <v>149474.16510369006</v>
      </c>
      <c r="AX263" s="281">
        <v>148880.01</v>
      </c>
      <c r="AY263" s="281">
        <f>ROUND(AX263*'1. UC Assumptions'!$C$19,2)</f>
        <v>62455.16</v>
      </c>
      <c r="AZ263" s="281">
        <f>IF((AE263-AD263-AX263)*'1. UC Assumptions'!$C$19&gt;0,(AE263-AD263-AX263)*'1. UC Assumptions'!$C$19,0)</f>
        <v>556833.11922485288</v>
      </c>
      <c r="BA263" s="281">
        <f t="shared" si="185"/>
        <v>619288.27922485291</v>
      </c>
      <c r="BB263" s="281">
        <f>ROUND(BA263/'1. UC Assumptions'!$C$19,2)</f>
        <v>1476253.35</v>
      </c>
      <c r="BC263" s="283">
        <f t="shared" si="224"/>
        <v>149474.16510369006</v>
      </c>
      <c r="BD263" s="281">
        <f t="shared" si="208"/>
        <v>0</v>
      </c>
      <c r="BE263" s="281">
        <f t="shared" si="209"/>
        <v>0</v>
      </c>
      <c r="BF263" s="281">
        <f t="shared" si="210"/>
        <v>1326779.1848963101</v>
      </c>
      <c r="BG263" s="281">
        <f t="shared" si="211"/>
        <v>0</v>
      </c>
      <c r="BH263" s="281">
        <f t="shared" si="212"/>
        <v>0</v>
      </c>
      <c r="BI263" s="281">
        <f t="shared" si="213"/>
        <v>0</v>
      </c>
      <c r="BJ263" s="281">
        <f t="shared" si="186"/>
        <v>149474.16510369006</v>
      </c>
      <c r="BK263" s="281">
        <f t="shared" si="214"/>
        <v>149474.16510369006</v>
      </c>
      <c r="BL263" s="281">
        <f t="shared" si="215"/>
        <v>0</v>
      </c>
      <c r="BM263" s="281">
        <f t="shared" si="216"/>
        <v>0</v>
      </c>
      <c r="BN263" s="281">
        <f t="shared" si="217"/>
        <v>0</v>
      </c>
      <c r="BO263" s="281">
        <f t="shared" si="218"/>
        <v>0</v>
      </c>
      <c r="BP263" s="281">
        <f t="shared" si="219"/>
        <v>0</v>
      </c>
      <c r="BQ263" s="281">
        <f t="shared" si="220"/>
        <v>0</v>
      </c>
      <c r="BR263" s="281">
        <f t="shared" si="225"/>
        <v>149474.16510369006</v>
      </c>
      <c r="BS263" s="281">
        <f t="shared" si="192"/>
        <v>62704.41</v>
      </c>
      <c r="BT263" s="90"/>
      <c r="BU263" s="111"/>
      <c r="BV263" s="111"/>
      <c r="BW263" s="126">
        <v>721862.27549407142</v>
      </c>
      <c r="BX263" s="126">
        <v>1937872.4714806401</v>
      </c>
      <c r="BY263" s="7">
        <f t="shared" si="184"/>
        <v>0</v>
      </c>
    </row>
    <row r="264" spans="1:77">
      <c r="A264" s="118" t="s">
        <v>1290</v>
      </c>
      <c r="B264" s="118" t="s">
        <v>647</v>
      </c>
      <c r="C264" s="269" t="s">
        <v>647</v>
      </c>
      <c r="D264" s="119" t="s">
        <v>972</v>
      </c>
      <c r="E264" s="119" t="s">
        <v>977</v>
      </c>
      <c r="F264" s="120"/>
      <c r="G264" s="121" t="s">
        <v>1291</v>
      </c>
      <c r="H264" s="121" t="s">
        <v>922</v>
      </c>
      <c r="I264" s="122">
        <v>13</v>
      </c>
      <c r="J264" s="217" t="str">
        <f t="shared" si="188"/>
        <v xml:space="preserve"> </v>
      </c>
      <c r="K264" s="123">
        <v>208214.56437556806</v>
      </c>
      <c r="L264" s="123">
        <v>363123</v>
      </c>
      <c r="M264" s="281">
        <v>516653.16000000003</v>
      </c>
      <c r="N264" s="264">
        <v>512275.90320956806</v>
      </c>
      <c r="O264" s="282">
        <v>4377.2567904319731</v>
      </c>
      <c r="P264" s="93">
        <f t="shared" si="193"/>
        <v>5.5321966106371745E-2</v>
      </c>
      <c r="Q264" s="231">
        <v>602945.08174725017</v>
      </c>
      <c r="R264" s="231"/>
      <c r="S264" s="123">
        <v>602945.08174725017</v>
      </c>
      <c r="T264" s="123">
        <v>0</v>
      </c>
      <c r="U264" s="123">
        <f t="shared" si="221"/>
        <v>90669.178537682106</v>
      </c>
      <c r="V264" s="123" t="b">
        <f t="shared" si="194"/>
        <v>0</v>
      </c>
      <c r="W264" s="123">
        <f t="shared" si="195"/>
        <v>90669.178537682106</v>
      </c>
      <c r="X264" s="123">
        <v>5152</v>
      </c>
      <c r="Y264" s="123">
        <v>0</v>
      </c>
      <c r="Z264" s="123">
        <v>0</v>
      </c>
      <c r="AA264" s="123">
        <v>0</v>
      </c>
      <c r="AB264" s="123">
        <v>0</v>
      </c>
      <c r="AC264" s="70">
        <f t="shared" si="222"/>
        <v>774.74320956802694</v>
      </c>
      <c r="AD264" s="70">
        <v>0</v>
      </c>
      <c r="AE264" s="70">
        <f t="shared" si="223"/>
        <v>91443.921747250133</v>
      </c>
      <c r="AF264" s="51">
        <f>IF(D264='2. UC Pool Allocations by Type'!B$5,'2. UC Pool Allocations by Type'!J$5,IF(D264='2. UC Pool Allocations by Type'!B$6,'2. UC Pool Allocations by Type'!J$6,IF(D264='2. UC Pool Allocations by Type'!B$7,'2. UC Pool Allocations by Type'!J$7,IF(D264='2. UC Pool Allocations by Type'!B$10,'2. UC Pool Allocations by Type'!J$10,IF(D264='2. UC Pool Allocations by Type'!B$14,'2. UC Pool Allocations by Type'!J$14,IF(D264='2. UC Pool Allocations by Type'!B$15,'2. UC Pool Allocations by Type'!J$15,IF(D264='2. UC Pool Allocations by Type'!B$16,'2. UC Pool Allocations by Type'!J$16,0)))))))</f>
        <v>7359030.3040027209</v>
      </c>
      <c r="AG264" s="71">
        <f t="shared" si="196"/>
        <v>0</v>
      </c>
      <c r="AH264" s="71">
        <f t="shared" si="197"/>
        <v>91443.921747250133</v>
      </c>
      <c r="AI264" s="71">
        <f t="shared" si="198"/>
        <v>0</v>
      </c>
      <c r="AJ264" s="71">
        <f t="shared" si="199"/>
        <v>0</v>
      </c>
      <c r="AK264" s="71">
        <f t="shared" si="200"/>
        <v>0</v>
      </c>
      <c r="AL264" s="71">
        <f t="shared" si="201"/>
        <v>0</v>
      </c>
      <c r="AM264" s="71">
        <f t="shared" si="202"/>
        <v>0</v>
      </c>
      <c r="AN264" s="49">
        <f t="shared" si="203"/>
        <v>5125.6630542681496</v>
      </c>
      <c r="AO264" s="51">
        <f>IF($E264=$D$352,U264*'1. UC Assumptions'!$H$14,0)</f>
        <v>9180.4700696047257</v>
      </c>
      <c r="AP264" s="70">
        <f t="shared" si="187"/>
        <v>4054.8070153365761</v>
      </c>
      <c r="AQ264" s="70">
        <f t="shared" si="204"/>
        <v>4054.8070153365761</v>
      </c>
      <c r="AR264" s="70">
        <f t="shared" si="205"/>
        <v>0</v>
      </c>
      <c r="AS264" s="70">
        <f t="shared" si="189"/>
        <v>0</v>
      </c>
      <c r="AT264" s="70">
        <f t="shared" si="206"/>
        <v>0</v>
      </c>
      <c r="AU264" s="70">
        <f t="shared" si="207"/>
        <v>0</v>
      </c>
      <c r="AV264" s="70">
        <f t="shared" si="190"/>
        <v>0</v>
      </c>
      <c r="AW264" s="99">
        <f t="shared" si="191"/>
        <v>9180.4700696047257</v>
      </c>
      <c r="AX264" s="281">
        <v>516653.16000000003</v>
      </c>
      <c r="AY264" s="281">
        <f>ROUND(AX264*'1. UC Assumptions'!$C$19,2)</f>
        <v>216736</v>
      </c>
      <c r="AZ264" s="281">
        <f>IF((AE264-AD264-AX264)*'1. UC Assumptions'!$C$19&gt;0,(AE264-AD264-AX264)*'1. UC Assumptions'!$C$19,0)</f>
        <v>0</v>
      </c>
      <c r="BA264" s="281">
        <f t="shared" si="185"/>
        <v>216736</v>
      </c>
      <c r="BB264" s="281">
        <f>ROUND(BA264/'1. UC Assumptions'!$C$19,2)</f>
        <v>516653.16</v>
      </c>
      <c r="BC264" s="283">
        <f t="shared" si="224"/>
        <v>9180.4700696047257</v>
      </c>
      <c r="BD264" s="281">
        <f t="shared" si="208"/>
        <v>0</v>
      </c>
      <c r="BE264" s="281">
        <f t="shared" si="209"/>
        <v>0</v>
      </c>
      <c r="BF264" s="281">
        <f t="shared" si="210"/>
        <v>0</v>
      </c>
      <c r="BG264" s="281">
        <f t="shared" si="211"/>
        <v>0</v>
      </c>
      <c r="BH264" s="281">
        <f t="shared" si="212"/>
        <v>0</v>
      </c>
      <c r="BI264" s="281">
        <f t="shared" si="213"/>
        <v>0</v>
      </c>
      <c r="BJ264" s="281">
        <f t="shared" si="186"/>
        <v>9180.4700696047257</v>
      </c>
      <c r="BK264" s="281">
        <f t="shared" si="214"/>
        <v>0</v>
      </c>
      <c r="BL264" s="281">
        <f t="shared" si="215"/>
        <v>9180.4700696047257</v>
      </c>
      <c r="BM264" s="281">
        <f t="shared" si="216"/>
        <v>0</v>
      </c>
      <c r="BN264" s="281">
        <f t="shared" si="217"/>
        <v>0</v>
      </c>
      <c r="BO264" s="281">
        <f t="shared" si="218"/>
        <v>0</v>
      </c>
      <c r="BP264" s="281">
        <f t="shared" si="219"/>
        <v>0</v>
      </c>
      <c r="BQ264" s="281">
        <f t="shared" si="220"/>
        <v>0</v>
      </c>
      <c r="BR264" s="281">
        <f t="shared" si="225"/>
        <v>9180.4700696047257</v>
      </c>
      <c r="BS264" s="281">
        <f t="shared" si="192"/>
        <v>3851.2</v>
      </c>
      <c r="BT264" s="90"/>
      <c r="BU264" s="111"/>
      <c r="BV264" s="111"/>
      <c r="BW264" s="126">
        <v>209267.31437556806</v>
      </c>
      <c r="BX264" s="126">
        <v>602945.08174725017</v>
      </c>
      <c r="BY264" s="7">
        <f t="shared" si="184"/>
        <v>0</v>
      </c>
    </row>
    <row r="265" spans="1:77">
      <c r="A265" s="118" t="s">
        <v>649</v>
      </c>
      <c r="B265" s="118" t="s">
        <v>650</v>
      </c>
      <c r="C265" s="269" t="s">
        <v>650</v>
      </c>
      <c r="D265" s="119" t="s">
        <v>949</v>
      </c>
      <c r="E265" s="119"/>
      <c r="F265" s="120"/>
      <c r="G265" s="121" t="s">
        <v>648</v>
      </c>
      <c r="H265" s="121" t="s">
        <v>771</v>
      </c>
      <c r="I265" s="122">
        <v>3</v>
      </c>
      <c r="J265" s="217">
        <f t="shared" si="188"/>
        <v>1</v>
      </c>
      <c r="K265" s="123">
        <v>19962990.910689995</v>
      </c>
      <c r="L265" s="123">
        <v>15529871.539999999</v>
      </c>
      <c r="M265" s="281">
        <v>12743810.91</v>
      </c>
      <c r="N265" s="264">
        <v>12743810.91</v>
      </c>
      <c r="O265" s="282">
        <v>0</v>
      </c>
      <c r="P265" s="93">
        <f t="shared" si="193"/>
        <v>6.6641264752888896E-2</v>
      </c>
      <c r="Q265" s="231">
        <v>37805643.737660624</v>
      </c>
      <c r="R265" s="231"/>
      <c r="S265" s="123">
        <v>37858151.694104291</v>
      </c>
      <c r="T265" s="123">
        <v>11914131.823621759</v>
      </c>
      <c r="U265" s="123">
        <f t="shared" si="221"/>
        <v>13200208.960482534</v>
      </c>
      <c r="V265" s="123">
        <f t="shared" si="194"/>
        <v>0</v>
      </c>
      <c r="W265" s="123" t="b">
        <f t="shared" si="195"/>
        <v>0</v>
      </c>
      <c r="X265" s="123">
        <v>0</v>
      </c>
      <c r="Y265" s="123">
        <v>0</v>
      </c>
      <c r="Z265" s="123">
        <v>0</v>
      </c>
      <c r="AA265" s="123">
        <v>0</v>
      </c>
      <c r="AB265" s="123">
        <v>0</v>
      </c>
      <c r="AC265" s="70">
        <f t="shared" si="222"/>
        <v>0</v>
      </c>
      <c r="AD265" s="70">
        <v>0</v>
      </c>
      <c r="AE265" s="70">
        <f t="shared" si="223"/>
        <v>13200208.960482534</v>
      </c>
      <c r="AF265" s="51">
        <f>IF(D265='2. UC Pool Allocations by Type'!B$5,'2. UC Pool Allocations by Type'!J$5,IF(D265='2. UC Pool Allocations by Type'!B$6,'2. UC Pool Allocations by Type'!J$6,IF(D265='2. UC Pool Allocations by Type'!B$7,'2. UC Pool Allocations by Type'!J$7,IF(D265='2. UC Pool Allocations by Type'!B$10,'2. UC Pool Allocations by Type'!J$10,IF(D265='2. UC Pool Allocations by Type'!B$14,'2. UC Pool Allocations by Type'!J$14,IF(D265='2. UC Pool Allocations by Type'!B$15,'2. UC Pool Allocations by Type'!J$15,IF(D265='2. UC Pool Allocations by Type'!B$16,'2. UC Pool Allocations by Type'!J$16,0)))))))</f>
        <v>114315041.35925385</v>
      </c>
      <c r="AG265" s="71">
        <f t="shared" si="196"/>
        <v>13200208.960482534</v>
      </c>
      <c r="AH265" s="71">
        <f t="shared" si="197"/>
        <v>0</v>
      </c>
      <c r="AI265" s="71">
        <f t="shared" si="198"/>
        <v>0</v>
      </c>
      <c r="AJ265" s="71">
        <f t="shared" si="199"/>
        <v>0</v>
      </c>
      <c r="AK265" s="71">
        <f t="shared" si="200"/>
        <v>0</v>
      </c>
      <c r="AL265" s="71">
        <f t="shared" si="201"/>
        <v>0</v>
      </c>
      <c r="AM265" s="71">
        <f t="shared" si="202"/>
        <v>0</v>
      </c>
      <c r="AN265" s="49">
        <f t="shared" si="203"/>
        <v>623691.56328144623</v>
      </c>
      <c r="AO265" s="51">
        <f>IF($E265=$D$352,U265*'1. UC Assumptions'!$H$14,0)</f>
        <v>0</v>
      </c>
      <c r="AP265" s="70">
        <f t="shared" si="187"/>
        <v>0</v>
      </c>
      <c r="AQ265" s="70">
        <f t="shared" si="204"/>
        <v>0</v>
      </c>
      <c r="AR265" s="70">
        <f t="shared" si="205"/>
        <v>0</v>
      </c>
      <c r="AS265" s="70">
        <f t="shared" si="189"/>
        <v>0</v>
      </c>
      <c r="AT265" s="70">
        <f t="shared" si="206"/>
        <v>0</v>
      </c>
      <c r="AU265" s="70">
        <f t="shared" si="207"/>
        <v>623691.56328144623</v>
      </c>
      <c r="AV265" s="70">
        <f t="shared" si="190"/>
        <v>-27954.364696674344</v>
      </c>
      <c r="AW265" s="99">
        <f t="shared" si="191"/>
        <v>595737.19858477183</v>
      </c>
      <c r="AX265" s="281">
        <v>12743810.91</v>
      </c>
      <c r="AY265" s="281">
        <f>ROUND(AX265*'1. UC Assumptions'!$C$19,2)</f>
        <v>5346028.68</v>
      </c>
      <c r="AZ265" s="281">
        <f>IF((AE265-AD265-AX265)*'1. UC Assumptions'!$C$19&gt;0,(AE265-AD265-AX265)*'1. UC Assumptions'!$C$19,0)</f>
        <v>191458.98217742296</v>
      </c>
      <c r="BA265" s="281">
        <f t="shared" si="185"/>
        <v>5537487.662177423</v>
      </c>
      <c r="BB265" s="281">
        <f>ROUND(BA265/'1. UC Assumptions'!$C$19,2)</f>
        <v>13200208.970000001</v>
      </c>
      <c r="BC265" s="283">
        <f t="shared" si="224"/>
        <v>595737.19858477183</v>
      </c>
      <c r="BD265" s="281">
        <f t="shared" si="208"/>
        <v>0</v>
      </c>
      <c r="BE265" s="281">
        <f t="shared" si="209"/>
        <v>0</v>
      </c>
      <c r="BF265" s="281">
        <f t="shared" si="210"/>
        <v>12604471.771415228</v>
      </c>
      <c r="BG265" s="281">
        <f t="shared" si="211"/>
        <v>0</v>
      </c>
      <c r="BH265" s="281">
        <f t="shared" si="212"/>
        <v>0</v>
      </c>
      <c r="BI265" s="281">
        <f t="shared" si="213"/>
        <v>0</v>
      </c>
      <c r="BJ265" s="281">
        <f t="shared" si="186"/>
        <v>595737.19858477183</v>
      </c>
      <c r="BK265" s="281">
        <f t="shared" si="214"/>
        <v>595737.19858477183</v>
      </c>
      <c r="BL265" s="281">
        <f t="shared" si="215"/>
        <v>0</v>
      </c>
      <c r="BM265" s="281">
        <f t="shared" si="216"/>
        <v>0</v>
      </c>
      <c r="BN265" s="281">
        <f t="shared" si="217"/>
        <v>0</v>
      </c>
      <c r="BO265" s="281">
        <f t="shared" si="218"/>
        <v>0</v>
      </c>
      <c r="BP265" s="281">
        <f t="shared" si="219"/>
        <v>0</v>
      </c>
      <c r="BQ265" s="281">
        <f t="shared" si="220"/>
        <v>0</v>
      </c>
      <c r="BR265" s="281">
        <f t="shared" si="225"/>
        <v>595737.19858477183</v>
      </c>
      <c r="BS265" s="281">
        <f t="shared" si="192"/>
        <v>249911.75</v>
      </c>
      <c r="BT265" s="90"/>
      <c r="BU265" s="111"/>
      <c r="BV265" s="111"/>
      <c r="BW265" s="126">
        <v>20359938.260689996</v>
      </c>
      <c r="BX265" s="126">
        <v>37805643.737660624</v>
      </c>
      <c r="BY265" s="7">
        <f t="shared" si="184"/>
        <v>-52507.956443667412</v>
      </c>
    </row>
    <row r="266" spans="1:77">
      <c r="A266" s="118" t="s">
        <v>651</v>
      </c>
      <c r="B266" s="118" t="s">
        <v>652</v>
      </c>
      <c r="C266" s="269" t="s">
        <v>652</v>
      </c>
      <c r="D266" s="119" t="s">
        <v>949</v>
      </c>
      <c r="E266" s="119" t="s">
        <v>977</v>
      </c>
      <c r="F266" s="120"/>
      <c r="G266" s="121" t="s">
        <v>1292</v>
      </c>
      <c r="H266" s="121" t="s">
        <v>923</v>
      </c>
      <c r="I266" s="122">
        <v>8</v>
      </c>
      <c r="J266" s="217" t="str">
        <f t="shared" si="188"/>
        <v xml:space="preserve"> </v>
      </c>
      <c r="K266" s="123">
        <v>269157.86957771401</v>
      </c>
      <c r="L266" s="123">
        <v>512273</v>
      </c>
      <c r="M266" s="281">
        <v>827585.88</v>
      </c>
      <c r="N266" s="264">
        <v>437117.637340307</v>
      </c>
      <c r="O266" s="282">
        <v>390468.242659693</v>
      </c>
      <c r="P266" s="93">
        <f t="shared" si="193"/>
        <v>0.105464143811421</v>
      </c>
      <c r="Q266" s="231">
        <v>863843.80718554184</v>
      </c>
      <c r="R266" s="231"/>
      <c r="S266" s="123">
        <v>863843.80718554184</v>
      </c>
      <c r="T266" s="123">
        <v>0</v>
      </c>
      <c r="U266" s="123">
        <f t="shared" si="221"/>
        <v>426726.16984523484</v>
      </c>
      <c r="V266" s="123">
        <f t="shared" si="194"/>
        <v>426726.16984523484</v>
      </c>
      <c r="W266" s="123" t="b">
        <f t="shared" si="195"/>
        <v>0</v>
      </c>
      <c r="X266" s="123">
        <v>771654</v>
      </c>
      <c r="Y266" s="123">
        <v>0</v>
      </c>
      <c r="Z266" s="123">
        <v>0</v>
      </c>
      <c r="AA266" s="123">
        <v>0</v>
      </c>
      <c r="AB266" s="123">
        <v>0</v>
      </c>
      <c r="AC266" s="70">
        <f t="shared" si="222"/>
        <v>381185.757340307</v>
      </c>
      <c r="AD266" s="70">
        <v>0</v>
      </c>
      <c r="AE266" s="70">
        <f t="shared" si="223"/>
        <v>807911.92718554183</v>
      </c>
      <c r="AF266" s="51">
        <f>IF(D266='2. UC Pool Allocations by Type'!B$5,'2. UC Pool Allocations by Type'!J$5,IF(D266='2. UC Pool Allocations by Type'!B$6,'2. UC Pool Allocations by Type'!J$6,IF(D266='2. UC Pool Allocations by Type'!B$7,'2. UC Pool Allocations by Type'!J$7,IF(D266='2. UC Pool Allocations by Type'!B$10,'2. UC Pool Allocations by Type'!J$10,IF(D266='2. UC Pool Allocations by Type'!B$14,'2. UC Pool Allocations by Type'!J$14,IF(D266='2. UC Pool Allocations by Type'!B$15,'2. UC Pool Allocations by Type'!J$15,IF(D266='2. UC Pool Allocations by Type'!B$16,'2. UC Pool Allocations by Type'!J$16,0)))))))</f>
        <v>114315041.35925385</v>
      </c>
      <c r="AG266" s="71">
        <f t="shared" si="196"/>
        <v>807911.92718554183</v>
      </c>
      <c r="AH266" s="71">
        <f t="shared" si="197"/>
        <v>0</v>
      </c>
      <c r="AI266" s="71">
        <f t="shared" si="198"/>
        <v>0</v>
      </c>
      <c r="AJ266" s="71">
        <f t="shared" si="199"/>
        <v>0</v>
      </c>
      <c r="AK266" s="71">
        <f t="shared" si="200"/>
        <v>0</v>
      </c>
      <c r="AL266" s="71">
        <f t="shared" si="201"/>
        <v>0</v>
      </c>
      <c r="AM266" s="71">
        <f t="shared" si="202"/>
        <v>0</v>
      </c>
      <c r="AN266" s="49">
        <f t="shared" si="203"/>
        <v>38172.717899282172</v>
      </c>
      <c r="AO266" s="51">
        <f>IF($E266=$D$352,U266*'1. UC Assumptions'!$H$14,0)</f>
        <v>43207.040069885588</v>
      </c>
      <c r="AP266" s="70">
        <f t="shared" si="187"/>
        <v>5034.3221706034165</v>
      </c>
      <c r="AQ266" s="70">
        <f t="shared" si="204"/>
        <v>0</v>
      </c>
      <c r="AR266" s="70">
        <f t="shared" si="205"/>
        <v>0</v>
      </c>
      <c r="AS266" s="70">
        <f t="shared" si="189"/>
        <v>0</v>
      </c>
      <c r="AT266" s="70">
        <f t="shared" si="206"/>
        <v>5034.3221706034165</v>
      </c>
      <c r="AU266" s="70">
        <f t="shared" si="207"/>
        <v>0</v>
      </c>
      <c r="AV266" s="70">
        <f t="shared" si="190"/>
        <v>0</v>
      </c>
      <c r="AW266" s="99">
        <f t="shared" si="191"/>
        <v>43207.040069885588</v>
      </c>
      <c r="AX266" s="281">
        <v>827585.88</v>
      </c>
      <c r="AY266" s="281">
        <f>ROUND(AX266*'1. UC Assumptions'!$C$19,2)</f>
        <v>347172.28</v>
      </c>
      <c r="AZ266" s="281">
        <f>IF((AE266-AD266-AX266)*'1. UC Assumptions'!$C$19&gt;0,(AE266-AD266-AX266)*'1. UC Assumptions'!$C$19,0)</f>
        <v>0</v>
      </c>
      <c r="BA266" s="281">
        <f t="shared" si="185"/>
        <v>347172.28</v>
      </c>
      <c r="BB266" s="281">
        <f>ROUND(BA266/'1. UC Assumptions'!$C$19,2)</f>
        <v>827585.89</v>
      </c>
      <c r="BC266" s="283">
        <f t="shared" si="224"/>
        <v>43207.040069885588</v>
      </c>
      <c r="BD266" s="281">
        <f t="shared" si="208"/>
        <v>0</v>
      </c>
      <c r="BE266" s="281">
        <f t="shared" si="209"/>
        <v>0</v>
      </c>
      <c r="BF266" s="281">
        <f t="shared" si="210"/>
        <v>784378.84993011446</v>
      </c>
      <c r="BG266" s="281">
        <f t="shared" si="211"/>
        <v>0</v>
      </c>
      <c r="BH266" s="281">
        <f t="shared" si="212"/>
        <v>0</v>
      </c>
      <c r="BI266" s="281">
        <f t="shared" si="213"/>
        <v>0</v>
      </c>
      <c r="BJ266" s="281">
        <f t="shared" si="186"/>
        <v>43207.040069885588</v>
      </c>
      <c r="BK266" s="281">
        <f t="shared" si="214"/>
        <v>43207.040069885588</v>
      </c>
      <c r="BL266" s="281">
        <f t="shared" si="215"/>
        <v>0</v>
      </c>
      <c r="BM266" s="281">
        <f t="shared" si="216"/>
        <v>0</v>
      </c>
      <c r="BN266" s="281">
        <f t="shared" si="217"/>
        <v>0</v>
      </c>
      <c r="BO266" s="281">
        <f t="shared" si="218"/>
        <v>0</v>
      </c>
      <c r="BP266" s="281">
        <f t="shared" si="219"/>
        <v>0</v>
      </c>
      <c r="BQ266" s="281">
        <f t="shared" si="220"/>
        <v>0</v>
      </c>
      <c r="BR266" s="281">
        <f t="shared" si="225"/>
        <v>43207.040069885588</v>
      </c>
      <c r="BS266" s="281">
        <f t="shared" si="192"/>
        <v>18125.349999999999</v>
      </c>
      <c r="BT266" s="90"/>
      <c r="BU266" s="111"/>
      <c r="BV266" s="111"/>
      <c r="BW266" s="126">
        <v>307794.76957771392</v>
      </c>
      <c r="BX266" s="126">
        <v>863843.80718554184</v>
      </c>
      <c r="BY266" s="7">
        <f t="shared" si="184"/>
        <v>0</v>
      </c>
    </row>
    <row r="267" spans="1:77">
      <c r="A267" s="118" t="s">
        <v>654</v>
      </c>
      <c r="B267" s="118" t="s">
        <v>655</v>
      </c>
      <c r="C267" s="269" t="s">
        <v>655</v>
      </c>
      <c r="D267" s="119" t="s">
        <v>949</v>
      </c>
      <c r="E267" s="119"/>
      <c r="F267" s="120"/>
      <c r="G267" s="121" t="s">
        <v>653</v>
      </c>
      <c r="H267" s="121" t="s">
        <v>924</v>
      </c>
      <c r="I267" s="122">
        <v>10</v>
      </c>
      <c r="J267" s="217" t="str">
        <f t="shared" si="188"/>
        <v xml:space="preserve"> </v>
      </c>
      <c r="K267" s="123">
        <v>4701878.1619697958</v>
      </c>
      <c r="L267" s="123">
        <v>6825014</v>
      </c>
      <c r="M267" s="281">
        <v>6560922.6199999992</v>
      </c>
      <c r="N267" s="264">
        <v>6029126.541256099</v>
      </c>
      <c r="O267" s="282">
        <v>531796.07874390017</v>
      </c>
      <c r="P267" s="93">
        <f t="shared" si="193"/>
        <v>7.0506139709271443E-2</v>
      </c>
      <c r="Q267" s="231">
        <v>12339608.831155345</v>
      </c>
      <c r="R267" s="231"/>
      <c r="S267" s="123">
        <v>12339608.831155345</v>
      </c>
      <c r="T267" s="123">
        <v>0</v>
      </c>
      <c r="U267" s="123">
        <f t="shared" si="221"/>
        <v>6310482.2898992458</v>
      </c>
      <c r="V267" s="123">
        <f t="shared" si="194"/>
        <v>0</v>
      </c>
      <c r="W267" s="123" t="b">
        <f t="shared" si="195"/>
        <v>0</v>
      </c>
      <c r="X267" s="123">
        <v>31328</v>
      </c>
      <c r="Y267" s="123">
        <v>0</v>
      </c>
      <c r="Z267" s="123">
        <v>1057081</v>
      </c>
      <c r="AA267" s="123">
        <v>0</v>
      </c>
      <c r="AB267" s="123">
        <v>0</v>
      </c>
      <c r="AC267" s="70">
        <f t="shared" si="222"/>
        <v>556612.92125609983</v>
      </c>
      <c r="AD267" s="70">
        <v>0</v>
      </c>
      <c r="AE267" s="70">
        <f t="shared" si="223"/>
        <v>6867095.2111553457</v>
      </c>
      <c r="AF267" s="51">
        <f>IF(D267='2. UC Pool Allocations by Type'!B$5,'2. UC Pool Allocations by Type'!J$5,IF(D267='2. UC Pool Allocations by Type'!B$6,'2. UC Pool Allocations by Type'!J$6,IF(D267='2. UC Pool Allocations by Type'!B$7,'2. UC Pool Allocations by Type'!J$7,IF(D267='2. UC Pool Allocations by Type'!B$10,'2. UC Pool Allocations by Type'!J$10,IF(D267='2. UC Pool Allocations by Type'!B$14,'2. UC Pool Allocations by Type'!J$14,IF(D267='2. UC Pool Allocations by Type'!B$15,'2. UC Pool Allocations by Type'!J$15,IF(D267='2. UC Pool Allocations by Type'!B$16,'2. UC Pool Allocations by Type'!J$16,0)))))))</f>
        <v>114315041.35925385</v>
      </c>
      <c r="AG267" s="71">
        <f t="shared" si="196"/>
        <v>6867095.2111553457</v>
      </c>
      <c r="AH267" s="71">
        <f t="shared" si="197"/>
        <v>0</v>
      </c>
      <c r="AI267" s="71">
        <f t="shared" si="198"/>
        <v>0</v>
      </c>
      <c r="AJ267" s="71">
        <f t="shared" si="199"/>
        <v>0</v>
      </c>
      <c r="AK267" s="71">
        <f t="shared" si="200"/>
        <v>0</v>
      </c>
      <c r="AL267" s="71">
        <f t="shared" si="201"/>
        <v>0</v>
      </c>
      <c r="AM267" s="71">
        <f t="shared" si="202"/>
        <v>0</v>
      </c>
      <c r="AN267" s="49">
        <f t="shared" si="203"/>
        <v>324460.7233317197</v>
      </c>
      <c r="AO267" s="51">
        <f>IF($E267=$D$352,U267*'1. UC Assumptions'!$H$14,0)</f>
        <v>0</v>
      </c>
      <c r="AP267" s="70">
        <f t="shared" si="187"/>
        <v>0</v>
      </c>
      <c r="AQ267" s="70">
        <f t="shared" si="204"/>
        <v>0</v>
      </c>
      <c r="AR267" s="70">
        <f t="shared" si="205"/>
        <v>0</v>
      </c>
      <c r="AS267" s="70">
        <f t="shared" si="189"/>
        <v>0</v>
      </c>
      <c r="AT267" s="70">
        <f t="shared" si="206"/>
        <v>0</v>
      </c>
      <c r="AU267" s="70">
        <f t="shared" si="207"/>
        <v>324460.7233317197</v>
      </c>
      <c r="AV267" s="70">
        <f t="shared" si="190"/>
        <v>-14542.594326658684</v>
      </c>
      <c r="AW267" s="99">
        <f t="shared" si="191"/>
        <v>309918.129005061</v>
      </c>
      <c r="AX267" s="281">
        <v>6560922.6199999992</v>
      </c>
      <c r="AY267" s="281">
        <f>ROUND(AX267*'1. UC Assumptions'!$C$19,2)</f>
        <v>2752307.04</v>
      </c>
      <c r="AZ267" s="281">
        <f>IF((AE267-AD267-AX267)*'1. UC Assumptions'!$C$19&gt;0,(AE267-AD267-AX267)*'1. UC Assumptions'!$C$19,0)</f>
        <v>128439.40198966785</v>
      </c>
      <c r="BA267" s="281">
        <f t="shared" si="185"/>
        <v>2880746.4419896677</v>
      </c>
      <c r="BB267" s="281">
        <f>ROUND(BA267/'1. UC Assumptions'!$C$19,2)</f>
        <v>6867095.21</v>
      </c>
      <c r="BC267" s="283">
        <f t="shared" si="224"/>
        <v>309918.129005061</v>
      </c>
      <c r="BD267" s="281">
        <f t="shared" si="208"/>
        <v>0</v>
      </c>
      <c r="BE267" s="281">
        <f t="shared" si="209"/>
        <v>0</v>
      </c>
      <c r="BF267" s="281">
        <f t="shared" si="210"/>
        <v>6557177.0809949394</v>
      </c>
      <c r="BG267" s="281">
        <f t="shared" si="211"/>
        <v>0</v>
      </c>
      <c r="BH267" s="281">
        <f t="shared" si="212"/>
        <v>0</v>
      </c>
      <c r="BI267" s="281">
        <f t="shared" si="213"/>
        <v>0</v>
      </c>
      <c r="BJ267" s="281">
        <f t="shared" si="186"/>
        <v>309918.129005061</v>
      </c>
      <c r="BK267" s="281">
        <f t="shared" si="214"/>
        <v>309918.129005061</v>
      </c>
      <c r="BL267" s="281">
        <f t="shared" si="215"/>
        <v>0</v>
      </c>
      <c r="BM267" s="281">
        <f t="shared" si="216"/>
        <v>0</v>
      </c>
      <c r="BN267" s="281">
        <f t="shared" si="217"/>
        <v>0</v>
      </c>
      <c r="BO267" s="281">
        <f t="shared" si="218"/>
        <v>0</v>
      </c>
      <c r="BP267" s="281">
        <f t="shared" si="219"/>
        <v>0</v>
      </c>
      <c r="BQ267" s="281">
        <f t="shared" si="220"/>
        <v>0</v>
      </c>
      <c r="BR267" s="281">
        <f t="shared" si="225"/>
        <v>309918.129005061</v>
      </c>
      <c r="BS267" s="281">
        <f t="shared" si="192"/>
        <v>130010.65</v>
      </c>
      <c r="BT267" s="90"/>
      <c r="BU267" s="111"/>
      <c r="BV267" s="111"/>
      <c r="BW267" s="126">
        <v>4889274.401969796</v>
      </c>
      <c r="BX267" s="126">
        <v>12339608.831155345</v>
      </c>
      <c r="BY267" s="7">
        <f t="shared" si="184"/>
        <v>0</v>
      </c>
    </row>
    <row r="268" spans="1:77">
      <c r="A268" s="118" t="s">
        <v>657</v>
      </c>
      <c r="B268" s="118" t="s">
        <v>658</v>
      </c>
      <c r="C268" s="269" t="s">
        <v>658</v>
      </c>
      <c r="D268" s="119" t="s">
        <v>949</v>
      </c>
      <c r="E268" s="119"/>
      <c r="F268" s="120"/>
      <c r="G268" s="121" t="s">
        <v>656</v>
      </c>
      <c r="H268" s="121" t="s">
        <v>779</v>
      </c>
      <c r="I268" s="122">
        <v>10</v>
      </c>
      <c r="J268" s="217" t="str">
        <f t="shared" si="188"/>
        <v xml:space="preserve"> </v>
      </c>
      <c r="K268" s="123">
        <v>3500816.5125626517</v>
      </c>
      <c r="L268" s="123">
        <v>9675956</v>
      </c>
      <c r="M268" s="281">
        <v>6293430.6500000004</v>
      </c>
      <c r="N268" s="264">
        <v>6293430.6500000004</v>
      </c>
      <c r="O268" s="282">
        <v>0</v>
      </c>
      <c r="P268" s="93">
        <f t="shared" si="193"/>
        <v>0.11387583340311092</v>
      </c>
      <c r="Q268" s="231">
        <v>14677288.463993927</v>
      </c>
      <c r="R268" s="231"/>
      <c r="S268" s="123">
        <v>14677288.463993927</v>
      </c>
      <c r="T268" s="123">
        <v>0</v>
      </c>
      <c r="U268" s="123">
        <f t="shared" si="221"/>
        <v>8383857.8139939271</v>
      </c>
      <c r="V268" s="123">
        <f t="shared" si="194"/>
        <v>0</v>
      </c>
      <c r="W268" s="123" t="b">
        <f t="shared" si="195"/>
        <v>0</v>
      </c>
      <c r="X268" s="123">
        <v>0</v>
      </c>
      <c r="Y268" s="123">
        <v>0</v>
      </c>
      <c r="Z268" s="123">
        <v>0</v>
      </c>
      <c r="AA268" s="123">
        <v>0</v>
      </c>
      <c r="AB268" s="123">
        <v>0</v>
      </c>
      <c r="AC268" s="70">
        <f t="shared" si="222"/>
        <v>0</v>
      </c>
      <c r="AD268" s="70">
        <v>0</v>
      </c>
      <c r="AE268" s="70">
        <f t="shared" si="223"/>
        <v>8383857.8139939271</v>
      </c>
      <c r="AF268" s="51">
        <f>IF(D268='2. UC Pool Allocations by Type'!B$5,'2. UC Pool Allocations by Type'!J$5,IF(D268='2. UC Pool Allocations by Type'!B$6,'2. UC Pool Allocations by Type'!J$6,IF(D268='2. UC Pool Allocations by Type'!B$7,'2. UC Pool Allocations by Type'!J$7,IF(D268='2. UC Pool Allocations by Type'!B$10,'2. UC Pool Allocations by Type'!J$10,IF(D268='2. UC Pool Allocations by Type'!B$14,'2. UC Pool Allocations by Type'!J$14,IF(D268='2. UC Pool Allocations by Type'!B$15,'2. UC Pool Allocations by Type'!J$15,IF(D268='2. UC Pool Allocations by Type'!B$16,'2. UC Pool Allocations by Type'!J$16,0)))))))</f>
        <v>114315041.35925385</v>
      </c>
      <c r="AG268" s="71">
        <f t="shared" si="196"/>
        <v>8383857.8139939271</v>
      </c>
      <c r="AH268" s="71">
        <f t="shared" si="197"/>
        <v>0</v>
      </c>
      <c r="AI268" s="71">
        <f t="shared" si="198"/>
        <v>0</v>
      </c>
      <c r="AJ268" s="71">
        <f t="shared" si="199"/>
        <v>0</v>
      </c>
      <c r="AK268" s="71">
        <f t="shared" si="200"/>
        <v>0</v>
      </c>
      <c r="AL268" s="71">
        <f t="shared" si="201"/>
        <v>0</v>
      </c>
      <c r="AM268" s="71">
        <f t="shared" si="202"/>
        <v>0</v>
      </c>
      <c r="AN268" s="49">
        <f t="shared" si="203"/>
        <v>396125.65240392199</v>
      </c>
      <c r="AO268" s="51">
        <f>IF($E268=$D$352,U268*'1. UC Assumptions'!$H$14,0)</f>
        <v>0</v>
      </c>
      <c r="AP268" s="70">
        <f t="shared" si="187"/>
        <v>0</v>
      </c>
      <c r="AQ268" s="70">
        <f t="shared" si="204"/>
        <v>0</v>
      </c>
      <c r="AR268" s="70">
        <f t="shared" si="205"/>
        <v>0</v>
      </c>
      <c r="AS268" s="70">
        <f t="shared" si="189"/>
        <v>0</v>
      </c>
      <c r="AT268" s="70">
        <f t="shared" si="206"/>
        <v>0</v>
      </c>
      <c r="AU268" s="70">
        <f t="shared" si="207"/>
        <v>396125.65240392199</v>
      </c>
      <c r="AV268" s="70">
        <f t="shared" si="190"/>
        <v>-17754.674914546347</v>
      </c>
      <c r="AW268" s="99">
        <f t="shared" si="191"/>
        <v>378370.97748937563</v>
      </c>
      <c r="AX268" s="281">
        <v>6293430.6500000004</v>
      </c>
      <c r="AY268" s="281">
        <f>ROUND(AX268*'1. UC Assumptions'!$C$19,2)</f>
        <v>2640094.16</v>
      </c>
      <c r="AZ268" s="281">
        <f>IF((AE268-AD268-AX268)*'1. UC Assumptions'!$C$19&gt;0,(AE268-AD268-AX268)*'1. UC Assumptions'!$C$19,0)</f>
        <v>876934.19529545226</v>
      </c>
      <c r="BA268" s="281">
        <f t="shared" si="185"/>
        <v>3517028.3552954523</v>
      </c>
      <c r="BB268" s="281">
        <f>ROUND(BA268/'1. UC Assumptions'!$C$19,2)</f>
        <v>8383857.8200000003</v>
      </c>
      <c r="BC268" s="283">
        <f t="shared" si="224"/>
        <v>378370.97748937563</v>
      </c>
      <c r="BD268" s="281">
        <f t="shared" si="208"/>
        <v>0</v>
      </c>
      <c r="BE268" s="281">
        <f t="shared" si="209"/>
        <v>0</v>
      </c>
      <c r="BF268" s="281">
        <f t="shared" si="210"/>
        <v>8005486.8425106248</v>
      </c>
      <c r="BG268" s="281">
        <f t="shared" si="211"/>
        <v>0</v>
      </c>
      <c r="BH268" s="281">
        <f t="shared" si="212"/>
        <v>0</v>
      </c>
      <c r="BI268" s="281">
        <f t="shared" si="213"/>
        <v>0</v>
      </c>
      <c r="BJ268" s="281">
        <f t="shared" si="186"/>
        <v>378370.97748937563</v>
      </c>
      <c r="BK268" s="281">
        <f t="shared" si="214"/>
        <v>378370.97748937563</v>
      </c>
      <c r="BL268" s="281">
        <f t="shared" si="215"/>
        <v>0</v>
      </c>
      <c r="BM268" s="281">
        <f t="shared" si="216"/>
        <v>0</v>
      </c>
      <c r="BN268" s="281">
        <f t="shared" si="217"/>
        <v>0</v>
      </c>
      <c r="BO268" s="281">
        <f t="shared" si="218"/>
        <v>0</v>
      </c>
      <c r="BP268" s="281">
        <f t="shared" si="219"/>
        <v>0</v>
      </c>
      <c r="BQ268" s="281">
        <f t="shared" si="220"/>
        <v>0</v>
      </c>
      <c r="BR268" s="281">
        <f t="shared" si="225"/>
        <v>378370.97748937563</v>
      </c>
      <c r="BS268" s="281">
        <f t="shared" si="192"/>
        <v>158726.62</v>
      </c>
      <c r="BT268" s="90"/>
      <c r="BU268" s="111"/>
      <c r="BV268" s="111"/>
      <c r="BW268" s="126">
        <v>4257548.0825626515</v>
      </c>
      <c r="BX268" s="126">
        <v>14677288.463993927</v>
      </c>
      <c r="BY268" s="7">
        <f t="shared" si="184"/>
        <v>0</v>
      </c>
    </row>
    <row r="269" spans="1:77" s="8" customFormat="1">
      <c r="A269" s="118" t="s">
        <v>1476</v>
      </c>
      <c r="B269" s="118" t="s">
        <v>659</v>
      </c>
      <c r="C269" s="269" t="s">
        <v>659</v>
      </c>
      <c r="D269" s="119" t="s">
        <v>949</v>
      </c>
      <c r="E269" s="119"/>
      <c r="F269" s="120"/>
      <c r="G269" s="121" t="s">
        <v>1296</v>
      </c>
      <c r="H269" s="121" t="s">
        <v>792</v>
      </c>
      <c r="I269" s="122">
        <v>7</v>
      </c>
      <c r="J269" s="217">
        <f t="shared" si="188"/>
        <v>1</v>
      </c>
      <c r="K269" s="123">
        <v>-8094372.7577177398</v>
      </c>
      <c r="L269" s="123">
        <v>4288139.17</v>
      </c>
      <c r="M269" s="281">
        <v>2371490.61</v>
      </c>
      <c r="N269" s="264">
        <v>1322835.0654915739</v>
      </c>
      <c r="O269" s="282">
        <v>1048655.544508426</v>
      </c>
      <c r="P269" s="93">
        <f t="shared" si="193"/>
        <v>-4.8341591606716072</v>
      </c>
      <c r="Q269" s="231">
        <v>14593705.378003929</v>
      </c>
      <c r="R269" s="231"/>
      <c r="S269" s="123">
        <v>14593705.378003929</v>
      </c>
      <c r="T269" s="123">
        <v>5666801.0447877934</v>
      </c>
      <c r="U269" s="123">
        <f t="shared" si="221"/>
        <v>7604069.2677245606</v>
      </c>
      <c r="V269" s="123">
        <f t="shared" si="194"/>
        <v>0</v>
      </c>
      <c r="W269" s="123" t="b">
        <f t="shared" si="195"/>
        <v>0</v>
      </c>
      <c r="X269" s="123">
        <v>7076655.2600000007</v>
      </c>
      <c r="Y269" s="123">
        <v>0</v>
      </c>
      <c r="Z269" s="123">
        <v>0</v>
      </c>
      <c r="AA269" s="123">
        <v>0</v>
      </c>
      <c r="AB269" s="123">
        <v>0</v>
      </c>
      <c r="AC269" s="70">
        <f t="shared" si="222"/>
        <v>6027999.7154915743</v>
      </c>
      <c r="AD269" s="70">
        <v>0</v>
      </c>
      <c r="AE269" s="70">
        <f t="shared" si="223"/>
        <v>13632068.983216135</v>
      </c>
      <c r="AF269" s="51">
        <f>IF(D269='2. UC Pool Allocations by Type'!B$5,'2. UC Pool Allocations by Type'!J$5,IF(D269='2. UC Pool Allocations by Type'!B$6,'2. UC Pool Allocations by Type'!J$6,IF(D269='2. UC Pool Allocations by Type'!B$7,'2. UC Pool Allocations by Type'!J$7,IF(D269='2. UC Pool Allocations by Type'!B$10,'2. UC Pool Allocations by Type'!J$10,IF(D269='2. UC Pool Allocations by Type'!B$14,'2. UC Pool Allocations by Type'!J$14,IF(D269='2. UC Pool Allocations by Type'!B$15,'2. UC Pool Allocations by Type'!J$15,IF(D269='2. UC Pool Allocations by Type'!B$16,'2. UC Pool Allocations by Type'!J$16,0)))))))</f>
        <v>114315041.35925385</v>
      </c>
      <c r="AG269" s="71">
        <f t="shared" si="196"/>
        <v>13632068.983216135</v>
      </c>
      <c r="AH269" s="71">
        <f t="shared" si="197"/>
        <v>0</v>
      </c>
      <c r="AI269" s="71">
        <f t="shared" si="198"/>
        <v>0</v>
      </c>
      <c r="AJ269" s="71">
        <f t="shared" si="199"/>
        <v>0</v>
      </c>
      <c r="AK269" s="71">
        <f t="shared" si="200"/>
        <v>0</v>
      </c>
      <c r="AL269" s="71">
        <f t="shared" si="201"/>
        <v>0</v>
      </c>
      <c r="AM269" s="71">
        <f t="shared" si="202"/>
        <v>0</v>
      </c>
      <c r="AN269" s="49">
        <f t="shared" si="203"/>
        <v>644096.35031957761</v>
      </c>
      <c r="AO269" s="51">
        <f>IF($E269=$D$352,U269*'1. UC Assumptions'!$H$14,0)</f>
        <v>0</v>
      </c>
      <c r="AP269" s="70">
        <f t="shared" ref="AP269:AP270" si="226">IF(AO269=0,0,IF(AN269&gt;AO269,0,AO269-AN269))</f>
        <v>0</v>
      </c>
      <c r="AQ269" s="70">
        <f t="shared" si="204"/>
        <v>0</v>
      </c>
      <c r="AR269" s="70">
        <f t="shared" si="205"/>
        <v>0</v>
      </c>
      <c r="AS269" s="70">
        <f t="shared" si="189"/>
        <v>0</v>
      </c>
      <c r="AT269" s="70">
        <f t="shared" si="206"/>
        <v>0</v>
      </c>
      <c r="AU269" s="70">
        <f t="shared" si="207"/>
        <v>644096.35031957761</v>
      </c>
      <c r="AV269" s="70">
        <f t="shared" si="190"/>
        <v>-28868.923898695324</v>
      </c>
      <c r="AW269" s="99">
        <f t="shared" si="191"/>
        <v>615227.42642088234</v>
      </c>
      <c r="AX269" s="281">
        <v>2371490.61</v>
      </c>
      <c r="AY269" s="281">
        <f>ROUND(AX269*'1. UC Assumptions'!$C$19,2)</f>
        <v>994840.31</v>
      </c>
      <c r="AZ269" s="281">
        <f>IF((AE269-AD269-AX269)*'1. UC Assumptions'!$C$19&gt;0,(AE269-AD269-AX269)*'1. UC Assumptions'!$C$19,0)</f>
        <v>4723812.6275641685</v>
      </c>
      <c r="BA269" s="281">
        <f t="shared" ref="BA269:BA270" si="227">AZ269+AY269</f>
        <v>5718652.9375641681</v>
      </c>
      <c r="BB269" s="281">
        <f>ROUND(BA269/'1. UC Assumptions'!$C$19,2)</f>
        <v>13632068.98</v>
      </c>
      <c r="BC269" s="283">
        <f t="shared" si="224"/>
        <v>615227.42642088234</v>
      </c>
      <c r="BD269" s="281">
        <f t="shared" si="208"/>
        <v>0</v>
      </c>
      <c r="BE269" s="281">
        <f t="shared" si="209"/>
        <v>0</v>
      </c>
      <c r="BF269" s="281">
        <f t="shared" si="210"/>
        <v>13016841.553579118</v>
      </c>
      <c r="BG269" s="281">
        <f t="shared" si="211"/>
        <v>0</v>
      </c>
      <c r="BH269" s="281">
        <f t="shared" si="212"/>
        <v>0</v>
      </c>
      <c r="BI269" s="281">
        <f t="shared" si="213"/>
        <v>0</v>
      </c>
      <c r="BJ269" s="281">
        <f t="shared" ref="BJ269:BJ270" si="228">BC269+BH269+BI269</f>
        <v>615227.42642088234</v>
      </c>
      <c r="BK269" s="281">
        <f t="shared" si="214"/>
        <v>615227.42642088234</v>
      </c>
      <c r="BL269" s="281">
        <f t="shared" si="215"/>
        <v>0</v>
      </c>
      <c r="BM269" s="281">
        <f t="shared" si="216"/>
        <v>0</v>
      </c>
      <c r="BN269" s="281">
        <f t="shared" si="217"/>
        <v>0</v>
      </c>
      <c r="BO269" s="281">
        <f t="shared" si="218"/>
        <v>0</v>
      </c>
      <c r="BP269" s="281">
        <f t="shared" si="219"/>
        <v>0</v>
      </c>
      <c r="BQ269" s="281">
        <f t="shared" si="220"/>
        <v>0</v>
      </c>
      <c r="BR269" s="281">
        <f t="shared" si="225"/>
        <v>615227.42642088234</v>
      </c>
      <c r="BS269" s="281">
        <f t="shared" si="192"/>
        <v>258087.9</v>
      </c>
      <c r="BT269" s="90"/>
      <c r="BU269" s="111"/>
      <c r="BV269" s="111"/>
      <c r="BW269" s="126">
        <v>9566017.4722822607</v>
      </c>
      <c r="BX269" s="126">
        <v>14593705.378003929</v>
      </c>
      <c r="BY269" s="7">
        <f t="shared" si="184"/>
        <v>0</v>
      </c>
    </row>
    <row r="270" spans="1:77" s="8" customFormat="1">
      <c r="A270" s="118" t="s">
        <v>661</v>
      </c>
      <c r="B270" s="118" t="s">
        <v>662</v>
      </c>
      <c r="C270" s="269" t="s">
        <v>662</v>
      </c>
      <c r="D270" s="119" t="s">
        <v>949</v>
      </c>
      <c r="E270" s="119"/>
      <c r="F270" s="120"/>
      <c r="G270" s="121" t="s">
        <v>660</v>
      </c>
      <c r="H270" s="121" t="s">
        <v>925</v>
      </c>
      <c r="I270" s="122">
        <v>17</v>
      </c>
      <c r="J270" s="217">
        <f t="shared" si="188"/>
        <v>1</v>
      </c>
      <c r="K270" s="123">
        <v>3060745.5087399995</v>
      </c>
      <c r="L270" s="123">
        <v>6612046.7999999998</v>
      </c>
      <c r="M270" s="281">
        <v>4413729.59</v>
      </c>
      <c r="N270" s="264">
        <v>4413729.59</v>
      </c>
      <c r="O270" s="282">
        <v>0</v>
      </c>
      <c r="P270" s="93">
        <f t="shared" si="193"/>
        <v>7.2118999747939228E-2</v>
      </c>
      <c r="Q270" s="231">
        <v>10370384.414815888</v>
      </c>
      <c r="R270" s="231"/>
      <c r="S270" s="123">
        <v>10370384.414815888</v>
      </c>
      <c r="T270" s="123">
        <v>1312522.9544014579</v>
      </c>
      <c r="U270" s="123">
        <f t="shared" si="221"/>
        <v>4644131.8704144303</v>
      </c>
      <c r="V270" s="123">
        <f t="shared" si="194"/>
        <v>0</v>
      </c>
      <c r="W270" s="123" t="b">
        <f t="shared" si="195"/>
        <v>0</v>
      </c>
      <c r="X270" s="123">
        <v>0</v>
      </c>
      <c r="Y270" s="123">
        <v>0</v>
      </c>
      <c r="Z270" s="123">
        <v>0</v>
      </c>
      <c r="AA270" s="123">
        <v>0</v>
      </c>
      <c r="AB270" s="123">
        <v>0</v>
      </c>
      <c r="AC270" s="70">
        <f t="shared" si="222"/>
        <v>0</v>
      </c>
      <c r="AD270" s="70">
        <v>0</v>
      </c>
      <c r="AE270" s="70">
        <f t="shared" si="223"/>
        <v>4644131.8704144303</v>
      </c>
      <c r="AF270" s="51">
        <f>IF(D270='2. UC Pool Allocations by Type'!B$5,'2. UC Pool Allocations by Type'!J$5,IF(D270='2. UC Pool Allocations by Type'!B$6,'2. UC Pool Allocations by Type'!J$6,IF(D270='2. UC Pool Allocations by Type'!B$7,'2. UC Pool Allocations by Type'!J$7,IF(D270='2. UC Pool Allocations by Type'!B$10,'2. UC Pool Allocations by Type'!J$10,IF(D270='2. UC Pool Allocations by Type'!B$14,'2. UC Pool Allocations by Type'!J$14,IF(D270='2. UC Pool Allocations by Type'!B$15,'2. UC Pool Allocations by Type'!J$15,IF(D270='2. UC Pool Allocations by Type'!B$16,'2. UC Pool Allocations by Type'!J$16,0)))))))</f>
        <v>114315041.35925385</v>
      </c>
      <c r="AG270" s="71">
        <f t="shared" si="196"/>
        <v>4644131.8704144303</v>
      </c>
      <c r="AH270" s="71">
        <f t="shared" si="197"/>
        <v>0</v>
      </c>
      <c r="AI270" s="71">
        <f t="shared" si="198"/>
        <v>0</v>
      </c>
      <c r="AJ270" s="71">
        <f t="shared" si="199"/>
        <v>0</v>
      </c>
      <c r="AK270" s="71">
        <f t="shared" si="200"/>
        <v>0</v>
      </c>
      <c r="AL270" s="71">
        <f t="shared" si="201"/>
        <v>0</v>
      </c>
      <c r="AM270" s="71">
        <f t="shared" si="202"/>
        <v>0</v>
      </c>
      <c r="AN270" s="49">
        <f t="shared" si="203"/>
        <v>219428.78896957106</v>
      </c>
      <c r="AO270" s="51">
        <f>IF($E270=$D$352,U270*'1. UC Assumptions'!$H$14,0)</f>
        <v>0</v>
      </c>
      <c r="AP270" s="70">
        <f t="shared" si="226"/>
        <v>0</v>
      </c>
      <c r="AQ270" s="70">
        <f t="shared" si="204"/>
        <v>0</v>
      </c>
      <c r="AR270" s="70">
        <f t="shared" si="205"/>
        <v>0</v>
      </c>
      <c r="AS270" s="70">
        <f t="shared" si="189"/>
        <v>0</v>
      </c>
      <c r="AT270" s="70">
        <f t="shared" si="206"/>
        <v>0</v>
      </c>
      <c r="AU270" s="70">
        <f t="shared" si="207"/>
        <v>219428.78896957106</v>
      </c>
      <c r="AV270" s="70">
        <f t="shared" si="190"/>
        <v>-9834.9773396517212</v>
      </c>
      <c r="AW270" s="99">
        <f t="shared" si="191"/>
        <v>209593.81162991934</v>
      </c>
      <c r="AX270" s="281">
        <v>4413729.59</v>
      </c>
      <c r="AY270" s="281">
        <f>ROUND(AX270*'1. UC Assumptions'!$C$19,2)</f>
        <v>1851559.56</v>
      </c>
      <c r="AZ270" s="281">
        <f>IF((AE270-AD270-AX270)*'1. UC Assumptions'!$C$19&gt;0,(AE270-AD270-AX270)*'1. UC Assumptions'!$C$19,0)</f>
        <v>96653.756633853554</v>
      </c>
      <c r="BA270" s="281">
        <f t="shared" si="227"/>
        <v>1948213.3166338536</v>
      </c>
      <c r="BB270" s="281">
        <f>ROUND(BA270/'1. UC Assumptions'!$C$19,2)</f>
        <v>4644131.8600000003</v>
      </c>
      <c r="BC270" s="283">
        <f t="shared" si="224"/>
        <v>209593.81162991934</v>
      </c>
      <c r="BD270" s="281">
        <f t="shared" si="208"/>
        <v>0</v>
      </c>
      <c r="BE270" s="281">
        <f t="shared" si="209"/>
        <v>0</v>
      </c>
      <c r="BF270" s="281">
        <f t="shared" si="210"/>
        <v>4434538.048370081</v>
      </c>
      <c r="BG270" s="281">
        <f t="shared" si="211"/>
        <v>0</v>
      </c>
      <c r="BH270" s="281">
        <f t="shared" si="212"/>
        <v>0</v>
      </c>
      <c r="BI270" s="281">
        <f t="shared" si="213"/>
        <v>0</v>
      </c>
      <c r="BJ270" s="281">
        <f t="shared" si="228"/>
        <v>209593.81162991934</v>
      </c>
      <c r="BK270" s="281">
        <f t="shared" si="214"/>
        <v>209593.81162991934</v>
      </c>
      <c r="BL270" s="281">
        <f t="shared" si="215"/>
        <v>0</v>
      </c>
      <c r="BM270" s="281">
        <f t="shared" si="216"/>
        <v>0</v>
      </c>
      <c r="BN270" s="281">
        <f t="shared" si="217"/>
        <v>0</v>
      </c>
      <c r="BO270" s="281">
        <f t="shared" si="218"/>
        <v>0</v>
      </c>
      <c r="BP270" s="281">
        <f t="shared" si="219"/>
        <v>0</v>
      </c>
      <c r="BQ270" s="281">
        <f t="shared" si="220"/>
        <v>0</v>
      </c>
      <c r="BR270" s="281">
        <f t="shared" si="225"/>
        <v>209593.81162991934</v>
      </c>
      <c r="BS270" s="281">
        <f t="shared" si="192"/>
        <v>87924.6</v>
      </c>
      <c r="BT270" s="117"/>
      <c r="BU270" s="111"/>
      <c r="BV270" s="111"/>
      <c r="BW270" s="126">
        <v>3232809.3487399993</v>
      </c>
      <c r="BX270" s="126">
        <v>10370384.414815888</v>
      </c>
      <c r="BY270" s="7">
        <f t="shared" ref="BY270:BY321" si="229">BX270-S270</f>
        <v>0</v>
      </c>
    </row>
    <row r="271" spans="1:77" s="8" customFormat="1">
      <c r="A271" s="118" t="s">
        <v>663</v>
      </c>
      <c r="B271" s="118" t="s">
        <v>664</v>
      </c>
      <c r="C271" s="269" t="s">
        <v>664</v>
      </c>
      <c r="D271" s="119" t="s">
        <v>972</v>
      </c>
      <c r="E271" s="119" t="s">
        <v>977</v>
      </c>
      <c r="F271" s="120"/>
      <c r="G271" s="121" t="s">
        <v>1079</v>
      </c>
      <c r="H271" s="121" t="s">
        <v>926</v>
      </c>
      <c r="I271" s="122">
        <v>12</v>
      </c>
      <c r="J271" s="217">
        <f t="shared" si="188"/>
        <v>1</v>
      </c>
      <c r="K271" s="123">
        <v>1560845.4940388938</v>
      </c>
      <c r="L271" s="123">
        <v>817501</v>
      </c>
      <c r="M271" s="281">
        <v>1227430.3899999999</v>
      </c>
      <c r="N271" s="264">
        <v>1227430.3899999999</v>
      </c>
      <c r="O271" s="282">
        <v>0</v>
      </c>
      <c r="P271" s="93">
        <f t="shared" si="193"/>
        <v>6.1134238396948426E-2</v>
      </c>
      <c r="Q271" s="231">
        <v>2523744.8955960139</v>
      </c>
      <c r="R271" s="231"/>
      <c r="S271" s="123">
        <v>2523744.8955960139</v>
      </c>
      <c r="T271" s="123">
        <v>1083874.3346791114</v>
      </c>
      <c r="U271" s="123">
        <f t="shared" si="221"/>
        <v>212440.1709169026</v>
      </c>
      <c r="V271" s="123" t="b">
        <f t="shared" si="194"/>
        <v>0</v>
      </c>
      <c r="W271" s="123">
        <f t="shared" si="195"/>
        <v>212440.1709169026</v>
      </c>
      <c r="X271" s="123">
        <v>0</v>
      </c>
      <c r="Y271" s="123">
        <v>0</v>
      </c>
      <c r="Z271" s="123">
        <v>0</v>
      </c>
      <c r="AA271" s="123">
        <v>0</v>
      </c>
      <c r="AB271" s="123">
        <v>0</v>
      </c>
      <c r="AC271" s="70">
        <f t="shared" si="222"/>
        <v>0</v>
      </c>
      <c r="AD271" s="70">
        <v>0</v>
      </c>
      <c r="AE271" s="70">
        <f t="shared" si="223"/>
        <v>212440.1709169026</v>
      </c>
      <c r="AF271" s="51">
        <f>IF(D271='2. UC Pool Allocations by Type'!B$5,'2. UC Pool Allocations by Type'!J$5,IF(D271='2. UC Pool Allocations by Type'!B$6,'2. UC Pool Allocations by Type'!J$6,IF(D271='2. UC Pool Allocations by Type'!B$7,'2. UC Pool Allocations by Type'!J$7,IF(D271='2. UC Pool Allocations by Type'!B$10,'2. UC Pool Allocations by Type'!J$10,IF(D271='2. UC Pool Allocations by Type'!B$14,'2. UC Pool Allocations by Type'!J$14,IF(D271='2. UC Pool Allocations by Type'!B$15,'2. UC Pool Allocations by Type'!J$15,IF(D271='2. UC Pool Allocations by Type'!B$16,'2. UC Pool Allocations by Type'!J$16,0)))))))</f>
        <v>7359030.3040027209</v>
      </c>
      <c r="AG271" s="71">
        <f t="shared" si="196"/>
        <v>0</v>
      </c>
      <c r="AH271" s="71">
        <f t="shared" si="197"/>
        <v>212440.1709169026</v>
      </c>
      <c r="AI271" s="71">
        <f t="shared" si="198"/>
        <v>0</v>
      </c>
      <c r="AJ271" s="71">
        <f t="shared" si="199"/>
        <v>0</v>
      </c>
      <c r="AK271" s="71">
        <f t="shared" si="200"/>
        <v>0</v>
      </c>
      <c r="AL271" s="71">
        <f t="shared" si="201"/>
        <v>0</v>
      </c>
      <c r="AM271" s="71">
        <f t="shared" si="202"/>
        <v>0</v>
      </c>
      <c r="AN271" s="49">
        <f t="shared" si="203"/>
        <v>11907.808791500389</v>
      </c>
      <c r="AO271" s="51">
        <f>IF($E271=$D$352,U271*'1. UC Assumptions'!$H$14,0)</f>
        <v>21510.072795837583</v>
      </c>
      <c r="AP271" s="70">
        <f t="shared" si="187"/>
        <v>9602.2640043371939</v>
      </c>
      <c r="AQ271" s="70">
        <f t="shared" si="204"/>
        <v>9602.2640043371939</v>
      </c>
      <c r="AR271" s="70">
        <f t="shared" si="205"/>
        <v>0</v>
      </c>
      <c r="AS271" s="70">
        <f t="shared" si="189"/>
        <v>0</v>
      </c>
      <c r="AT271" s="70">
        <f t="shared" si="206"/>
        <v>0</v>
      </c>
      <c r="AU271" s="70">
        <f t="shared" si="207"/>
        <v>0</v>
      </c>
      <c r="AV271" s="70">
        <f t="shared" si="190"/>
        <v>0</v>
      </c>
      <c r="AW271" s="99">
        <f t="shared" si="191"/>
        <v>21510.072795837583</v>
      </c>
      <c r="AX271" s="281">
        <v>1227430.3899999999</v>
      </c>
      <c r="AY271" s="281">
        <f>ROUND(AX271*'1. UC Assumptions'!$C$19,2)</f>
        <v>514907.05</v>
      </c>
      <c r="AZ271" s="281">
        <f>IF((AE271-AD271-AX271)*'1. UC Assumptions'!$C$19&gt;0,(AE271-AD271-AX271)*'1. UC Assumptions'!$C$19,0)</f>
        <v>0</v>
      </c>
      <c r="BA271" s="281">
        <f t="shared" ref="BA271:BA322" si="230">AZ271+AY271</f>
        <v>514907.05</v>
      </c>
      <c r="BB271" s="281">
        <f>ROUND(BA271/'1. UC Assumptions'!$C$19,2)</f>
        <v>1227430.3899999999</v>
      </c>
      <c r="BC271" s="283">
        <f t="shared" si="224"/>
        <v>21510.072795837583</v>
      </c>
      <c r="BD271" s="281">
        <f t="shared" si="208"/>
        <v>0</v>
      </c>
      <c r="BE271" s="281">
        <f t="shared" si="209"/>
        <v>0</v>
      </c>
      <c r="BF271" s="281">
        <f t="shared" si="210"/>
        <v>0</v>
      </c>
      <c r="BG271" s="281">
        <f t="shared" si="211"/>
        <v>0</v>
      </c>
      <c r="BH271" s="281">
        <f t="shared" si="212"/>
        <v>0</v>
      </c>
      <c r="BI271" s="281">
        <f t="shared" si="213"/>
        <v>0</v>
      </c>
      <c r="BJ271" s="281">
        <f t="shared" ref="BJ271:BJ327" si="231">BC271+BH271+BI271</f>
        <v>21510.072795837583</v>
      </c>
      <c r="BK271" s="281">
        <f t="shared" si="214"/>
        <v>0</v>
      </c>
      <c r="BL271" s="281">
        <f t="shared" si="215"/>
        <v>21510.072795837583</v>
      </c>
      <c r="BM271" s="281">
        <f t="shared" si="216"/>
        <v>0</v>
      </c>
      <c r="BN271" s="281">
        <f t="shared" si="217"/>
        <v>0</v>
      </c>
      <c r="BO271" s="281">
        <f t="shared" si="218"/>
        <v>0</v>
      </c>
      <c r="BP271" s="281">
        <f t="shared" si="219"/>
        <v>0</v>
      </c>
      <c r="BQ271" s="281">
        <f t="shared" si="220"/>
        <v>0</v>
      </c>
      <c r="BR271" s="281">
        <f t="shared" si="225"/>
        <v>21510.072795837583</v>
      </c>
      <c r="BS271" s="281">
        <f t="shared" si="192"/>
        <v>9023.4699999999993</v>
      </c>
      <c r="BT271" s="117"/>
      <c r="BU271" s="111"/>
      <c r="BV271" s="111"/>
      <c r="BW271" s="126">
        <v>1578350.924038894</v>
      </c>
      <c r="BX271" s="126">
        <v>2523744.8955960139</v>
      </c>
      <c r="BY271" s="7">
        <f t="shared" si="229"/>
        <v>0</v>
      </c>
    </row>
    <row r="272" spans="1:77" s="8" customFormat="1">
      <c r="A272" s="118" t="s">
        <v>665</v>
      </c>
      <c r="B272" s="118" t="s">
        <v>666</v>
      </c>
      <c r="C272" s="269" t="s">
        <v>2142</v>
      </c>
      <c r="D272" s="119" t="s">
        <v>949</v>
      </c>
      <c r="E272" s="119"/>
      <c r="F272" s="120"/>
      <c r="G272" s="121" t="s">
        <v>1297</v>
      </c>
      <c r="H272" s="121" t="s">
        <v>780</v>
      </c>
      <c r="I272" s="122">
        <v>8</v>
      </c>
      <c r="J272" s="217" t="str">
        <f t="shared" si="188"/>
        <v xml:space="preserve"> </v>
      </c>
      <c r="K272" s="123">
        <v>4566632.114860001</v>
      </c>
      <c r="L272" s="123">
        <v>6665705.7300000004</v>
      </c>
      <c r="M272" s="281">
        <v>2530170.42</v>
      </c>
      <c r="N272" s="264">
        <v>1847183.1318382218</v>
      </c>
      <c r="O272" s="282">
        <v>682987.28816177812</v>
      </c>
      <c r="P272" s="93">
        <f t="shared" si="193"/>
        <v>7.0863339761290778E-2</v>
      </c>
      <c r="Q272" s="231">
        <v>12022146.746285811</v>
      </c>
      <c r="R272" s="231"/>
      <c r="S272" s="123">
        <v>12028298.817873921</v>
      </c>
      <c r="T272" s="123">
        <v>0</v>
      </c>
      <c r="U272" s="123">
        <f t="shared" si="221"/>
        <v>10181115.6860357</v>
      </c>
      <c r="V272" s="123">
        <f t="shared" si="194"/>
        <v>0</v>
      </c>
      <c r="W272" s="123" t="b">
        <f t="shared" si="195"/>
        <v>0</v>
      </c>
      <c r="X272" s="123">
        <v>4447407</v>
      </c>
      <c r="Y272" s="123">
        <v>0</v>
      </c>
      <c r="Z272" s="123">
        <v>0</v>
      </c>
      <c r="AA272" s="123">
        <v>0</v>
      </c>
      <c r="AB272" s="123">
        <v>0</v>
      </c>
      <c r="AC272" s="70">
        <f t="shared" si="222"/>
        <v>3764419.7118382221</v>
      </c>
      <c r="AD272" s="70">
        <v>0</v>
      </c>
      <c r="AE272" s="70">
        <f t="shared" si="223"/>
        <v>13945535.397873923</v>
      </c>
      <c r="AF272" s="51">
        <f>IF(D272='2. UC Pool Allocations by Type'!B$5,'2. UC Pool Allocations by Type'!J$5,IF(D272='2. UC Pool Allocations by Type'!B$6,'2. UC Pool Allocations by Type'!J$6,IF(D272='2. UC Pool Allocations by Type'!B$7,'2. UC Pool Allocations by Type'!J$7,IF(D272='2. UC Pool Allocations by Type'!B$10,'2. UC Pool Allocations by Type'!J$10,IF(D272='2. UC Pool Allocations by Type'!B$14,'2. UC Pool Allocations by Type'!J$14,IF(D272='2. UC Pool Allocations by Type'!B$15,'2. UC Pool Allocations by Type'!J$15,IF(D272='2. UC Pool Allocations by Type'!B$16,'2. UC Pool Allocations by Type'!J$16,0)))))))</f>
        <v>114315041.35925385</v>
      </c>
      <c r="AG272" s="71">
        <f t="shared" si="196"/>
        <v>13945535.397873923</v>
      </c>
      <c r="AH272" s="71">
        <f t="shared" si="197"/>
        <v>0</v>
      </c>
      <c r="AI272" s="71">
        <f t="shared" si="198"/>
        <v>0</v>
      </c>
      <c r="AJ272" s="71">
        <f t="shared" si="199"/>
        <v>0</v>
      </c>
      <c r="AK272" s="71">
        <f t="shared" si="200"/>
        <v>0</v>
      </c>
      <c r="AL272" s="71">
        <f t="shared" si="201"/>
        <v>0</v>
      </c>
      <c r="AM272" s="71">
        <f t="shared" si="202"/>
        <v>0</v>
      </c>
      <c r="AN272" s="49">
        <f t="shared" si="203"/>
        <v>658907.20360072143</v>
      </c>
      <c r="AO272" s="51">
        <f>IF($E272=$D$352,U272*'1. UC Assumptions'!$H$14,0)</f>
        <v>0</v>
      </c>
      <c r="AP272" s="70">
        <f t="shared" si="187"/>
        <v>0</v>
      </c>
      <c r="AQ272" s="70">
        <f t="shared" si="204"/>
        <v>0</v>
      </c>
      <c r="AR272" s="70">
        <f t="shared" si="205"/>
        <v>0</v>
      </c>
      <c r="AS272" s="70">
        <f t="shared" si="189"/>
        <v>0</v>
      </c>
      <c r="AT272" s="70">
        <f t="shared" si="206"/>
        <v>0</v>
      </c>
      <c r="AU272" s="70">
        <f t="shared" si="207"/>
        <v>658907.20360072143</v>
      </c>
      <c r="AV272" s="70">
        <f t="shared" si="190"/>
        <v>-29532.758425992266</v>
      </c>
      <c r="AW272" s="99">
        <f t="shared" si="191"/>
        <v>629374.44517472922</v>
      </c>
      <c r="AX272" s="281">
        <v>2530170.42</v>
      </c>
      <c r="AY272" s="281">
        <f>ROUND(AX272*'1. UC Assumptions'!$C$19,2)</f>
        <v>1061406.49</v>
      </c>
      <c r="AZ272" s="281">
        <f>IF((AE272-AD272-AX272)*'1. UC Assumptions'!$C$19&gt;0,(AE272-AD272-AX272)*'1. UC Assumptions'!$C$19,0)</f>
        <v>4788745.6082181102</v>
      </c>
      <c r="BA272" s="281">
        <f t="shared" si="230"/>
        <v>5850152.0982181104</v>
      </c>
      <c r="BB272" s="281">
        <f>ROUND(BA272/'1. UC Assumptions'!$C$19,2)</f>
        <v>13945535.4</v>
      </c>
      <c r="BC272" s="283">
        <f t="shared" si="224"/>
        <v>629374.44517472922</v>
      </c>
      <c r="BD272" s="281">
        <f t="shared" si="208"/>
        <v>0</v>
      </c>
      <c r="BE272" s="281">
        <f t="shared" si="209"/>
        <v>0</v>
      </c>
      <c r="BF272" s="281">
        <f t="shared" si="210"/>
        <v>13316160.954825271</v>
      </c>
      <c r="BG272" s="281">
        <f t="shared" si="211"/>
        <v>0</v>
      </c>
      <c r="BH272" s="281">
        <f t="shared" si="212"/>
        <v>0</v>
      </c>
      <c r="BI272" s="281">
        <f t="shared" si="213"/>
        <v>0</v>
      </c>
      <c r="BJ272" s="281">
        <f t="shared" si="231"/>
        <v>629374.44517472922</v>
      </c>
      <c r="BK272" s="281">
        <f t="shared" si="214"/>
        <v>629374.44517472922</v>
      </c>
      <c r="BL272" s="281">
        <f t="shared" si="215"/>
        <v>0</v>
      </c>
      <c r="BM272" s="281">
        <f t="shared" si="216"/>
        <v>0</v>
      </c>
      <c r="BN272" s="281">
        <f t="shared" si="217"/>
        <v>0</v>
      </c>
      <c r="BO272" s="281">
        <f t="shared" si="218"/>
        <v>0</v>
      </c>
      <c r="BP272" s="281">
        <f t="shared" si="219"/>
        <v>0</v>
      </c>
      <c r="BQ272" s="281">
        <f t="shared" si="220"/>
        <v>0</v>
      </c>
      <c r="BR272" s="281">
        <f t="shared" si="225"/>
        <v>629374.44517472922</v>
      </c>
      <c r="BS272" s="281">
        <f t="shared" si="192"/>
        <v>264022.57</v>
      </c>
      <c r="BT272" s="90"/>
      <c r="BU272" s="111"/>
      <c r="BV272" s="111"/>
      <c r="BW272" s="126">
        <v>4747208.2548600007</v>
      </c>
      <c r="BX272" s="126">
        <v>12022146.746285811</v>
      </c>
      <c r="BY272" s="7">
        <f t="shared" si="229"/>
        <v>-6152.0715881101787</v>
      </c>
    </row>
    <row r="273" spans="1:77" s="8" customFormat="1">
      <c r="A273" s="118" t="s">
        <v>667</v>
      </c>
      <c r="B273" s="118" t="s">
        <v>668</v>
      </c>
      <c r="C273" s="269" t="s">
        <v>668</v>
      </c>
      <c r="D273" s="119" t="s">
        <v>949</v>
      </c>
      <c r="E273" s="119"/>
      <c r="F273" s="120"/>
      <c r="G273" s="121" t="s">
        <v>1298</v>
      </c>
      <c r="H273" s="121" t="s">
        <v>780</v>
      </c>
      <c r="I273" s="122">
        <v>8</v>
      </c>
      <c r="J273" s="217" t="str">
        <f t="shared" si="188"/>
        <v xml:space="preserve"> </v>
      </c>
      <c r="K273" s="123">
        <v>2149010.7348699993</v>
      </c>
      <c r="L273" s="123">
        <v>5427921.6699999999</v>
      </c>
      <c r="M273" s="281">
        <v>3664750.2199999997</v>
      </c>
      <c r="N273" s="264">
        <v>3415673.9679008317</v>
      </c>
      <c r="O273" s="282">
        <v>249076.25209916802</v>
      </c>
      <c r="P273" s="93">
        <f t="shared" si="193"/>
        <v>9.5014960441649254E-2</v>
      </c>
      <c r="Q273" s="231">
        <v>8296854.3375877738</v>
      </c>
      <c r="R273" s="231"/>
      <c r="S273" s="123">
        <v>8296854.3375877738</v>
      </c>
      <c r="T273" s="123">
        <v>0</v>
      </c>
      <c r="U273" s="123">
        <f t="shared" si="221"/>
        <v>4881180.3696869425</v>
      </c>
      <c r="V273" s="123">
        <f t="shared" si="194"/>
        <v>0</v>
      </c>
      <c r="W273" s="123" t="b">
        <f t="shared" si="195"/>
        <v>0</v>
      </c>
      <c r="X273" s="123">
        <v>28261</v>
      </c>
      <c r="Y273" s="123">
        <v>0</v>
      </c>
      <c r="Z273" s="123">
        <v>576758.50772811286</v>
      </c>
      <c r="AA273" s="123">
        <v>0</v>
      </c>
      <c r="AB273" s="123">
        <v>0</v>
      </c>
      <c r="AC273" s="70">
        <f t="shared" si="222"/>
        <v>355943.25562894484</v>
      </c>
      <c r="AD273" s="70">
        <v>0</v>
      </c>
      <c r="AE273" s="70">
        <f t="shared" si="223"/>
        <v>5237123.6253158879</v>
      </c>
      <c r="AF273" s="51">
        <f>IF(D273='2. UC Pool Allocations by Type'!B$5,'2. UC Pool Allocations by Type'!J$5,IF(D273='2. UC Pool Allocations by Type'!B$6,'2. UC Pool Allocations by Type'!J$6,IF(D273='2. UC Pool Allocations by Type'!B$7,'2. UC Pool Allocations by Type'!J$7,IF(D273='2. UC Pool Allocations by Type'!B$10,'2. UC Pool Allocations by Type'!J$10,IF(D273='2. UC Pool Allocations by Type'!B$14,'2. UC Pool Allocations by Type'!J$14,IF(D273='2. UC Pool Allocations by Type'!B$15,'2. UC Pool Allocations by Type'!J$15,IF(D273='2. UC Pool Allocations by Type'!B$16,'2. UC Pool Allocations by Type'!J$16,0)))))))</f>
        <v>114315041.35925385</v>
      </c>
      <c r="AG273" s="71">
        <f t="shared" si="196"/>
        <v>5237123.6253158879</v>
      </c>
      <c r="AH273" s="71">
        <f t="shared" si="197"/>
        <v>0</v>
      </c>
      <c r="AI273" s="71">
        <f t="shared" si="198"/>
        <v>0</v>
      </c>
      <c r="AJ273" s="71">
        <f t="shared" si="199"/>
        <v>0</v>
      </c>
      <c r="AK273" s="71">
        <f t="shared" si="200"/>
        <v>0</v>
      </c>
      <c r="AL273" s="71">
        <f t="shared" si="201"/>
        <v>0</v>
      </c>
      <c r="AM273" s="71">
        <f t="shared" si="202"/>
        <v>0</v>
      </c>
      <c r="AN273" s="49">
        <f t="shared" si="203"/>
        <v>247446.8268456911</v>
      </c>
      <c r="AO273" s="51">
        <f>IF($E273=$D$352,U273*'1. UC Assumptions'!$H$14,0)</f>
        <v>0</v>
      </c>
      <c r="AP273" s="70">
        <f t="shared" si="187"/>
        <v>0</v>
      </c>
      <c r="AQ273" s="70">
        <f t="shared" si="204"/>
        <v>0</v>
      </c>
      <c r="AR273" s="70">
        <f t="shared" si="205"/>
        <v>0</v>
      </c>
      <c r="AS273" s="70">
        <f t="shared" si="189"/>
        <v>0</v>
      </c>
      <c r="AT273" s="70">
        <f t="shared" si="206"/>
        <v>0</v>
      </c>
      <c r="AU273" s="70">
        <f t="shared" si="207"/>
        <v>247446.8268456911</v>
      </c>
      <c r="AV273" s="70">
        <f t="shared" si="190"/>
        <v>-11090.768655399979</v>
      </c>
      <c r="AW273" s="99">
        <f t="shared" si="191"/>
        <v>236356.05819029114</v>
      </c>
      <c r="AX273" s="281">
        <v>3664750.2199999997</v>
      </c>
      <c r="AY273" s="281">
        <f>ROUND(AX273*'1. UC Assumptions'!$C$19,2)</f>
        <v>1537362.72</v>
      </c>
      <c r="AZ273" s="281">
        <f>IF((AE273-AD273-AX273)*'1. UC Assumptions'!$C$19&gt;0,(AE273-AD273-AX273)*'1. UC Assumptions'!$C$19,0)</f>
        <v>659610.64353001502</v>
      </c>
      <c r="BA273" s="281">
        <f t="shared" si="230"/>
        <v>2196973.3635300151</v>
      </c>
      <c r="BB273" s="281">
        <f>ROUND(BA273/'1. UC Assumptions'!$C$19,2)</f>
        <v>5237123.63</v>
      </c>
      <c r="BC273" s="283">
        <f t="shared" si="224"/>
        <v>236356.05819029114</v>
      </c>
      <c r="BD273" s="281">
        <f t="shared" si="208"/>
        <v>0</v>
      </c>
      <c r="BE273" s="281">
        <f t="shared" si="209"/>
        <v>0</v>
      </c>
      <c r="BF273" s="281">
        <f t="shared" si="210"/>
        <v>5000767.5718097091</v>
      </c>
      <c r="BG273" s="281">
        <f t="shared" si="211"/>
        <v>0</v>
      </c>
      <c r="BH273" s="281">
        <f t="shared" si="212"/>
        <v>0</v>
      </c>
      <c r="BI273" s="281">
        <f t="shared" si="213"/>
        <v>0</v>
      </c>
      <c r="BJ273" s="281">
        <f t="shared" si="231"/>
        <v>236356.05819029114</v>
      </c>
      <c r="BK273" s="281">
        <f t="shared" si="214"/>
        <v>236356.05819029114</v>
      </c>
      <c r="BL273" s="281">
        <f t="shared" si="215"/>
        <v>0</v>
      </c>
      <c r="BM273" s="281">
        <f t="shared" si="216"/>
        <v>0</v>
      </c>
      <c r="BN273" s="281">
        <f t="shared" si="217"/>
        <v>0</v>
      </c>
      <c r="BO273" s="281">
        <f t="shared" si="218"/>
        <v>0</v>
      </c>
      <c r="BP273" s="281">
        <f t="shared" si="219"/>
        <v>0</v>
      </c>
      <c r="BQ273" s="281">
        <f t="shared" si="220"/>
        <v>0</v>
      </c>
      <c r="BR273" s="281">
        <f t="shared" si="225"/>
        <v>236356.05819029114</v>
      </c>
      <c r="BS273" s="281">
        <f t="shared" si="192"/>
        <v>99151.360000000001</v>
      </c>
      <c r="BT273" s="117"/>
      <c r="BU273" s="111"/>
      <c r="BV273" s="111"/>
      <c r="BW273" s="126">
        <v>2448482.3448699997</v>
      </c>
      <c r="BX273" s="126">
        <v>8296854.3375877738</v>
      </c>
      <c r="BY273" s="7">
        <f t="shared" si="229"/>
        <v>0</v>
      </c>
    </row>
    <row r="274" spans="1:77" s="8" customFormat="1">
      <c r="A274" s="118" t="s">
        <v>669</v>
      </c>
      <c r="B274" s="118" t="s">
        <v>670</v>
      </c>
      <c r="C274" s="269" t="s">
        <v>670</v>
      </c>
      <c r="D274" s="119" t="s">
        <v>949</v>
      </c>
      <c r="E274" s="119"/>
      <c r="F274" s="120"/>
      <c r="G274" s="121" t="s">
        <v>1299</v>
      </c>
      <c r="H274" s="121" t="s">
        <v>771</v>
      </c>
      <c r="I274" s="122">
        <v>3</v>
      </c>
      <c r="J274" s="217" t="str">
        <f t="shared" si="188"/>
        <v xml:space="preserve"> </v>
      </c>
      <c r="K274" s="123">
        <v>8834035.3317000028</v>
      </c>
      <c r="L274" s="123">
        <v>18261772</v>
      </c>
      <c r="M274" s="281">
        <v>14780610.640000001</v>
      </c>
      <c r="N274" s="264">
        <v>14180016.637805922</v>
      </c>
      <c r="O274" s="282">
        <v>600594.00219407864</v>
      </c>
      <c r="P274" s="93">
        <f t="shared" si="193"/>
        <v>0.10144039278700245</v>
      </c>
      <c r="Q274" s="231">
        <v>29844416.670308594</v>
      </c>
      <c r="R274" s="231"/>
      <c r="S274" s="123">
        <v>29844416.670308594</v>
      </c>
      <c r="T274" s="123">
        <v>0</v>
      </c>
      <c r="U274" s="123">
        <f t="shared" si="221"/>
        <v>15664400.032502672</v>
      </c>
      <c r="V274" s="123">
        <f t="shared" si="194"/>
        <v>0</v>
      </c>
      <c r="W274" s="123" t="b">
        <f t="shared" si="195"/>
        <v>0</v>
      </c>
      <c r="X274" s="123">
        <v>418285</v>
      </c>
      <c r="Y274" s="123">
        <v>0</v>
      </c>
      <c r="Z274" s="123">
        <v>0</v>
      </c>
      <c r="AA274" s="123">
        <v>0</v>
      </c>
      <c r="AB274" s="123">
        <v>845774</v>
      </c>
      <c r="AC274" s="70">
        <f t="shared" si="222"/>
        <v>663464.99780592136</v>
      </c>
      <c r="AD274" s="70">
        <v>0</v>
      </c>
      <c r="AE274" s="70">
        <f t="shared" si="223"/>
        <v>16327865.030308593</v>
      </c>
      <c r="AF274" s="51">
        <f>IF(D274='2. UC Pool Allocations by Type'!B$5,'2. UC Pool Allocations by Type'!J$5,IF(D274='2. UC Pool Allocations by Type'!B$6,'2. UC Pool Allocations by Type'!J$6,IF(D274='2. UC Pool Allocations by Type'!B$7,'2. UC Pool Allocations by Type'!J$7,IF(D274='2. UC Pool Allocations by Type'!B$10,'2. UC Pool Allocations by Type'!J$10,IF(D274='2. UC Pool Allocations by Type'!B$14,'2. UC Pool Allocations by Type'!J$14,IF(D274='2. UC Pool Allocations by Type'!B$15,'2. UC Pool Allocations by Type'!J$15,IF(D274='2. UC Pool Allocations by Type'!B$16,'2. UC Pool Allocations by Type'!J$16,0)))))))</f>
        <v>114315041.35925385</v>
      </c>
      <c r="AG274" s="71">
        <f t="shared" si="196"/>
        <v>16327865.030308593</v>
      </c>
      <c r="AH274" s="71">
        <f t="shared" si="197"/>
        <v>0</v>
      </c>
      <c r="AI274" s="71">
        <f t="shared" si="198"/>
        <v>0</v>
      </c>
      <c r="AJ274" s="71">
        <f t="shared" si="199"/>
        <v>0</v>
      </c>
      <c r="AK274" s="71">
        <f t="shared" si="200"/>
        <v>0</v>
      </c>
      <c r="AL274" s="71">
        <f t="shared" si="201"/>
        <v>0</v>
      </c>
      <c r="AM274" s="71">
        <f t="shared" si="202"/>
        <v>0</v>
      </c>
      <c r="AN274" s="49">
        <f t="shared" si="203"/>
        <v>771468.97418731207</v>
      </c>
      <c r="AO274" s="51">
        <f>IF($E274=$D$352,U274*'1. UC Assumptions'!$H$14,0)</f>
        <v>0</v>
      </c>
      <c r="AP274" s="70">
        <f t="shared" si="187"/>
        <v>0</v>
      </c>
      <c r="AQ274" s="70">
        <f t="shared" si="204"/>
        <v>0</v>
      </c>
      <c r="AR274" s="70">
        <f t="shared" si="205"/>
        <v>0</v>
      </c>
      <c r="AS274" s="70">
        <f t="shared" si="189"/>
        <v>0</v>
      </c>
      <c r="AT274" s="70">
        <f t="shared" si="206"/>
        <v>0</v>
      </c>
      <c r="AU274" s="70">
        <f t="shared" si="207"/>
        <v>771468.97418731207</v>
      </c>
      <c r="AV274" s="70">
        <f t="shared" si="190"/>
        <v>-34577.868815694652</v>
      </c>
      <c r="AW274" s="99">
        <f t="shared" si="191"/>
        <v>736891.10537161736</v>
      </c>
      <c r="AX274" s="281">
        <v>14780610.640000001</v>
      </c>
      <c r="AY274" s="281">
        <f>ROUND(AX274*'1. UC Assumptions'!$C$19,2)</f>
        <v>6200466.1600000001</v>
      </c>
      <c r="AZ274" s="281">
        <f>IF((AE274-AD274-AX274)*'1. UC Assumptions'!$C$19&gt;0,(AE274-AD274-AX274)*'1. UC Assumptions'!$C$19,0)</f>
        <v>649073.2167344545</v>
      </c>
      <c r="BA274" s="281">
        <f t="shared" si="230"/>
        <v>6849539.3767344542</v>
      </c>
      <c r="BB274" s="281">
        <f>ROUND(BA274/'1. UC Assumptions'!$C$19,2)</f>
        <v>16327865.02</v>
      </c>
      <c r="BC274" s="283">
        <f t="shared" si="224"/>
        <v>736891.10537161736</v>
      </c>
      <c r="BD274" s="281">
        <f t="shared" si="208"/>
        <v>0</v>
      </c>
      <c r="BE274" s="281">
        <f t="shared" si="209"/>
        <v>0</v>
      </c>
      <c r="BF274" s="281">
        <f t="shared" si="210"/>
        <v>15590973.914628383</v>
      </c>
      <c r="BG274" s="281">
        <f t="shared" si="211"/>
        <v>0</v>
      </c>
      <c r="BH274" s="281">
        <f t="shared" si="212"/>
        <v>0</v>
      </c>
      <c r="BI274" s="281">
        <f t="shared" si="213"/>
        <v>0</v>
      </c>
      <c r="BJ274" s="281">
        <f t="shared" si="231"/>
        <v>736891.10537161736</v>
      </c>
      <c r="BK274" s="281">
        <f t="shared" si="214"/>
        <v>736891.10537161736</v>
      </c>
      <c r="BL274" s="281">
        <f t="shared" si="215"/>
        <v>0</v>
      </c>
      <c r="BM274" s="281">
        <f t="shared" si="216"/>
        <v>0</v>
      </c>
      <c r="BN274" s="281">
        <f t="shared" si="217"/>
        <v>0</v>
      </c>
      <c r="BO274" s="281">
        <f t="shared" si="218"/>
        <v>0</v>
      </c>
      <c r="BP274" s="281">
        <f t="shared" si="219"/>
        <v>0</v>
      </c>
      <c r="BQ274" s="281">
        <f t="shared" si="220"/>
        <v>0</v>
      </c>
      <c r="BR274" s="281">
        <f t="shared" si="225"/>
        <v>736891.10537161736</v>
      </c>
      <c r="BS274" s="281">
        <f t="shared" si="192"/>
        <v>309125.81</v>
      </c>
      <c r="BT274" s="117"/>
      <c r="BU274" s="111"/>
      <c r="BV274" s="111"/>
      <c r="BW274" s="126">
        <v>10070252.851700002</v>
      </c>
      <c r="BX274" s="126">
        <v>29844416.670308594</v>
      </c>
      <c r="BY274" s="7">
        <f t="shared" si="229"/>
        <v>0</v>
      </c>
    </row>
    <row r="275" spans="1:77" s="8" customFormat="1">
      <c r="A275" s="118" t="s">
        <v>671</v>
      </c>
      <c r="B275" s="118" t="s">
        <v>672</v>
      </c>
      <c r="C275" s="269" t="s">
        <v>672</v>
      </c>
      <c r="D275" s="119" t="s">
        <v>949</v>
      </c>
      <c r="E275" s="119"/>
      <c r="F275" s="120"/>
      <c r="G275" s="121" t="s">
        <v>1300</v>
      </c>
      <c r="H275" s="121" t="s">
        <v>771</v>
      </c>
      <c r="I275" s="122">
        <v>3</v>
      </c>
      <c r="J275" s="217">
        <f t="shared" si="188"/>
        <v>1</v>
      </c>
      <c r="K275" s="123">
        <v>16930504.329709996</v>
      </c>
      <c r="L275" s="123">
        <v>24842367.530000001</v>
      </c>
      <c r="M275" s="281">
        <v>18365076.32</v>
      </c>
      <c r="N275" s="264">
        <v>18365076.32</v>
      </c>
      <c r="O275" s="282">
        <v>0</v>
      </c>
      <c r="P275" s="93">
        <f t="shared" si="193"/>
        <v>7.0516975201206256E-2</v>
      </c>
      <c r="Q275" s="231">
        <v>44717710.428832211</v>
      </c>
      <c r="R275" s="231"/>
      <c r="S275" s="123">
        <v>44718568.428724334</v>
      </c>
      <c r="T275" s="123">
        <v>7110266.8827003175</v>
      </c>
      <c r="U275" s="123">
        <f t="shared" si="221"/>
        <v>19243225.226024017</v>
      </c>
      <c r="V275" s="123">
        <f t="shared" si="194"/>
        <v>0</v>
      </c>
      <c r="W275" s="123" t="b">
        <f t="shared" si="195"/>
        <v>0</v>
      </c>
      <c r="X275" s="123">
        <v>0</v>
      </c>
      <c r="Y275" s="123">
        <v>0</v>
      </c>
      <c r="Z275" s="123">
        <v>0</v>
      </c>
      <c r="AA275" s="123">
        <v>0</v>
      </c>
      <c r="AB275" s="123">
        <v>0</v>
      </c>
      <c r="AC275" s="70">
        <f t="shared" si="222"/>
        <v>0</v>
      </c>
      <c r="AD275" s="70">
        <v>0</v>
      </c>
      <c r="AE275" s="70">
        <f t="shared" si="223"/>
        <v>19243225.226024017</v>
      </c>
      <c r="AF275" s="51">
        <f>IF(D275='2. UC Pool Allocations by Type'!B$5,'2. UC Pool Allocations by Type'!J$5,IF(D275='2. UC Pool Allocations by Type'!B$6,'2. UC Pool Allocations by Type'!J$6,IF(D275='2. UC Pool Allocations by Type'!B$7,'2. UC Pool Allocations by Type'!J$7,IF(D275='2. UC Pool Allocations by Type'!B$10,'2. UC Pool Allocations by Type'!J$10,IF(D275='2. UC Pool Allocations by Type'!B$14,'2. UC Pool Allocations by Type'!J$14,IF(D275='2. UC Pool Allocations by Type'!B$15,'2. UC Pool Allocations by Type'!J$15,IF(D275='2. UC Pool Allocations by Type'!B$16,'2. UC Pool Allocations by Type'!J$16,0)))))))</f>
        <v>114315041.35925385</v>
      </c>
      <c r="AG275" s="71">
        <f t="shared" si="196"/>
        <v>19243225.226024017</v>
      </c>
      <c r="AH275" s="71">
        <f t="shared" si="197"/>
        <v>0</v>
      </c>
      <c r="AI275" s="71">
        <f t="shared" si="198"/>
        <v>0</v>
      </c>
      <c r="AJ275" s="71">
        <f t="shared" si="199"/>
        <v>0</v>
      </c>
      <c r="AK275" s="71">
        <f t="shared" si="200"/>
        <v>0</v>
      </c>
      <c r="AL275" s="71">
        <f t="shared" si="201"/>
        <v>0</v>
      </c>
      <c r="AM275" s="71">
        <f t="shared" si="202"/>
        <v>0</v>
      </c>
      <c r="AN275" s="49">
        <f t="shared" si="203"/>
        <v>909215.69951852888</v>
      </c>
      <c r="AO275" s="51">
        <f>IF($E275=$D$352,U275*'1. UC Assumptions'!$H$14,0)</f>
        <v>0</v>
      </c>
      <c r="AP275" s="70">
        <f t="shared" si="187"/>
        <v>0</v>
      </c>
      <c r="AQ275" s="70">
        <f t="shared" si="204"/>
        <v>0</v>
      </c>
      <c r="AR275" s="70">
        <f t="shared" si="205"/>
        <v>0</v>
      </c>
      <c r="AS275" s="70">
        <f t="shared" si="189"/>
        <v>0</v>
      </c>
      <c r="AT275" s="70">
        <f t="shared" si="206"/>
        <v>0</v>
      </c>
      <c r="AU275" s="70">
        <f t="shared" si="207"/>
        <v>909215.69951852888</v>
      </c>
      <c r="AV275" s="70">
        <f t="shared" si="190"/>
        <v>-40751.789423858841</v>
      </c>
      <c r="AW275" s="99">
        <f t="shared" si="191"/>
        <v>868463.91009467002</v>
      </c>
      <c r="AX275" s="281">
        <v>18365076.32</v>
      </c>
      <c r="AY275" s="281">
        <f>ROUND(AX275*'1. UC Assumptions'!$C$19,2)</f>
        <v>7704149.5199999996</v>
      </c>
      <c r="AZ275" s="281">
        <f>IF((AE275-AD275-AX275)*'1. UC Assumptions'!$C$19&gt;0,(AE275-AD275-AX275)*'1. UC Assumptions'!$C$19,0)</f>
        <v>368383.46607707487</v>
      </c>
      <c r="BA275" s="281">
        <f t="shared" si="230"/>
        <v>8072532.986077074</v>
      </c>
      <c r="BB275" s="281">
        <f>ROUND(BA275/'1. UC Assumptions'!$C$19,2)</f>
        <v>19243225.23</v>
      </c>
      <c r="BC275" s="283">
        <f t="shared" si="224"/>
        <v>868463.91009467002</v>
      </c>
      <c r="BD275" s="281">
        <f t="shared" si="208"/>
        <v>0</v>
      </c>
      <c r="BE275" s="281">
        <f t="shared" si="209"/>
        <v>0</v>
      </c>
      <c r="BF275" s="281">
        <f t="shared" si="210"/>
        <v>18374761.319905329</v>
      </c>
      <c r="BG275" s="281">
        <f t="shared" si="211"/>
        <v>0</v>
      </c>
      <c r="BH275" s="281">
        <f t="shared" si="212"/>
        <v>0</v>
      </c>
      <c r="BI275" s="281">
        <f t="shared" si="213"/>
        <v>0</v>
      </c>
      <c r="BJ275" s="281">
        <f t="shared" si="231"/>
        <v>868463.91009467002</v>
      </c>
      <c r="BK275" s="281">
        <f t="shared" si="214"/>
        <v>868463.91009467002</v>
      </c>
      <c r="BL275" s="281">
        <f t="shared" si="215"/>
        <v>0</v>
      </c>
      <c r="BM275" s="281">
        <f t="shared" si="216"/>
        <v>0</v>
      </c>
      <c r="BN275" s="281">
        <f t="shared" si="217"/>
        <v>0</v>
      </c>
      <c r="BO275" s="281">
        <f t="shared" si="218"/>
        <v>0</v>
      </c>
      <c r="BP275" s="281">
        <f t="shared" si="219"/>
        <v>0</v>
      </c>
      <c r="BQ275" s="281">
        <f t="shared" si="220"/>
        <v>0</v>
      </c>
      <c r="BR275" s="281">
        <f t="shared" si="225"/>
        <v>868463.91009467002</v>
      </c>
      <c r="BS275" s="281">
        <f t="shared" si="192"/>
        <v>364320.61</v>
      </c>
      <c r="BT275" s="117"/>
      <c r="BU275" s="111"/>
      <c r="BV275" s="111"/>
      <c r="BW275" s="126">
        <v>17609233.959709998</v>
      </c>
      <c r="BX275" s="126">
        <v>44717710.428832211</v>
      </c>
      <c r="BY275" s="7">
        <f t="shared" si="229"/>
        <v>-857.99989212304354</v>
      </c>
    </row>
    <row r="276" spans="1:77" s="8" customFormat="1">
      <c r="A276" s="118" t="s">
        <v>674</v>
      </c>
      <c r="B276" s="118" t="s">
        <v>675</v>
      </c>
      <c r="C276" s="269" t="s">
        <v>675</v>
      </c>
      <c r="D276" s="119" t="s">
        <v>949</v>
      </c>
      <c r="E276" s="119"/>
      <c r="F276" s="120"/>
      <c r="G276" s="121" t="s">
        <v>673</v>
      </c>
      <c r="H276" s="121" t="s">
        <v>780</v>
      </c>
      <c r="I276" s="122">
        <v>8</v>
      </c>
      <c r="J276" s="217" t="str">
        <f t="shared" si="188"/>
        <v xml:space="preserve"> </v>
      </c>
      <c r="K276" s="123">
        <v>7959473.9494740823</v>
      </c>
      <c r="L276" s="123">
        <v>14206980</v>
      </c>
      <c r="M276" s="281">
        <v>12386855.939999999</v>
      </c>
      <c r="N276" s="264">
        <v>11609865.445170479</v>
      </c>
      <c r="O276" s="282">
        <v>776990.49482952058</v>
      </c>
      <c r="P276" s="93">
        <f t="shared" si="193"/>
        <v>9.8322571903495692E-2</v>
      </c>
      <c r="Q276" s="231">
        <v>24345916.711766772</v>
      </c>
      <c r="R276" s="231"/>
      <c r="S276" s="123">
        <v>24345916.711766772</v>
      </c>
      <c r="T276" s="123">
        <v>0</v>
      </c>
      <c r="U276" s="123">
        <f t="shared" si="221"/>
        <v>12736051.266596293</v>
      </c>
      <c r="V276" s="123">
        <f t="shared" si="194"/>
        <v>0</v>
      </c>
      <c r="W276" s="123" t="b">
        <f t="shared" si="195"/>
        <v>0</v>
      </c>
      <c r="X276" s="123">
        <v>1629351</v>
      </c>
      <c r="Y276" s="123">
        <v>0</v>
      </c>
      <c r="Z276" s="123">
        <v>0</v>
      </c>
      <c r="AA276" s="123">
        <v>0</v>
      </c>
      <c r="AB276" s="123">
        <v>0</v>
      </c>
      <c r="AC276" s="70">
        <f t="shared" si="222"/>
        <v>852360.50517047942</v>
      </c>
      <c r="AD276" s="70">
        <v>0</v>
      </c>
      <c r="AE276" s="70">
        <f t="shared" si="223"/>
        <v>13588411.771766772</v>
      </c>
      <c r="AF276" s="51">
        <f>IF(D276='2. UC Pool Allocations by Type'!B$5,'2. UC Pool Allocations by Type'!J$5,IF(D276='2. UC Pool Allocations by Type'!B$6,'2. UC Pool Allocations by Type'!J$6,IF(D276='2. UC Pool Allocations by Type'!B$7,'2. UC Pool Allocations by Type'!J$7,IF(D276='2. UC Pool Allocations by Type'!B$10,'2. UC Pool Allocations by Type'!J$10,IF(D276='2. UC Pool Allocations by Type'!B$14,'2. UC Pool Allocations by Type'!J$14,IF(D276='2. UC Pool Allocations by Type'!B$15,'2. UC Pool Allocations by Type'!J$15,IF(D276='2. UC Pool Allocations by Type'!B$16,'2. UC Pool Allocations by Type'!J$16,0)))))))</f>
        <v>114315041.35925385</v>
      </c>
      <c r="AG276" s="71">
        <f t="shared" si="196"/>
        <v>13588411.771766772</v>
      </c>
      <c r="AH276" s="71">
        <f t="shared" si="197"/>
        <v>0</v>
      </c>
      <c r="AI276" s="71">
        <f t="shared" si="198"/>
        <v>0</v>
      </c>
      <c r="AJ276" s="71">
        <f t="shared" si="199"/>
        <v>0</v>
      </c>
      <c r="AK276" s="71">
        <f t="shared" si="200"/>
        <v>0</v>
      </c>
      <c r="AL276" s="71">
        <f t="shared" si="201"/>
        <v>0</v>
      </c>
      <c r="AM276" s="71">
        <f t="shared" si="202"/>
        <v>0</v>
      </c>
      <c r="AN276" s="49">
        <f t="shared" si="203"/>
        <v>642033.60763581598</v>
      </c>
      <c r="AO276" s="51">
        <f>IF($E276=$D$352,U276*'1. UC Assumptions'!$H$14,0)</f>
        <v>0</v>
      </c>
      <c r="AP276" s="70">
        <f t="shared" si="187"/>
        <v>0</v>
      </c>
      <c r="AQ276" s="70">
        <f t="shared" si="204"/>
        <v>0</v>
      </c>
      <c r="AR276" s="70">
        <f t="shared" si="205"/>
        <v>0</v>
      </c>
      <c r="AS276" s="70">
        <f t="shared" si="189"/>
        <v>0</v>
      </c>
      <c r="AT276" s="70">
        <f t="shared" si="206"/>
        <v>0</v>
      </c>
      <c r="AU276" s="70">
        <f t="shared" si="207"/>
        <v>642033.60763581598</v>
      </c>
      <c r="AV276" s="70">
        <f t="shared" si="190"/>
        <v>-28776.470088748167</v>
      </c>
      <c r="AW276" s="99">
        <f t="shared" si="191"/>
        <v>613257.13754706783</v>
      </c>
      <c r="AX276" s="281">
        <v>12386855.939999999</v>
      </c>
      <c r="AY276" s="281">
        <f>ROUND(AX276*'1. UC Assumptions'!$C$19,2)</f>
        <v>5196286.07</v>
      </c>
      <c r="AZ276" s="281">
        <f>IF((AE276-AD276-AX276)*'1. UC Assumptions'!$C$19&gt;0,(AE276-AD276-AX276)*'1. UC Assumptions'!$C$19,0)</f>
        <v>504052.67142616125</v>
      </c>
      <c r="BA276" s="281">
        <f t="shared" si="230"/>
        <v>5700338.7414261615</v>
      </c>
      <c r="BB276" s="281">
        <f>ROUND(BA276/'1. UC Assumptions'!$C$19,2)</f>
        <v>13588411.779999999</v>
      </c>
      <c r="BC276" s="283">
        <f t="shared" si="224"/>
        <v>613257.13754706783</v>
      </c>
      <c r="BD276" s="281">
        <f t="shared" si="208"/>
        <v>0</v>
      </c>
      <c r="BE276" s="281">
        <f t="shared" si="209"/>
        <v>0</v>
      </c>
      <c r="BF276" s="281">
        <f t="shared" si="210"/>
        <v>12975154.642452931</v>
      </c>
      <c r="BG276" s="281">
        <f t="shared" si="211"/>
        <v>0</v>
      </c>
      <c r="BH276" s="281">
        <f t="shared" si="212"/>
        <v>0</v>
      </c>
      <c r="BI276" s="281">
        <f t="shared" si="213"/>
        <v>0</v>
      </c>
      <c r="BJ276" s="281">
        <f t="shared" si="231"/>
        <v>613257.13754706783</v>
      </c>
      <c r="BK276" s="281">
        <f t="shared" si="214"/>
        <v>613257.13754706783</v>
      </c>
      <c r="BL276" s="281">
        <f t="shared" si="215"/>
        <v>0</v>
      </c>
      <c r="BM276" s="281">
        <f t="shared" si="216"/>
        <v>0</v>
      </c>
      <c r="BN276" s="281">
        <f t="shared" si="217"/>
        <v>0</v>
      </c>
      <c r="BO276" s="281">
        <f t="shared" si="218"/>
        <v>0</v>
      </c>
      <c r="BP276" s="281">
        <f t="shared" si="219"/>
        <v>0</v>
      </c>
      <c r="BQ276" s="281">
        <f t="shared" si="220"/>
        <v>0</v>
      </c>
      <c r="BR276" s="281">
        <f t="shared" si="225"/>
        <v>613257.13754706783</v>
      </c>
      <c r="BS276" s="281">
        <f t="shared" si="192"/>
        <v>257261.36</v>
      </c>
      <c r="BT276" s="117"/>
      <c r="BU276" s="111"/>
      <c r="BV276" s="111"/>
      <c r="BW276" s="126">
        <v>8905186.1694740821</v>
      </c>
      <c r="BX276" s="126">
        <v>24345916.711766772</v>
      </c>
      <c r="BY276" s="7">
        <f t="shared" si="229"/>
        <v>0</v>
      </c>
    </row>
    <row r="277" spans="1:77" s="8" customFormat="1">
      <c r="A277" s="118" t="s">
        <v>1301</v>
      </c>
      <c r="B277" s="118" t="s">
        <v>676</v>
      </c>
      <c r="C277" s="269" t="s">
        <v>676</v>
      </c>
      <c r="D277" s="119" t="s">
        <v>949</v>
      </c>
      <c r="E277" s="120"/>
      <c r="F277" s="120"/>
      <c r="G277" s="121" t="s">
        <v>1302</v>
      </c>
      <c r="H277" s="121" t="s">
        <v>927</v>
      </c>
      <c r="I277" s="122">
        <v>18</v>
      </c>
      <c r="J277" s="217">
        <f t="shared" si="188"/>
        <v>1</v>
      </c>
      <c r="K277" s="123">
        <v>9875777.5791700073</v>
      </c>
      <c r="L277" s="123">
        <v>9256799.379999999</v>
      </c>
      <c r="M277" s="281">
        <v>0</v>
      </c>
      <c r="N277" s="264">
        <v>0</v>
      </c>
      <c r="O277" s="282">
        <v>0</v>
      </c>
      <c r="P277" s="93">
        <f t="shared" si="193"/>
        <v>0.27336133480421076</v>
      </c>
      <c r="Q277" s="231">
        <v>20993450.853022337</v>
      </c>
      <c r="R277" s="231"/>
      <c r="S277" s="123">
        <v>24362683.734973006</v>
      </c>
      <c r="T277" s="123">
        <v>3689328.3264462943</v>
      </c>
      <c r="U277" s="123">
        <f t="shared" si="221"/>
        <v>20673355.408526711</v>
      </c>
      <c r="V277" s="123">
        <f t="shared" si="194"/>
        <v>0</v>
      </c>
      <c r="W277" s="123" t="b">
        <f t="shared" si="195"/>
        <v>0</v>
      </c>
      <c r="X277" s="123">
        <v>696363</v>
      </c>
      <c r="Y277" s="123">
        <v>0</v>
      </c>
      <c r="Z277" s="123">
        <v>0</v>
      </c>
      <c r="AA277" s="123">
        <v>0</v>
      </c>
      <c r="AB277" s="123">
        <v>0</v>
      </c>
      <c r="AC277" s="70">
        <f t="shared" si="222"/>
        <v>696363</v>
      </c>
      <c r="AD277" s="70">
        <v>0</v>
      </c>
      <c r="AE277" s="70">
        <f t="shared" si="223"/>
        <v>21369718.408526711</v>
      </c>
      <c r="AF277" s="51">
        <f>IF(D277='2. UC Pool Allocations by Type'!B$5,'2. UC Pool Allocations by Type'!J$5,IF(D277='2. UC Pool Allocations by Type'!B$6,'2. UC Pool Allocations by Type'!J$6,IF(D277='2. UC Pool Allocations by Type'!B$7,'2. UC Pool Allocations by Type'!J$7,IF(D277='2. UC Pool Allocations by Type'!B$10,'2. UC Pool Allocations by Type'!J$10,IF(D277='2. UC Pool Allocations by Type'!B$14,'2. UC Pool Allocations by Type'!J$14,IF(D277='2. UC Pool Allocations by Type'!B$15,'2. UC Pool Allocations by Type'!J$15,IF(D277='2. UC Pool Allocations by Type'!B$16,'2. UC Pool Allocations by Type'!J$16,0)))))))</f>
        <v>114315041.35925385</v>
      </c>
      <c r="AG277" s="71">
        <f t="shared" si="196"/>
        <v>21369718.408526711</v>
      </c>
      <c r="AH277" s="71">
        <f t="shared" si="197"/>
        <v>0</v>
      </c>
      <c r="AI277" s="71">
        <f t="shared" si="198"/>
        <v>0</v>
      </c>
      <c r="AJ277" s="71">
        <f t="shared" si="199"/>
        <v>0</v>
      </c>
      <c r="AK277" s="71">
        <f t="shared" si="200"/>
        <v>0</v>
      </c>
      <c r="AL277" s="71">
        <f t="shared" si="201"/>
        <v>0</v>
      </c>
      <c r="AM277" s="71">
        <f t="shared" si="202"/>
        <v>0</v>
      </c>
      <c r="AN277" s="49">
        <f t="shared" si="203"/>
        <v>1009689.5527183469</v>
      </c>
      <c r="AO277" s="51">
        <f>IF($E277=$D$352,U277*'1. UC Assumptions'!$H$14,0)</f>
        <v>0</v>
      </c>
      <c r="AP277" s="70">
        <f t="shared" si="187"/>
        <v>0</v>
      </c>
      <c r="AQ277" s="70">
        <f t="shared" si="204"/>
        <v>0</v>
      </c>
      <c r="AR277" s="70">
        <f t="shared" si="205"/>
        <v>0</v>
      </c>
      <c r="AS277" s="70">
        <f t="shared" si="189"/>
        <v>0</v>
      </c>
      <c r="AT277" s="70">
        <f t="shared" si="206"/>
        <v>0</v>
      </c>
      <c r="AU277" s="70">
        <f t="shared" si="207"/>
        <v>1009689.5527183469</v>
      </c>
      <c r="AV277" s="70">
        <f t="shared" si="190"/>
        <v>-45255.109494520751</v>
      </c>
      <c r="AW277" s="99">
        <f t="shared" si="191"/>
        <v>964434.44322382624</v>
      </c>
      <c r="AX277" s="281">
        <v>0</v>
      </c>
      <c r="AY277" s="281">
        <f>ROUND(AX277*'1. UC Assumptions'!$C$19,2)</f>
        <v>0</v>
      </c>
      <c r="AZ277" s="281">
        <f>IF((AE277-AD277-AX277)*'1. UC Assumptions'!$C$19&gt;0,(AE277-AD277-AX277)*'1. UC Assumptions'!$C$19,0)</f>
        <v>8964596.8723769542</v>
      </c>
      <c r="BA277" s="281">
        <f t="shared" si="230"/>
        <v>8964596.8723769542</v>
      </c>
      <c r="BB277" s="281">
        <f>ROUND(BA277/'1. UC Assumptions'!$C$19,2)</f>
        <v>21369718.41</v>
      </c>
      <c r="BC277" s="283">
        <f t="shared" si="224"/>
        <v>964434.44322382624</v>
      </c>
      <c r="BD277" s="281">
        <f t="shared" si="208"/>
        <v>0</v>
      </c>
      <c r="BE277" s="281">
        <f t="shared" si="209"/>
        <v>0</v>
      </c>
      <c r="BF277" s="281">
        <f t="shared" si="210"/>
        <v>20405283.966776174</v>
      </c>
      <c r="BG277" s="281">
        <f t="shared" si="211"/>
        <v>0</v>
      </c>
      <c r="BH277" s="281">
        <f t="shared" si="212"/>
        <v>0</v>
      </c>
      <c r="BI277" s="281">
        <f t="shared" si="213"/>
        <v>0</v>
      </c>
      <c r="BJ277" s="281">
        <f t="shared" si="231"/>
        <v>964434.44322382624</v>
      </c>
      <c r="BK277" s="281">
        <f t="shared" si="214"/>
        <v>964434.44322382624</v>
      </c>
      <c r="BL277" s="281">
        <f t="shared" si="215"/>
        <v>0</v>
      </c>
      <c r="BM277" s="281">
        <f t="shared" si="216"/>
        <v>0</v>
      </c>
      <c r="BN277" s="281">
        <f t="shared" si="217"/>
        <v>0</v>
      </c>
      <c r="BO277" s="281">
        <f t="shared" si="218"/>
        <v>0</v>
      </c>
      <c r="BP277" s="281">
        <f t="shared" si="219"/>
        <v>0</v>
      </c>
      <c r="BQ277" s="281">
        <f t="shared" si="220"/>
        <v>0</v>
      </c>
      <c r="BR277" s="281">
        <f t="shared" si="225"/>
        <v>964434.44322382624</v>
      </c>
      <c r="BS277" s="281">
        <f t="shared" si="192"/>
        <v>404580.24</v>
      </c>
      <c r="BT277" s="90"/>
      <c r="BU277" s="111"/>
      <c r="BV277" s="111"/>
      <c r="BW277" s="126">
        <v>10672790.059170008</v>
      </c>
      <c r="BX277" s="126">
        <v>20993450.853022337</v>
      </c>
      <c r="BY277" s="7">
        <f t="shared" si="229"/>
        <v>-3369232.881950669</v>
      </c>
    </row>
    <row r="278" spans="1:77" s="8" customFormat="1">
      <c r="A278" s="118" t="s">
        <v>679</v>
      </c>
      <c r="B278" s="118" t="s">
        <v>680</v>
      </c>
      <c r="C278" s="269" t="s">
        <v>680</v>
      </c>
      <c r="D278" s="119" t="s">
        <v>949</v>
      </c>
      <c r="E278" s="120"/>
      <c r="F278" s="120"/>
      <c r="G278" s="121" t="s">
        <v>1303</v>
      </c>
      <c r="H278" s="121" t="s">
        <v>801</v>
      </c>
      <c r="I278" s="122" t="s">
        <v>947</v>
      </c>
      <c r="J278" s="217">
        <f t="shared" si="188"/>
        <v>1</v>
      </c>
      <c r="K278" s="123">
        <v>7070312.0858618375</v>
      </c>
      <c r="L278" s="123">
        <v>8108190.8200000003</v>
      </c>
      <c r="M278" s="281">
        <v>6081116.5199999996</v>
      </c>
      <c r="N278" s="264">
        <v>6081116.5199999996</v>
      </c>
      <c r="O278" s="282">
        <v>0</v>
      </c>
      <c r="P278" s="93">
        <f t="shared" si="193"/>
        <v>0.14307292616843781</v>
      </c>
      <c r="Q278" s="231">
        <v>16908033.411169227</v>
      </c>
      <c r="R278" s="231"/>
      <c r="S278" s="123">
        <v>17350135.731459629</v>
      </c>
      <c r="T278" s="123">
        <v>3792498.5998435612</v>
      </c>
      <c r="U278" s="123">
        <f t="shared" si="221"/>
        <v>7476520.6116160676</v>
      </c>
      <c r="V278" s="123">
        <f t="shared" si="194"/>
        <v>0</v>
      </c>
      <c r="W278" s="123" t="b">
        <f t="shared" si="195"/>
        <v>0</v>
      </c>
      <c r="X278" s="123">
        <v>0</v>
      </c>
      <c r="Y278" s="123">
        <v>0</v>
      </c>
      <c r="Z278" s="123">
        <v>0</v>
      </c>
      <c r="AA278" s="123">
        <v>0</v>
      </c>
      <c r="AB278" s="123">
        <v>0</v>
      </c>
      <c r="AC278" s="70">
        <f t="shared" si="222"/>
        <v>0</v>
      </c>
      <c r="AD278" s="70">
        <v>0</v>
      </c>
      <c r="AE278" s="70">
        <f t="shared" si="223"/>
        <v>7476520.6116160676</v>
      </c>
      <c r="AF278" s="51">
        <f>IF(D278='2. UC Pool Allocations by Type'!B$5,'2. UC Pool Allocations by Type'!J$5,IF(D278='2. UC Pool Allocations by Type'!B$6,'2. UC Pool Allocations by Type'!J$6,IF(D278='2. UC Pool Allocations by Type'!B$7,'2. UC Pool Allocations by Type'!J$7,IF(D278='2. UC Pool Allocations by Type'!B$10,'2. UC Pool Allocations by Type'!J$10,IF(D278='2. UC Pool Allocations by Type'!B$14,'2. UC Pool Allocations by Type'!J$14,IF(D278='2. UC Pool Allocations by Type'!B$15,'2. UC Pool Allocations by Type'!J$15,IF(D278='2. UC Pool Allocations by Type'!B$16,'2. UC Pool Allocations by Type'!J$16,0)))))))</f>
        <v>114315041.35925385</v>
      </c>
      <c r="AG278" s="71">
        <f t="shared" si="196"/>
        <v>7476520.6116160676</v>
      </c>
      <c r="AH278" s="71">
        <f t="shared" si="197"/>
        <v>0</v>
      </c>
      <c r="AI278" s="71">
        <f t="shared" si="198"/>
        <v>0</v>
      </c>
      <c r="AJ278" s="71">
        <f t="shared" si="199"/>
        <v>0</v>
      </c>
      <c r="AK278" s="71">
        <f t="shared" si="200"/>
        <v>0</v>
      </c>
      <c r="AL278" s="71">
        <f t="shared" si="201"/>
        <v>0</v>
      </c>
      <c r="AM278" s="71">
        <f t="shared" si="202"/>
        <v>0</v>
      </c>
      <c r="AN278" s="49">
        <f t="shared" si="203"/>
        <v>353255.22816529125</v>
      </c>
      <c r="AO278" s="51">
        <f>IF($E278=$D$352,U278*'1. UC Assumptions'!$H$14,0)</f>
        <v>0</v>
      </c>
      <c r="AP278" s="70">
        <f t="shared" si="187"/>
        <v>0</v>
      </c>
      <c r="AQ278" s="70">
        <f t="shared" si="204"/>
        <v>0</v>
      </c>
      <c r="AR278" s="70">
        <f t="shared" si="205"/>
        <v>0</v>
      </c>
      <c r="AS278" s="70">
        <f t="shared" si="189"/>
        <v>0</v>
      </c>
      <c r="AT278" s="70">
        <f t="shared" si="206"/>
        <v>0</v>
      </c>
      <c r="AU278" s="70">
        <f t="shared" si="207"/>
        <v>353255.22816529125</v>
      </c>
      <c r="AV278" s="70">
        <f t="shared" si="190"/>
        <v>-15833.187524910074</v>
      </c>
      <c r="AW278" s="99">
        <f t="shared" si="191"/>
        <v>337422.04064038116</v>
      </c>
      <c r="AX278" s="281">
        <v>6081116.5199999996</v>
      </c>
      <c r="AY278" s="281">
        <f>ROUND(AX278*'1. UC Assumptions'!$C$19,2)</f>
        <v>2551028.38</v>
      </c>
      <c r="AZ278" s="281">
        <f>IF((AE278-AD278-AX278)*'1. UC Assumptions'!$C$19&gt;0,(AE278-AD278-AX278)*'1. UC Assumptions'!$C$19,0)</f>
        <v>585372.01643294049</v>
      </c>
      <c r="BA278" s="281">
        <f t="shared" si="230"/>
        <v>3136400.3964329404</v>
      </c>
      <c r="BB278" s="281">
        <f>ROUND(BA278/'1. UC Assumptions'!$C$19,2)</f>
        <v>7476520.6100000003</v>
      </c>
      <c r="BC278" s="283">
        <f t="shared" si="224"/>
        <v>337422.04064038116</v>
      </c>
      <c r="BD278" s="281">
        <f t="shared" si="208"/>
        <v>0</v>
      </c>
      <c r="BE278" s="281">
        <f t="shared" si="209"/>
        <v>0</v>
      </c>
      <c r="BF278" s="281">
        <f t="shared" si="210"/>
        <v>7139098.5693596192</v>
      </c>
      <c r="BG278" s="281">
        <f t="shared" si="211"/>
        <v>0</v>
      </c>
      <c r="BH278" s="281">
        <f t="shared" si="212"/>
        <v>0</v>
      </c>
      <c r="BI278" s="281">
        <f t="shared" si="213"/>
        <v>0</v>
      </c>
      <c r="BJ278" s="281">
        <f t="shared" si="231"/>
        <v>337422.04064038116</v>
      </c>
      <c r="BK278" s="281">
        <f t="shared" si="214"/>
        <v>337422.04064038116</v>
      </c>
      <c r="BL278" s="281">
        <f t="shared" si="215"/>
        <v>0</v>
      </c>
      <c r="BM278" s="281">
        <f t="shared" si="216"/>
        <v>0</v>
      </c>
      <c r="BN278" s="281">
        <f t="shared" si="217"/>
        <v>0</v>
      </c>
      <c r="BO278" s="281">
        <f t="shared" si="218"/>
        <v>0</v>
      </c>
      <c r="BP278" s="281">
        <f t="shared" si="219"/>
        <v>0</v>
      </c>
      <c r="BQ278" s="281">
        <f t="shared" si="220"/>
        <v>0</v>
      </c>
      <c r="BR278" s="281">
        <f t="shared" si="225"/>
        <v>337422.04064038116</v>
      </c>
      <c r="BS278" s="281">
        <f t="shared" si="192"/>
        <v>141548.54</v>
      </c>
      <c r="BT278" s="117"/>
      <c r="BU278" s="111"/>
      <c r="BV278" s="111"/>
      <c r="BW278" s="126">
        <v>7943013.2658618372</v>
      </c>
      <c r="BX278" s="126">
        <v>16908033.411169227</v>
      </c>
      <c r="BY278" s="7">
        <f t="shared" si="229"/>
        <v>-442102.32029040158</v>
      </c>
    </row>
    <row r="279" spans="1:77" s="8" customFormat="1">
      <c r="A279" s="118" t="s">
        <v>682</v>
      </c>
      <c r="B279" s="118" t="s">
        <v>683</v>
      </c>
      <c r="C279" s="269" t="s">
        <v>683</v>
      </c>
      <c r="D279" s="119" t="s">
        <v>949</v>
      </c>
      <c r="E279" s="120" t="s">
        <v>977</v>
      </c>
      <c r="F279" s="120"/>
      <c r="G279" s="121" t="s">
        <v>681</v>
      </c>
      <c r="H279" s="121" t="s">
        <v>928</v>
      </c>
      <c r="I279" s="122">
        <v>12</v>
      </c>
      <c r="J279" s="217">
        <f t="shared" si="188"/>
        <v>1</v>
      </c>
      <c r="K279" s="123">
        <v>1746420.4896160788</v>
      </c>
      <c r="L279" s="123">
        <v>2459001.73</v>
      </c>
      <c r="M279" s="281">
        <v>3675936.87</v>
      </c>
      <c r="N279" s="264">
        <v>2820994.788697599</v>
      </c>
      <c r="O279" s="282">
        <v>854942.08130240114</v>
      </c>
      <c r="P279" s="93">
        <f t="shared" si="193"/>
        <v>5.98367005461935E-2</v>
      </c>
      <c r="Q279" s="231">
        <v>4457060.809641554</v>
      </c>
      <c r="R279" s="231"/>
      <c r="S279" s="123">
        <v>4457060.809641554</v>
      </c>
      <c r="T279" s="123">
        <v>336849.13946261024</v>
      </c>
      <c r="U279" s="123">
        <f t="shared" si="221"/>
        <v>1299216.8814813448</v>
      </c>
      <c r="V279" s="123">
        <f t="shared" si="194"/>
        <v>1299216.8814813448</v>
      </c>
      <c r="W279" s="123" t="b">
        <f t="shared" si="195"/>
        <v>0</v>
      </c>
      <c r="X279" s="123">
        <v>1248688</v>
      </c>
      <c r="Y279" s="123">
        <v>0</v>
      </c>
      <c r="Z279" s="123">
        <v>0</v>
      </c>
      <c r="AA279" s="123">
        <v>0</v>
      </c>
      <c r="AB279" s="123">
        <v>0</v>
      </c>
      <c r="AC279" s="70">
        <f t="shared" si="222"/>
        <v>393745.91869759886</v>
      </c>
      <c r="AD279" s="70">
        <v>0</v>
      </c>
      <c r="AE279" s="70">
        <f t="shared" si="223"/>
        <v>1692962.8001789437</v>
      </c>
      <c r="AF279" s="51">
        <f>IF(D279='2. UC Pool Allocations by Type'!B$5,'2. UC Pool Allocations by Type'!J$5,IF(D279='2. UC Pool Allocations by Type'!B$6,'2. UC Pool Allocations by Type'!J$6,IF(D279='2. UC Pool Allocations by Type'!B$7,'2. UC Pool Allocations by Type'!J$7,IF(D279='2. UC Pool Allocations by Type'!B$10,'2. UC Pool Allocations by Type'!J$10,IF(D279='2. UC Pool Allocations by Type'!B$14,'2. UC Pool Allocations by Type'!J$14,IF(D279='2. UC Pool Allocations by Type'!B$15,'2. UC Pool Allocations by Type'!J$15,IF(D279='2. UC Pool Allocations by Type'!B$16,'2. UC Pool Allocations by Type'!J$16,0)))))))</f>
        <v>114315041.35925385</v>
      </c>
      <c r="AG279" s="71">
        <f t="shared" si="196"/>
        <v>1692962.8001789437</v>
      </c>
      <c r="AH279" s="71">
        <f t="shared" si="197"/>
        <v>0</v>
      </c>
      <c r="AI279" s="71">
        <f t="shared" si="198"/>
        <v>0</v>
      </c>
      <c r="AJ279" s="71">
        <f t="shared" si="199"/>
        <v>0</v>
      </c>
      <c r="AK279" s="71">
        <f t="shared" si="200"/>
        <v>0</v>
      </c>
      <c r="AL279" s="71">
        <f t="shared" si="201"/>
        <v>0</v>
      </c>
      <c r="AM279" s="71">
        <f t="shared" si="202"/>
        <v>0</v>
      </c>
      <c r="AN279" s="49">
        <f t="shared" si="203"/>
        <v>79990.143988019263</v>
      </c>
      <c r="AO279" s="51">
        <f>IF($E279=$D$352,U279*'1. UC Assumptions'!$H$14,0)</f>
        <v>131548.80066998338</v>
      </c>
      <c r="AP279" s="70">
        <f t="shared" si="187"/>
        <v>51558.656681964116</v>
      </c>
      <c r="AQ279" s="70">
        <f t="shared" si="204"/>
        <v>0</v>
      </c>
      <c r="AR279" s="70">
        <f t="shared" si="205"/>
        <v>0</v>
      </c>
      <c r="AS279" s="70">
        <f t="shared" si="189"/>
        <v>0</v>
      </c>
      <c r="AT279" s="70">
        <f t="shared" si="206"/>
        <v>51558.656681964116</v>
      </c>
      <c r="AU279" s="70">
        <f t="shared" si="207"/>
        <v>0</v>
      </c>
      <c r="AV279" s="70">
        <f t="shared" si="190"/>
        <v>0</v>
      </c>
      <c r="AW279" s="99">
        <f t="shared" si="191"/>
        <v>131548.80066998338</v>
      </c>
      <c r="AX279" s="281">
        <v>3675936.87</v>
      </c>
      <c r="AY279" s="281">
        <f>ROUND(AX279*'1. UC Assumptions'!$C$19,2)</f>
        <v>1542055.52</v>
      </c>
      <c r="AZ279" s="281">
        <f>IF((AE279-AD279-AX279)*'1. UC Assumptions'!$C$19&gt;0,(AE279-AD279-AX279)*'1. UC Assumptions'!$C$19,0)</f>
        <v>0</v>
      </c>
      <c r="BA279" s="281">
        <f t="shared" si="230"/>
        <v>1542055.52</v>
      </c>
      <c r="BB279" s="281">
        <f>ROUND(BA279/'1. UC Assumptions'!$C$19,2)</f>
        <v>3675936.88</v>
      </c>
      <c r="BC279" s="283">
        <f t="shared" si="224"/>
        <v>131548.80066998338</v>
      </c>
      <c r="BD279" s="281">
        <f t="shared" si="208"/>
        <v>0</v>
      </c>
      <c r="BE279" s="281">
        <f t="shared" si="209"/>
        <v>0</v>
      </c>
      <c r="BF279" s="281">
        <f t="shared" si="210"/>
        <v>3544388.0793300164</v>
      </c>
      <c r="BG279" s="281">
        <f t="shared" si="211"/>
        <v>0</v>
      </c>
      <c r="BH279" s="281">
        <f t="shared" si="212"/>
        <v>0</v>
      </c>
      <c r="BI279" s="281">
        <f t="shared" si="213"/>
        <v>0</v>
      </c>
      <c r="BJ279" s="281">
        <f t="shared" si="231"/>
        <v>131548.80066998338</v>
      </c>
      <c r="BK279" s="281">
        <f t="shared" si="214"/>
        <v>131548.80066998338</v>
      </c>
      <c r="BL279" s="281">
        <f t="shared" si="215"/>
        <v>0</v>
      </c>
      <c r="BM279" s="281">
        <f t="shared" si="216"/>
        <v>0</v>
      </c>
      <c r="BN279" s="281">
        <f t="shared" si="217"/>
        <v>0</v>
      </c>
      <c r="BO279" s="281">
        <f t="shared" si="218"/>
        <v>0</v>
      </c>
      <c r="BP279" s="281">
        <f t="shared" si="219"/>
        <v>0</v>
      </c>
      <c r="BQ279" s="281">
        <f t="shared" si="220"/>
        <v>0</v>
      </c>
      <c r="BR279" s="281">
        <f t="shared" si="225"/>
        <v>131548.80066998338</v>
      </c>
      <c r="BS279" s="281">
        <f t="shared" si="192"/>
        <v>55184.72</v>
      </c>
      <c r="BT279" s="117"/>
      <c r="BU279" s="111"/>
      <c r="BV279" s="111"/>
      <c r="BW279" s="126">
        <v>1772193.6396160787</v>
      </c>
      <c r="BX279" s="126">
        <v>4457060.809641554</v>
      </c>
      <c r="BY279" s="7">
        <f t="shared" si="229"/>
        <v>0</v>
      </c>
    </row>
    <row r="280" spans="1:77" s="8" customFormat="1">
      <c r="A280" s="118" t="s">
        <v>684</v>
      </c>
      <c r="B280" s="118" t="s">
        <v>685</v>
      </c>
      <c r="C280" s="269" t="s">
        <v>685</v>
      </c>
      <c r="D280" s="119" t="s">
        <v>972</v>
      </c>
      <c r="E280" s="119" t="s">
        <v>977</v>
      </c>
      <c r="F280" s="120"/>
      <c r="G280" s="121" t="s">
        <v>1081</v>
      </c>
      <c r="H280" s="121" t="s">
        <v>929</v>
      </c>
      <c r="I280" s="122">
        <v>14</v>
      </c>
      <c r="J280" s="217" t="str">
        <f t="shared" si="188"/>
        <v xml:space="preserve"> </v>
      </c>
      <c r="K280" s="123">
        <v>166766.51300069108</v>
      </c>
      <c r="L280" s="123">
        <v>-27243</v>
      </c>
      <c r="M280" s="281">
        <v>179257.57</v>
      </c>
      <c r="N280" s="264">
        <v>91138.364034779312</v>
      </c>
      <c r="O280" s="282">
        <v>88119.205965220695</v>
      </c>
      <c r="P280" s="93">
        <f t="shared" si="193"/>
        <v>8.1003620602169368E-2</v>
      </c>
      <c r="Q280" s="231">
        <v>150825.42271288091</v>
      </c>
      <c r="R280" s="231"/>
      <c r="S280" s="123">
        <v>150825.42271288091</v>
      </c>
      <c r="T280" s="123">
        <v>0</v>
      </c>
      <c r="U280" s="123">
        <f t="shared" si="221"/>
        <v>59687.058678101603</v>
      </c>
      <c r="V280" s="123" t="b">
        <f t="shared" si="194"/>
        <v>0</v>
      </c>
      <c r="W280" s="123">
        <f t="shared" si="195"/>
        <v>59687.058678101603</v>
      </c>
      <c r="X280" s="123">
        <v>145829</v>
      </c>
      <c r="Y280" s="123">
        <v>0</v>
      </c>
      <c r="Z280" s="123">
        <v>0</v>
      </c>
      <c r="AA280" s="123">
        <v>0</v>
      </c>
      <c r="AB280" s="123">
        <v>0</v>
      </c>
      <c r="AC280" s="70">
        <f t="shared" si="222"/>
        <v>57709.794034779305</v>
      </c>
      <c r="AD280" s="70">
        <v>0</v>
      </c>
      <c r="AE280" s="70">
        <f t="shared" si="223"/>
        <v>117396.85271288091</v>
      </c>
      <c r="AF280" s="51">
        <f>IF(D280='2. UC Pool Allocations by Type'!B$5,'2. UC Pool Allocations by Type'!J$5,IF(D280='2. UC Pool Allocations by Type'!B$6,'2. UC Pool Allocations by Type'!J$6,IF(D280='2. UC Pool Allocations by Type'!B$7,'2. UC Pool Allocations by Type'!J$7,IF(D280='2. UC Pool Allocations by Type'!B$10,'2. UC Pool Allocations by Type'!J$10,IF(D280='2. UC Pool Allocations by Type'!B$14,'2. UC Pool Allocations by Type'!J$14,IF(D280='2. UC Pool Allocations by Type'!B$15,'2. UC Pool Allocations by Type'!J$15,IF(D280='2. UC Pool Allocations by Type'!B$16,'2. UC Pool Allocations by Type'!J$16,0)))))))</f>
        <v>7359030.3040027209</v>
      </c>
      <c r="AG280" s="71">
        <f t="shared" si="196"/>
        <v>0</v>
      </c>
      <c r="AH280" s="71">
        <f t="shared" si="197"/>
        <v>117396.85271288091</v>
      </c>
      <c r="AI280" s="71">
        <f t="shared" si="198"/>
        <v>0</v>
      </c>
      <c r="AJ280" s="71">
        <f t="shared" si="199"/>
        <v>0</v>
      </c>
      <c r="AK280" s="71">
        <f t="shared" si="200"/>
        <v>0</v>
      </c>
      <c r="AL280" s="71">
        <f t="shared" si="201"/>
        <v>0</v>
      </c>
      <c r="AM280" s="71">
        <f t="shared" si="202"/>
        <v>0</v>
      </c>
      <c r="AN280" s="49">
        <f t="shared" si="203"/>
        <v>6580.3904637966652</v>
      </c>
      <c r="AO280" s="51">
        <f>IF($E280=$D$352,U280*'1. UC Assumptions'!$H$14,0)</f>
        <v>6043.4567134555282</v>
      </c>
      <c r="AP280" s="70">
        <f t="shared" si="187"/>
        <v>0</v>
      </c>
      <c r="AQ280" s="70">
        <f t="shared" si="204"/>
        <v>0</v>
      </c>
      <c r="AR280" s="70">
        <f t="shared" si="205"/>
        <v>0</v>
      </c>
      <c r="AS280" s="70">
        <f t="shared" si="189"/>
        <v>0</v>
      </c>
      <c r="AT280" s="70">
        <f t="shared" si="206"/>
        <v>0</v>
      </c>
      <c r="AU280" s="70">
        <f t="shared" si="207"/>
        <v>0</v>
      </c>
      <c r="AV280" s="70">
        <f t="shared" si="190"/>
        <v>0</v>
      </c>
      <c r="AW280" s="99">
        <f t="shared" si="191"/>
        <v>6580.3904637966652</v>
      </c>
      <c r="AX280" s="281">
        <v>179257.57</v>
      </c>
      <c r="AY280" s="281">
        <f>ROUND(AX280*'1. UC Assumptions'!$C$19,2)</f>
        <v>75198.55</v>
      </c>
      <c r="AZ280" s="281">
        <f>IF((AE280-AD280-AX280)*'1. UC Assumptions'!$C$19&gt;0,(AE280-AD280-AX280)*'1. UC Assumptions'!$C$19,0)</f>
        <v>0</v>
      </c>
      <c r="BA280" s="281">
        <f t="shared" si="230"/>
        <v>75198.55</v>
      </c>
      <c r="BB280" s="281">
        <f>ROUND(BA280/'1. UC Assumptions'!$C$19,2)</f>
        <v>179257.57</v>
      </c>
      <c r="BC280" s="283">
        <f t="shared" si="224"/>
        <v>6580.3904637966652</v>
      </c>
      <c r="BD280" s="281">
        <f t="shared" si="208"/>
        <v>0</v>
      </c>
      <c r="BE280" s="281">
        <f t="shared" si="209"/>
        <v>0</v>
      </c>
      <c r="BF280" s="281">
        <f t="shared" si="210"/>
        <v>0</v>
      </c>
      <c r="BG280" s="281">
        <f t="shared" si="211"/>
        <v>0</v>
      </c>
      <c r="BH280" s="281">
        <f t="shared" si="212"/>
        <v>0</v>
      </c>
      <c r="BI280" s="281">
        <f t="shared" si="213"/>
        <v>0</v>
      </c>
      <c r="BJ280" s="281">
        <f t="shared" si="231"/>
        <v>6580.3904637966652</v>
      </c>
      <c r="BK280" s="281">
        <f t="shared" si="214"/>
        <v>0</v>
      </c>
      <c r="BL280" s="281">
        <f t="shared" si="215"/>
        <v>6580.3904637966652</v>
      </c>
      <c r="BM280" s="281">
        <f t="shared" si="216"/>
        <v>0</v>
      </c>
      <c r="BN280" s="281">
        <f t="shared" si="217"/>
        <v>0</v>
      </c>
      <c r="BO280" s="281">
        <f t="shared" si="218"/>
        <v>0</v>
      </c>
      <c r="BP280" s="281">
        <f t="shared" si="219"/>
        <v>0</v>
      </c>
      <c r="BQ280" s="281">
        <f t="shared" si="220"/>
        <v>0</v>
      </c>
      <c r="BR280" s="281">
        <f t="shared" si="225"/>
        <v>6580.3904637966652</v>
      </c>
      <c r="BS280" s="281">
        <f t="shared" si="192"/>
        <v>2760.47</v>
      </c>
      <c r="BT280" s="117"/>
      <c r="BU280" s="111"/>
      <c r="BV280" s="111"/>
      <c r="BW280" s="126">
        <v>170425.21300069103</v>
      </c>
      <c r="BX280" s="126">
        <v>150825.42271288091</v>
      </c>
      <c r="BY280" s="7">
        <f t="shared" si="229"/>
        <v>0</v>
      </c>
    </row>
    <row r="281" spans="1:77" s="8" customFormat="1">
      <c r="A281" s="118" t="s">
        <v>686</v>
      </c>
      <c r="B281" s="118" t="s">
        <v>687</v>
      </c>
      <c r="C281" s="269" t="s">
        <v>687</v>
      </c>
      <c r="D281" s="119" t="s">
        <v>949</v>
      </c>
      <c r="E281" s="119" t="s">
        <v>977</v>
      </c>
      <c r="F281" s="120"/>
      <c r="G281" s="121" t="s">
        <v>1304</v>
      </c>
      <c r="H281" s="121" t="s">
        <v>930</v>
      </c>
      <c r="I281" s="122">
        <v>2</v>
      </c>
      <c r="J281" s="217" t="str">
        <f t="shared" si="188"/>
        <v xml:space="preserve"> </v>
      </c>
      <c r="K281" s="123">
        <v>433103.77409566153</v>
      </c>
      <c r="L281" s="123">
        <v>564493</v>
      </c>
      <c r="M281" s="281">
        <v>0</v>
      </c>
      <c r="N281" s="264">
        <v>0</v>
      </c>
      <c r="O281" s="282">
        <v>0</v>
      </c>
      <c r="P281" s="93">
        <f t="shared" si="193"/>
        <v>6.1181926073226922E-2</v>
      </c>
      <c r="Q281" s="231">
        <v>1058631.6661792719</v>
      </c>
      <c r="R281" s="231"/>
      <c r="S281" s="123">
        <v>1058631.6661792719</v>
      </c>
      <c r="T281" s="123">
        <v>0</v>
      </c>
      <c r="U281" s="123">
        <f t="shared" si="221"/>
        <v>1058631.6661792719</v>
      </c>
      <c r="V281" s="123">
        <f t="shared" si="194"/>
        <v>1058631.6661792719</v>
      </c>
      <c r="W281" s="123" t="b">
        <f t="shared" si="195"/>
        <v>0</v>
      </c>
      <c r="X281" s="123">
        <v>14731</v>
      </c>
      <c r="Y281" s="123">
        <v>0</v>
      </c>
      <c r="Z281" s="123">
        <v>0</v>
      </c>
      <c r="AA281" s="123">
        <v>0</v>
      </c>
      <c r="AB281" s="123">
        <v>0</v>
      </c>
      <c r="AC281" s="70">
        <f t="shared" si="222"/>
        <v>14731</v>
      </c>
      <c r="AD281" s="70">
        <v>0</v>
      </c>
      <c r="AE281" s="70">
        <f t="shared" si="223"/>
        <v>1073362.6661792719</v>
      </c>
      <c r="AF281" s="51">
        <f>IF(D281='2. UC Pool Allocations by Type'!B$5,'2. UC Pool Allocations by Type'!J$5,IF(D281='2. UC Pool Allocations by Type'!B$6,'2. UC Pool Allocations by Type'!J$6,IF(D281='2. UC Pool Allocations by Type'!B$7,'2. UC Pool Allocations by Type'!J$7,IF(D281='2. UC Pool Allocations by Type'!B$10,'2. UC Pool Allocations by Type'!J$10,IF(D281='2. UC Pool Allocations by Type'!B$14,'2. UC Pool Allocations by Type'!J$14,IF(D281='2. UC Pool Allocations by Type'!B$15,'2. UC Pool Allocations by Type'!J$15,IF(D281='2. UC Pool Allocations by Type'!B$16,'2. UC Pool Allocations by Type'!J$16,0)))))))</f>
        <v>114315041.35925385</v>
      </c>
      <c r="AG281" s="71">
        <f t="shared" si="196"/>
        <v>1073362.6661792719</v>
      </c>
      <c r="AH281" s="71">
        <f t="shared" si="197"/>
        <v>0</v>
      </c>
      <c r="AI281" s="71">
        <f t="shared" si="198"/>
        <v>0</v>
      </c>
      <c r="AJ281" s="71">
        <f t="shared" si="199"/>
        <v>0</v>
      </c>
      <c r="AK281" s="71">
        <f t="shared" si="200"/>
        <v>0</v>
      </c>
      <c r="AL281" s="71">
        <f t="shared" si="201"/>
        <v>0</v>
      </c>
      <c r="AM281" s="71">
        <f t="shared" si="202"/>
        <v>0</v>
      </c>
      <c r="AN281" s="49">
        <f t="shared" si="203"/>
        <v>50714.897108175748</v>
      </c>
      <c r="AO281" s="51">
        <f>IF($E281=$D$352,U281*'1. UC Assumptions'!$H$14,0)</f>
        <v>107188.97516045634</v>
      </c>
      <c r="AP281" s="70">
        <f t="shared" si="187"/>
        <v>56474.078052280587</v>
      </c>
      <c r="AQ281" s="70">
        <f t="shared" si="204"/>
        <v>0</v>
      </c>
      <c r="AR281" s="70">
        <f t="shared" si="205"/>
        <v>0</v>
      </c>
      <c r="AS281" s="70">
        <f t="shared" si="189"/>
        <v>0</v>
      </c>
      <c r="AT281" s="70">
        <f t="shared" si="206"/>
        <v>56474.078052280587</v>
      </c>
      <c r="AU281" s="70">
        <f t="shared" si="207"/>
        <v>0</v>
      </c>
      <c r="AV281" s="70">
        <f t="shared" si="190"/>
        <v>0</v>
      </c>
      <c r="AW281" s="99">
        <f t="shared" si="191"/>
        <v>107188.97516045634</v>
      </c>
      <c r="AX281" s="281">
        <v>0</v>
      </c>
      <c r="AY281" s="281">
        <f>ROUND(AX281*'1. UC Assumptions'!$C$19,2)</f>
        <v>0</v>
      </c>
      <c r="AZ281" s="281">
        <f>IF((AE281-AD281-AX281)*'1. UC Assumptions'!$C$19&gt;0,(AE281-AD281-AX281)*'1. UC Assumptions'!$C$19,0)</f>
        <v>450275.63846220454</v>
      </c>
      <c r="BA281" s="281">
        <f t="shared" si="230"/>
        <v>450275.63846220454</v>
      </c>
      <c r="BB281" s="281">
        <f>ROUND(BA281/'1. UC Assumptions'!$C$19,2)</f>
        <v>1073362.67</v>
      </c>
      <c r="BC281" s="283">
        <f t="shared" si="224"/>
        <v>107188.97516045634</v>
      </c>
      <c r="BD281" s="281">
        <f t="shared" si="208"/>
        <v>0</v>
      </c>
      <c r="BE281" s="281">
        <f t="shared" si="209"/>
        <v>0</v>
      </c>
      <c r="BF281" s="281">
        <f t="shared" si="210"/>
        <v>966173.69483954355</v>
      </c>
      <c r="BG281" s="281">
        <f t="shared" si="211"/>
        <v>0</v>
      </c>
      <c r="BH281" s="281">
        <f t="shared" si="212"/>
        <v>0</v>
      </c>
      <c r="BI281" s="281">
        <f t="shared" si="213"/>
        <v>0</v>
      </c>
      <c r="BJ281" s="281">
        <f t="shared" si="231"/>
        <v>107188.97516045634</v>
      </c>
      <c r="BK281" s="281">
        <f t="shared" si="214"/>
        <v>107188.97516045634</v>
      </c>
      <c r="BL281" s="281">
        <f t="shared" si="215"/>
        <v>0</v>
      </c>
      <c r="BM281" s="281">
        <f t="shared" si="216"/>
        <v>0</v>
      </c>
      <c r="BN281" s="281">
        <f t="shared" si="217"/>
        <v>0</v>
      </c>
      <c r="BO281" s="281">
        <f t="shared" si="218"/>
        <v>0</v>
      </c>
      <c r="BP281" s="281">
        <f t="shared" si="219"/>
        <v>0</v>
      </c>
      <c r="BQ281" s="281">
        <f t="shared" si="220"/>
        <v>0</v>
      </c>
      <c r="BR281" s="281">
        <f t="shared" si="225"/>
        <v>107188.97516045634</v>
      </c>
      <c r="BS281" s="281">
        <f t="shared" si="192"/>
        <v>44965.77</v>
      </c>
      <c r="BT281" s="90"/>
      <c r="BU281" s="111"/>
      <c r="BV281" s="111"/>
      <c r="BW281" s="126">
        <v>440491.58409566159</v>
      </c>
      <c r="BX281" s="126">
        <v>1058631.6661792719</v>
      </c>
      <c r="BY281" s="7">
        <f t="shared" si="229"/>
        <v>0</v>
      </c>
    </row>
    <row r="282" spans="1:77" s="8" customFormat="1">
      <c r="A282" s="118" t="s">
        <v>688</v>
      </c>
      <c r="B282" s="118" t="s">
        <v>689</v>
      </c>
      <c r="C282" s="269" t="s">
        <v>689</v>
      </c>
      <c r="D282" s="119" t="s">
        <v>949</v>
      </c>
      <c r="E282" s="119"/>
      <c r="F282" s="120"/>
      <c r="G282" s="121" t="s">
        <v>1305</v>
      </c>
      <c r="H282" s="121" t="s">
        <v>773</v>
      </c>
      <c r="I282" s="122">
        <v>6</v>
      </c>
      <c r="J282" s="217" t="str">
        <f t="shared" si="188"/>
        <v xml:space="preserve"> </v>
      </c>
      <c r="K282" s="123">
        <v>3104030.9240100007</v>
      </c>
      <c r="L282" s="123">
        <v>7012556.4299999997</v>
      </c>
      <c r="M282" s="281">
        <v>5284504.79</v>
      </c>
      <c r="N282" s="264">
        <v>5284504.79</v>
      </c>
      <c r="O282" s="282">
        <v>0</v>
      </c>
      <c r="P282" s="93">
        <f t="shared" si="193"/>
        <v>7.8161563376837551E-2</v>
      </c>
      <c r="Q282" s="231">
        <v>10907315.637637766</v>
      </c>
      <c r="R282" s="231"/>
      <c r="S282" s="123">
        <v>10907315.637637766</v>
      </c>
      <c r="T282" s="123">
        <v>0</v>
      </c>
      <c r="U282" s="123">
        <f t="shared" si="221"/>
        <v>5622810.847637766</v>
      </c>
      <c r="V282" s="123">
        <f t="shared" si="194"/>
        <v>0</v>
      </c>
      <c r="W282" s="123" t="b">
        <f t="shared" si="195"/>
        <v>0</v>
      </c>
      <c r="X282" s="123">
        <v>0</v>
      </c>
      <c r="Y282" s="123">
        <v>0</v>
      </c>
      <c r="Z282" s="123">
        <v>0</v>
      </c>
      <c r="AA282" s="123">
        <v>0</v>
      </c>
      <c r="AB282" s="123">
        <v>0</v>
      </c>
      <c r="AC282" s="70">
        <f t="shared" si="222"/>
        <v>0</v>
      </c>
      <c r="AD282" s="70">
        <v>0</v>
      </c>
      <c r="AE282" s="70">
        <f t="shared" si="223"/>
        <v>5622810.847637766</v>
      </c>
      <c r="AF282" s="51">
        <f>IF(D282='2. UC Pool Allocations by Type'!B$5,'2. UC Pool Allocations by Type'!J$5,IF(D282='2. UC Pool Allocations by Type'!B$6,'2. UC Pool Allocations by Type'!J$6,IF(D282='2. UC Pool Allocations by Type'!B$7,'2. UC Pool Allocations by Type'!J$7,IF(D282='2. UC Pool Allocations by Type'!B$10,'2. UC Pool Allocations by Type'!J$10,IF(D282='2. UC Pool Allocations by Type'!B$14,'2. UC Pool Allocations by Type'!J$14,IF(D282='2. UC Pool Allocations by Type'!B$15,'2. UC Pool Allocations by Type'!J$15,IF(D282='2. UC Pool Allocations by Type'!B$16,'2. UC Pool Allocations by Type'!J$16,0)))))))</f>
        <v>114315041.35925385</v>
      </c>
      <c r="AG282" s="71">
        <f t="shared" si="196"/>
        <v>5622810.847637766</v>
      </c>
      <c r="AH282" s="71">
        <f t="shared" si="197"/>
        <v>0</v>
      </c>
      <c r="AI282" s="71">
        <f t="shared" si="198"/>
        <v>0</v>
      </c>
      <c r="AJ282" s="71">
        <f t="shared" si="199"/>
        <v>0</v>
      </c>
      <c r="AK282" s="71">
        <f t="shared" si="200"/>
        <v>0</v>
      </c>
      <c r="AL282" s="71">
        <f t="shared" si="201"/>
        <v>0</v>
      </c>
      <c r="AM282" s="71">
        <f t="shared" si="202"/>
        <v>0</v>
      </c>
      <c r="AN282" s="49">
        <f t="shared" si="203"/>
        <v>265670.01311098016</v>
      </c>
      <c r="AO282" s="51">
        <f>IF($E282=$D$352,U282*'1. UC Assumptions'!$H$14,0)</f>
        <v>0</v>
      </c>
      <c r="AP282" s="70">
        <f t="shared" si="187"/>
        <v>0</v>
      </c>
      <c r="AQ282" s="70">
        <f t="shared" si="204"/>
        <v>0</v>
      </c>
      <c r="AR282" s="70">
        <f t="shared" si="205"/>
        <v>0</v>
      </c>
      <c r="AS282" s="70">
        <f t="shared" si="189"/>
        <v>0</v>
      </c>
      <c r="AT282" s="70">
        <f t="shared" si="206"/>
        <v>0</v>
      </c>
      <c r="AU282" s="70">
        <f t="shared" si="207"/>
        <v>265670.01311098016</v>
      </c>
      <c r="AV282" s="70">
        <f t="shared" si="190"/>
        <v>-11907.546730952427</v>
      </c>
      <c r="AW282" s="99">
        <f t="shared" si="191"/>
        <v>253762.46638002773</v>
      </c>
      <c r="AX282" s="281">
        <v>5284504.79</v>
      </c>
      <c r="AY282" s="281">
        <f>ROUND(AX282*'1. UC Assumptions'!$C$19,2)</f>
        <v>2216849.7599999998</v>
      </c>
      <c r="AZ282" s="281">
        <f>IF((AE282-AD282-AX282)*'1. UC Assumptions'!$C$19&gt;0,(AE282-AD282-AX282)*'1. UC Assumptions'!$C$19,0)</f>
        <v>141919.39117904284</v>
      </c>
      <c r="BA282" s="281">
        <f t="shared" si="230"/>
        <v>2358769.1511790426</v>
      </c>
      <c r="BB282" s="281">
        <f>ROUND(BA282/'1. UC Assumptions'!$C$19,2)</f>
        <v>5622810.8499999996</v>
      </c>
      <c r="BC282" s="283">
        <f t="shared" si="224"/>
        <v>253762.46638002773</v>
      </c>
      <c r="BD282" s="281">
        <f t="shared" si="208"/>
        <v>0</v>
      </c>
      <c r="BE282" s="281">
        <f t="shared" si="209"/>
        <v>0</v>
      </c>
      <c r="BF282" s="281">
        <f t="shared" si="210"/>
        <v>5369048.3836199716</v>
      </c>
      <c r="BG282" s="281">
        <f t="shared" si="211"/>
        <v>0</v>
      </c>
      <c r="BH282" s="281">
        <f t="shared" si="212"/>
        <v>0</v>
      </c>
      <c r="BI282" s="281">
        <f t="shared" si="213"/>
        <v>0</v>
      </c>
      <c r="BJ282" s="281">
        <f t="shared" si="231"/>
        <v>253762.46638002773</v>
      </c>
      <c r="BK282" s="281">
        <f t="shared" si="214"/>
        <v>253762.46638002773</v>
      </c>
      <c r="BL282" s="281">
        <f t="shared" si="215"/>
        <v>0</v>
      </c>
      <c r="BM282" s="281">
        <f t="shared" si="216"/>
        <v>0</v>
      </c>
      <c r="BN282" s="281">
        <f t="shared" si="217"/>
        <v>0</v>
      </c>
      <c r="BO282" s="281">
        <f t="shared" si="218"/>
        <v>0</v>
      </c>
      <c r="BP282" s="281">
        <f t="shared" si="219"/>
        <v>0</v>
      </c>
      <c r="BQ282" s="281">
        <f t="shared" si="220"/>
        <v>0</v>
      </c>
      <c r="BR282" s="281">
        <f t="shared" si="225"/>
        <v>253762.46638002773</v>
      </c>
      <c r="BS282" s="281">
        <f t="shared" si="192"/>
        <v>106453.35</v>
      </c>
      <c r="BT282" s="117"/>
      <c r="BU282" s="111"/>
      <c r="BV282" s="111"/>
      <c r="BW282" s="126">
        <v>3342021.4840100002</v>
      </c>
      <c r="BX282" s="126">
        <v>10907315.637637766</v>
      </c>
      <c r="BY282" s="7">
        <f t="shared" si="229"/>
        <v>0</v>
      </c>
    </row>
    <row r="283" spans="1:77" s="8" customFormat="1">
      <c r="A283" s="118" t="s">
        <v>690</v>
      </c>
      <c r="B283" s="118" t="s">
        <v>691</v>
      </c>
      <c r="C283" s="269" t="s">
        <v>691</v>
      </c>
      <c r="D283" s="119" t="s">
        <v>949</v>
      </c>
      <c r="E283" s="119" t="s">
        <v>977</v>
      </c>
      <c r="F283" s="120"/>
      <c r="G283" s="121" t="s">
        <v>1306</v>
      </c>
      <c r="H283" s="121" t="s">
        <v>931</v>
      </c>
      <c r="I283" s="122">
        <v>13</v>
      </c>
      <c r="J283" s="217" t="str">
        <f t="shared" si="188"/>
        <v xml:space="preserve"> </v>
      </c>
      <c r="K283" s="123">
        <v>626157.80808086821</v>
      </c>
      <c r="L283" s="123">
        <v>980075</v>
      </c>
      <c r="M283" s="281">
        <v>1474859.7200000002</v>
      </c>
      <c r="N283" s="264">
        <v>1460193.8222532806</v>
      </c>
      <c r="O283" s="282">
        <v>14665.897746719653</v>
      </c>
      <c r="P283" s="93">
        <f t="shared" si="193"/>
        <v>6.1385666412686168E-2</v>
      </c>
      <c r="Q283" s="231">
        <v>1704832.4794188328</v>
      </c>
      <c r="R283" s="231"/>
      <c r="S283" s="123">
        <v>1704832.4794188328</v>
      </c>
      <c r="T283" s="123">
        <v>0</v>
      </c>
      <c r="U283" s="123">
        <f t="shared" si="221"/>
        <v>244638.65716555226</v>
      </c>
      <c r="V283" s="123">
        <f t="shared" si="194"/>
        <v>244638.65716555226</v>
      </c>
      <c r="W283" s="123" t="b">
        <f t="shared" si="195"/>
        <v>0</v>
      </c>
      <c r="X283" s="123">
        <v>17123</v>
      </c>
      <c r="Y283" s="123">
        <v>0</v>
      </c>
      <c r="Z283" s="123">
        <v>0</v>
      </c>
      <c r="AA283" s="123">
        <v>0</v>
      </c>
      <c r="AB283" s="123">
        <v>0</v>
      </c>
      <c r="AC283" s="70">
        <f t="shared" si="222"/>
        <v>2457.1022532803472</v>
      </c>
      <c r="AD283" s="70">
        <v>0</v>
      </c>
      <c r="AE283" s="70">
        <f t="shared" si="223"/>
        <v>247095.7594188326</v>
      </c>
      <c r="AF283" s="51">
        <f>IF(D283='2. UC Pool Allocations by Type'!B$5,'2. UC Pool Allocations by Type'!J$5,IF(D283='2. UC Pool Allocations by Type'!B$6,'2. UC Pool Allocations by Type'!J$6,IF(D283='2. UC Pool Allocations by Type'!B$7,'2. UC Pool Allocations by Type'!J$7,IF(D283='2. UC Pool Allocations by Type'!B$10,'2. UC Pool Allocations by Type'!J$10,IF(D283='2. UC Pool Allocations by Type'!B$14,'2. UC Pool Allocations by Type'!J$14,IF(D283='2. UC Pool Allocations by Type'!B$15,'2. UC Pool Allocations by Type'!J$15,IF(D283='2. UC Pool Allocations by Type'!B$16,'2. UC Pool Allocations by Type'!J$16,0)))))))</f>
        <v>114315041.35925385</v>
      </c>
      <c r="AG283" s="71">
        <f t="shared" si="196"/>
        <v>247095.7594188326</v>
      </c>
      <c r="AH283" s="71">
        <f t="shared" si="197"/>
        <v>0</v>
      </c>
      <c r="AI283" s="71">
        <f t="shared" si="198"/>
        <v>0</v>
      </c>
      <c r="AJ283" s="71">
        <f t="shared" si="199"/>
        <v>0</v>
      </c>
      <c r="AK283" s="71">
        <f t="shared" si="200"/>
        <v>0</v>
      </c>
      <c r="AL283" s="71">
        <f t="shared" si="201"/>
        <v>0</v>
      </c>
      <c r="AM283" s="71">
        <f t="shared" si="202"/>
        <v>0</v>
      </c>
      <c r="AN283" s="49">
        <f t="shared" si="203"/>
        <v>11674.931884299072</v>
      </c>
      <c r="AO283" s="51">
        <f>IF($E283=$D$352,U283*'1. UC Assumptions'!$H$14,0)</f>
        <v>24770.24614316153</v>
      </c>
      <c r="AP283" s="70">
        <f t="shared" si="187"/>
        <v>13095.314258862458</v>
      </c>
      <c r="AQ283" s="70">
        <f t="shared" si="204"/>
        <v>0</v>
      </c>
      <c r="AR283" s="70">
        <f t="shared" si="205"/>
        <v>0</v>
      </c>
      <c r="AS283" s="70">
        <f t="shared" si="189"/>
        <v>0</v>
      </c>
      <c r="AT283" s="70">
        <f t="shared" si="206"/>
        <v>13095.314258862458</v>
      </c>
      <c r="AU283" s="70">
        <f t="shared" si="207"/>
        <v>0</v>
      </c>
      <c r="AV283" s="70">
        <f t="shared" si="190"/>
        <v>0</v>
      </c>
      <c r="AW283" s="99">
        <f t="shared" si="191"/>
        <v>24770.24614316153</v>
      </c>
      <c r="AX283" s="281">
        <v>1474859.7200000002</v>
      </c>
      <c r="AY283" s="281">
        <f>ROUND(AX283*'1. UC Assumptions'!$C$19,2)</f>
        <v>618703.65</v>
      </c>
      <c r="AZ283" s="281">
        <f>IF((AE283-AD283-AX283)*'1. UC Assumptions'!$C$19&gt;0,(AE283-AD283-AX283)*'1. UC Assumptions'!$C$19,0)</f>
        <v>0</v>
      </c>
      <c r="BA283" s="281">
        <f t="shared" si="230"/>
        <v>618703.65</v>
      </c>
      <c r="BB283" s="281">
        <f>ROUND(BA283/'1. UC Assumptions'!$C$19,2)</f>
        <v>1474859.71</v>
      </c>
      <c r="BC283" s="283">
        <f t="shared" si="224"/>
        <v>24770.24614316153</v>
      </c>
      <c r="BD283" s="281">
        <f t="shared" si="208"/>
        <v>0</v>
      </c>
      <c r="BE283" s="281">
        <f t="shared" si="209"/>
        <v>0</v>
      </c>
      <c r="BF283" s="281">
        <f t="shared" si="210"/>
        <v>1450089.4638568384</v>
      </c>
      <c r="BG283" s="281">
        <f t="shared" si="211"/>
        <v>0</v>
      </c>
      <c r="BH283" s="281">
        <f t="shared" si="212"/>
        <v>0</v>
      </c>
      <c r="BI283" s="281">
        <f t="shared" si="213"/>
        <v>0</v>
      </c>
      <c r="BJ283" s="281">
        <f t="shared" si="231"/>
        <v>24770.24614316153</v>
      </c>
      <c r="BK283" s="281">
        <f t="shared" si="214"/>
        <v>24770.24614316153</v>
      </c>
      <c r="BL283" s="281">
        <f t="shared" si="215"/>
        <v>0</v>
      </c>
      <c r="BM283" s="281">
        <f t="shared" si="216"/>
        <v>0</v>
      </c>
      <c r="BN283" s="281">
        <f t="shared" si="217"/>
        <v>0</v>
      </c>
      <c r="BO283" s="281">
        <f t="shared" si="218"/>
        <v>0</v>
      </c>
      <c r="BP283" s="281">
        <f t="shared" si="219"/>
        <v>0</v>
      </c>
      <c r="BQ283" s="281">
        <f t="shared" si="220"/>
        <v>0</v>
      </c>
      <c r="BR283" s="281">
        <f t="shared" si="225"/>
        <v>24770.24614316153</v>
      </c>
      <c r="BS283" s="281">
        <f t="shared" si="192"/>
        <v>10391.11</v>
      </c>
      <c r="BT283" s="117"/>
      <c r="BU283" s="111"/>
      <c r="BV283" s="111"/>
      <c r="BW283" s="126">
        <v>638363.60808086826</v>
      </c>
      <c r="BX283" s="126">
        <v>1704832.4794188328</v>
      </c>
      <c r="BY283" s="7">
        <f t="shared" si="229"/>
        <v>0</v>
      </c>
    </row>
    <row r="284" spans="1:77" s="8" customFormat="1">
      <c r="A284" s="118" t="s">
        <v>693</v>
      </c>
      <c r="B284" s="118" t="s">
        <v>694</v>
      </c>
      <c r="C284" s="269" t="s">
        <v>694</v>
      </c>
      <c r="D284" s="119" t="s">
        <v>949</v>
      </c>
      <c r="E284" s="119"/>
      <c r="F284" s="120"/>
      <c r="G284" s="121" t="s">
        <v>692</v>
      </c>
      <c r="H284" s="121" t="s">
        <v>784</v>
      </c>
      <c r="I284" s="122">
        <v>1</v>
      </c>
      <c r="J284" s="217">
        <f t="shared" si="188"/>
        <v>1</v>
      </c>
      <c r="K284" s="123">
        <v>6623022.5659400634</v>
      </c>
      <c r="L284" s="123">
        <v>6063898.4821500005</v>
      </c>
      <c r="M284" s="281">
        <v>4976174.9400000004</v>
      </c>
      <c r="N284" s="264">
        <v>4976174.9400000004</v>
      </c>
      <c r="O284" s="282">
        <v>0</v>
      </c>
      <c r="P284" s="93">
        <f t="shared" si="193"/>
        <v>0.49982910856823493</v>
      </c>
      <c r="Q284" s="231">
        <v>13476056.071375499</v>
      </c>
      <c r="R284" s="231"/>
      <c r="S284" s="123">
        <v>19028213.486032497</v>
      </c>
      <c r="T284" s="123">
        <v>2877261.7231230009</v>
      </c>
      <c r="U284" s="123">
        <f t="shared" si="221"/>
        <v>11174776.822909497</v>
      </c>
      <c r="V284" s="123">
        <f t="shared" si="194"/>
        <v>0</v>
      </c>
      <c r="W284" s="123" t="b">
        <f t="shared" si="195"/>
        <v>0</v>
      </c>
      <c r="X284" s="123">
        <v>0</v>
      </c>
      <c r="Y284" s="123">
        <v>0</v>
      </c>
      <c r="Z284" s="123">
        <v>0</v>
      </c>
      <c r="AA284" s="123">
        <v>0</v>
      </c>
      <c r="AB284" s="123">
        <v>0</v>
      </c>
      <c r="AC284" s="70">
        <f t="shared" si="222"/>
        <v>0</v>
      </c>
      <c r="AD284" s="70">
        <v>0</v>
      </c>
      <c r="AE284" s="70">
        <f t="shared" si="223"/>
        <v>11174776.822909497</v>
      </c>
      <c r="AF284" s="51">
        <f>IF(D284='2. UC Pool Allocations by Type'!B$5,'2. UC Pool Allocations by Type'!J$5,IF(D284='2. UC Pool Allocations by Type'!B$6,'2. UC Pool Allocations by Type'!J$6,IF(D284='2. UC Pool Allocations by Type'!B$7,'2. UC Pool Allocations by Type'!J$7,IF(D284='2. UC Pool Allocations by Type'!B$10,'2. UC Pool Allocations by Type'!J$10,IF(D284='2. UC Pool Allocations by Type'!B$14,'2. UC Pool Allocations by Type'!J$14,IF(D284='2. UC Pool Allocations by Type'!B$15,'2. UC Pool Allocations by Type'!J$15,IF(D284='2. UC Pool Allocations by Type'!B$16,'2. UC Pool Allocations by Type'!J$16,0)))))))</f>
        <v>114315041.35925385</v>
      </c>
      <c r="AG284" s="71">
        <f t="shared" si="196"/>
        <v>11174776.822909497</v>
      </c>
      <c r="AH284" s="71">
        <f t="shared" si="197"/>
        <v>0</v>
      </c>
      <c r="AI284" s="71">
        <f t="shared" si="198"/>
        <v>0</v>
      </c>
      <c r="AJ284" s="71">
        <f t="shared" si="199"/>
        <v>0</v>
      </c>
      <c r="AK284" s="71">
        <f t="shared" si="200"/>
        <v>0</v>
      </c>
      <c r="AL284" s="71">
        <f t="shared" si="201"/>
        <v>0</v>
      </c>
      <c r="AM284" s="71">
        <f t="shared" si="202"/>
        <v>0</v>
      </c>
      <c r="AN284" s="49">
        <f t="shared" si="203"/>
        <v>527992.7042720787</v>
      </c>
      <c r="AO284" s="51">
        <f>IF($E284=$D$352,U284*'1. UC Assumptions'!$H$14,0)</f>
        <v>0</v>
      </c>
      <c r="AP284" s="70">
        <f t="shared" si="187"/>
        <v>0</v>
      </c>
      <c r="AQ284" s="70">
        <f t="shared" si="204"/>
        <v>0</v>
      </c>
      <c r="AR284" s="70">
        <f t="shared" si="205"/>
        <v>0</v>
      </c>
      <c r="AS284" s="70">
        <f t="shared" si="189"/>
        <v>0</v>
      </c>
      <c r="AT284" s="70">
        <f t="shared" si="206"/>
        <v>0</v>
      </c>
      <c r="AU284" s="70">
        <f t="shared" si="207"/>
        <v>527992.7042720787</v>
      </c>
      <c r="AV284" s="70">
        <f t="shared" si="190"/>
        <v>-23665.063761243422</v>
      </c>
      <c r="AW284" s="99">
        <f t="shared" si="191"/>
        <v>504327.64051083528</v>
      </c>
      <c r="AX284" s="281">
        <v>4976174.9400000004</v>
      </c>
      <c r="AY284" s="281">
        <f>ROUND(AX284*'1. UC Assumptions'!$C$19,2)</f>
        <v>2087505.39</v>
      </c>
      <c r="AZ284" s="281">
        <f>IF((AE284-AD284-AX284)*'1. UC Assumptions'!$C$19&gt;0,(AE284-AD284-AX284)*'1. UC Assumptions'!$C$19,0)</f>
        <v>2600313.4898805334</v>
      </c>
      <c r="BA284" s="281">
        <f t="shared" si="230"/>
        <v>4687818.8798805336</v>
      </c>
      <c r="BB284" s="281">
        <f>ROUND(BA284/'1. UC Assumptions'!$C$19,2)</f>
        <v>11174776.83</v>
      </c>
      <c r="BC284" s="283">
        <f t="shared" si="224"/>
        <v>504327.64051083528</v>
      </c>
      <c r="BD284" s="281">
        <f t="shared" si="208"/>
        <v>0</v>
      </c>
      <c r="BE284" s="281">
        <f t="shared" si="209"/>
        <v>0</v>
      </c>
      <c r="BF284" s="281">
        <f t="shared" si="210"/>
        <v>10670449.189489165</v>
      </c>
      <c r="BG284" s="281">
        <f t="shared" si="211"/>
        <v>0</v>
      </c>
      <c r="BH284" s="281">
        <f t="shared" si="212"/>
        <v>0</v>
      </c>
      <c r="BI284" s="281">
        <f t="shared" si="213"/>
        <v>0</v>
      </c>
      <c r="BJ284" s="281">
        <f t="shared" si="231"/>
        <v>504327.64051083528</v>
      </c>
      <c r="BK284" s="281">
        <f t="shared" si="214"/>
        <v>504327.64051083528</v>
      </c>
      <c r="BL284" s="281">
        <f t="shared" si="215"/>
        <v>0</v>
      </c>
      <c r="BM284" s="281">
        <f t="shared" si="216"/>
        <v>0</v>
      </c>
      <c r="BN284" s="281">
        <f t="shared" si="217"/>
        <v>0</v>
      </c>
      <c r="BO284" s="281">
        <f t="shared" si="218"/>
        <v>0</v>
      </c>
      <c r="BP284" s="281">
        <f t="shared" si="219"/>
        <v>0</v>
      </c>
      <c r="BQ284" s="281">
        <f t="shared" si="220"/>
        <v>0</v>
      </c>
      <c r="BR284" s="281">
        <f t="shared" si="225"/>
        <v>504327.64051083528</v>
      </c>
      <c r="BS284" s="281">
        <f t="shared" si="192"/>
        <v>211565.44</v>
      </c>
      <c r="BT284" s="117"/>
      <c r="BU284" s="111"/>
      <c r="BV284" s="111"/>
      <c r="BW284" s="126">
        <v>6729246.705940064</v>
      </c>
      <c r="BX284" s="126">
        <v>13476056.071375499</v>
      </c>
      <c r="BY284" s="7">
        <f t="shared" si="229"/>
        <v>-5552157.4146569986</v>
      </c>
    </row>
    <row r="285" spans="1:77" s="8" customFormat="1">
      <c r="A285" s="118" t="s">
        <v>696</v>
      </c>
      <c r="B285" s="118" t="s">
        <v>697</v>
      </c>
      <c r="C285" s="269" t="s">
        <v>697</v>
      </c>
      <c r="D285" s="119" t="s">
        <v>949</v>
      </c>
      <c r="E285" s="119"/>
      <c r="F285" s="120"/>
      <c r="G285" s="121" t="s">
        <v>695</v>
      </c>
      <c r="H285" s="121" t="s">
        <v>854</v>
      </c>
      <c r="I285" s="122">
        <v>7</v>
      </c>
      <c r="J285" s="217" t="str">
        <f t="shared" si="188"/>
        <v xml:space="preserve"> </v>
      </c>
      <c r="K285" s="123">
        <v>5271177.5790499989</v>
      </c>
      <c r="L285" s="123">
        <v>10289914.98</v>
      </c>
      <c r="M285" s="281">
        <v>8384681.7000000002</v>
      </c>
      <c r="N285" s="264">
        <v>8139862.9148450084</v>
      </c>
      <c r="O285" s="282">
        <v>244818.78515499178</v>
      </c>
      <c r="P285" s="93">
        <f t="shared" si="193"/>
        <v>0.10381831793700202</v>
      </c>
      <c r="Q285" s="231">
        <v>17176619.013792567</v>
      </c>
      <c r="R285" s="231"/>
      <c r="S285" s="123">
        <v>17176619.013792567</v>
      </c>
      <c r="T285" s="123">
        <v>0</v>
      </c>
      <c r="U285" s="123">
        <f t="shared" si="221"/>
        <v>9036756.0989475586</v>
      </c>
      <c r="V285" s="123">
        <f t="shared" si="194"/>
        <v>0</v>
      </c>
      <c r="W285" s="123" t="b">
        <f t="shared" si="195"/>
        <v>0</v>
      </c>
      <c r="X285" s="123">
        <v>516613</v>
      </c>
      <c r="Y285" s="123">
        <v>0</v>
      </c>
      <c r="Z285" s="123">
        <v>0</v>
      </c>
      <c r="AA285" s="123">
        <v>0</v>
      </c>
      <c r="AB285" s="123">
        <v>0</v>
      </c>
      <c r="AC285" s="70">
        <f t="shared" si="222"/>
        <v>271794.21484500822</v>
      </c>
      <c r="AD285" s="70">
        <v>0</v>
      </c>
      <c r="AE285" s="70">
        <f t="shared" si="223"/>
        <v>9308550.3137925677</v>
      </c>
      <c r="AF285" s="51">
        <f>IF(D285='2. UC Pool Allocations by Type'!B$5,'2. UC Pool Allocations by Type'!J$5,IF(D285='2. UC Pool Allocations by Type'!B$6,'2. UC Pool Allocations by Type'!J$6,IF(D285='2. UC Pool Allocations by Type'!B$7,'2. UC Pool Allocations by Type'!J$7,IF(D285='2. UC Pool Allocations by Type'!B$10,'2. UC Pool Allocations by Type'!J$10,IF(D285='2. UC Pool Allocations by Type'!B$14,'2. UC Pool Allocations by Type'!J$14,IF(D285='2. UC Pool Allocations by Type'!B$15,'2. UC Pool Allocations by Type'!J$15,IF(D285='2. UC Pool Allocations by Type'!B$16,'2. UC Pool Allocations by Type'!J$16,0)))))))</f>
        <v>114315041.35925385</v>
      </c>
      <c r="AG285" s="71">
        <f t="shared" si="196"/>
        <v>9308550.3137925677</v>
      </c>
      <c r="AH285" s="71">
        <f t="shared" si="197"/>
        <v>0</v>
      </c>
      <c r="AI285" s="71">
        <f t="shared" si="198"/>
        <v>0</v>
      </c>
      <c r="AJ285" s="71">
        <f t="shared" si="199"/>
        <v>0</v>
      </c>
      <c r="AK285" s="71">
        <f t="shared" si="200"/>
        <v>0</v>
      </c>
      <c r="AL285" s="71">
        <f t="shared" si="201"/>
        <v>0</v>
      </c>
      <c r="AM285" s="71">
        <f t="shared" si="202"/>
        <v>0</v>
      </c>
      <c r="AN285" s="49">
        <f t="shared" si="203"/>
        <v>439816.09037203132</v>
      </c>
      <c r="AO285" s="51">
        <f>IF($E285=$D$352,U285*'1. UC Assumptions'!$H$14,0)</f>
        <v>0</v>
      </c>
      <c r="AP285" s="70">
        <f t="shared" si="187"/>
        <v>0</v>
      </c>
      <c r="AQ285" s="70">
        <f t="shared" si="204"/>
        <v>0</v>
      </c>
      <c r="AR285" s="70">
        <f t="shared" si="205"/>
        <v>0</v>
      </c>
      <c r="AS285" s="70">
        <f t="shared" si="189"/>
        <v>0</v>
      </c>
      <c r="AT285" s="70">
        <f t="shared" si="206"/>
        <v>0</v>
      </c>
      <c r="AU285" s="70">
        <f t="shared" si="207"/>
        <v>439816.09037203132</v>
      </c>
      <c r="AV285" s="70">
        <f t="shared" si="190"/>
        <v>-19712.915988535056</v>
      </c>
      <c r="AW285" s="99">
        <f t="shared" si="191"/>
        <v>420103.17438349628</v>
      </c>
      <c r="AX285" s="281">
        <v>8384681.7000000002</v>
      </c>
      <c r="AY285" s="281">
        <f>ROUND(AX285*'1. UC Assumptions'!$C$19,2)</f>
        <v>3517373.97</v>
      </c>
      <c r="AZ285" s="281">
        <f>IF((AE285-AD285-AX285)*'1. UC Assumptions'!$C$19&gt;0,(AE285-AD285-AX285)*'1. UC Assumptions'!$C$19,0)</f>
        <v>387562.88348598208</v>
      </c>
      <c r="BA285" s="281">
        <f t="shared" si="230"/>
        <v>3904936.8534859824</v>
      </c>
      <c r="BB285" s="281">
        <f>ROUND(BA285/'1. UC Assumptions'!$C$19,2)</f>
        <v>9308550.3100000005</v>
      </c>
      <c r="BC285" s="283">
        <f t="shared" si="224"/>
        <v>420103.17438349628</v>
      </c>
      <c r="BD285" s="281">
        <f t="shared" si="208"/>
        <v>0</v>
      </c>
      <c r="BE285" s="281">
        <f t="shared" si="209"/>
        <v>0</v>
      </c>
      <c r="BF285" s="281">
        <f t="shared" si="210"/>
        <v>8888447.1356165037</v>
      </c>
      <c r="BG285" s="281">
        <f t="shared" si="211"/>
        <v>0</v>
      </c>
      <c r="BH285" s="281">
        <f t="shared" si="212"/>
        <v>0</v>
      </c>
      <c r="BI285" s="281">
        <f t="shared" si="213"/>
        <v>0</v>
      </c>
      <c r="BJ285" s="281">
        <f t="shared" si="231"/>
        <v>420103.17438349628</v>
      </c>
      <c r="BK285" s="281">
        <f t="shared" si="214"/>
        <v>420103.17438349628</v>
      </c>
      <c r="BL285" s="281">
        <f t="shared" si="215"/>
        <v>0</v>
      </c>
      <c r="BM285" s="281">
        <f t="shared" si="216"/>
        <v>0</v>
      </c>
      <c r="BN285" s="281">
        <f t="shared" si="217"/>
        <v>0</v>
      </c>
      <c r="BO285" s="281">
        <f t="shared" si="218"/>
        <v>0</v>
      </c>
      <c r="BP285" s="281">
        <f t="shared" si="219"/>
        <v>0</v>
      </c>
      <c r="BQ285" s="281">
        <f t="shared" si="220"/>
        <v>0</v>
      </c>
      <c r="BR285" s="281">
        <f t="shared" si="225"/>
        <v>420103.17438349628</v>
      </c>
      <c r="BS285" s="281">
        <f t="shared" si="192"/>
        <v>176233.28</v>
      </c>
      <c r="BT285" s="117"/>
      <c r="BU285" s="111"/>
      <c r="BV285" s="111"/>
      <c r="BW285" s="126">
        <v>6016263.8990499992</v>
      </c>
      <c r="BX285" s="126">
        <v>17176619.013792567</v>
      </c>
      <c r="BY285" s="7">
        <f t="shared" si="229"/>
        <v>0</v>
      </c>
    </row>
    <row r="286" spans="1:77" s="8" customFormat="1">
      <c r="A286" s="118" t="s">
        <v>698</v>
      </c>
      <c r="B286" s="118" t="s">
        <v>699</v>
      </c>
      <c r="C286" s="269" t="s">
        <v>699</v>
      </c>
      <c r="D286" s="119" t="s">
        <v>949</v>
      </c>
      <c r="E286" s="119" t="s">
        <v>977</v>
      </c>
      <c r="F286" s="120"/>
      <c r="G286" s="121" t="s">
        <v>1307</v>
      </c>
      <c r="H286" s="121" t="s">
        <v>932</v>
      </c>
      <c r="I286" s="122">
        <v>1</v>
      </c>
      <c r="J286" s="217">
        <f t="shared" si="188"/>
        <v>1</v>
      </c>
      <c r="K286" s="123">
        <v>458537.01369969733</v>
      </c>
      <c r="L286" s="123">
        <v>2614512</v>
      </c>
      <c r="M286" s="281">
        <v>2162328.0499999998</v>
      </c>
      <c r="N286" s="264">
        <v>1728328.706043693</v>
      </c>
      <c r="O286" s="282">
        <v>433999.34395630681</v>
      </c>
      <c r="P286" s="93">
        <f t="shared" si="193"/>
        <v>0.10710029809034016</v>
      </c>
      <c r="Q286" s="231">
        <v>3402173.4791131606</v>
      </c>
      <c r="R286" s="231"/>
      <c r="S286" s="123">
        <v>3402173.4791131606</v>
      </c>
      <c r="T286" s="123">
        <v>833220.03747717664</v>
      </c>
      <c r="U286" s="123">
        <f t="shared" si="221"/>
        <v>840624.73559229099</v>
      </c>
      <c r="V286" s="123">
        <f t="shared" si="194"/>
        <v>840624.73559229099</v>
      </c>
      <c r="W286" s="123" t="b">
        <f t="shared" si="195"/>
        <v>0</v>
      </c>
      <c r="X286" s="123">
        <v>645088</v>
      </c>
      <c r="Y286" s="123">
        <v>0</v>
      </c>
      <c r="Z286" s="123">
        <v>0</v>
      </c>
      <c r="AA286" s="123">
        <v>0</v>
      </c>
      <c r="AB286" s="123">
        <v>0</v>
      </c>
      <c r="AC286" s="70">
        <f t="shared" si="222"/>
        <v>211088.65604369319</v>
      </c>
      <c r="AD286" s="70">
        <v>0</v>
      </c>
      <c r="AE286" s="70">
        <f t="shared" si="223"/>
        <v>1051713.3916359842</v>
      </c>
      <c r="AF286" s="51">
        <f>IF(D286='2. UC Pool Allocations by Type'!B$5,'2. UC Pool Allocations by Type'!J$5,IF(D286='2. UC Pool Allocations by Type'!B$6,'2. UC Pool Allocations by Type'!J$6,IF(D286='2. UC Pool Allocations by Type'!B$7,'2. UC Pool Allocations by Type'!J$7,IF(D286='2. UC Pool Allocations by Type'!B$10,'2. UC Pool Allocations by Type'!J$10,IF(D286='2. UC Pool Allocations by Type'!B$14,'2. UC Pool Allocations by Type'!J$14,IF(D286='2. UC Pool Allocations by Type'!B$15,'2. UC Pool Allocations by Type'!J$15,IF(D286='2. UC Pool Allocations by Type'!B$16,'2. UC Pool Allocations by Type'!J$16,0)))))))</f>
        <v>114315041.35925385</v>
      </c>
      <c r="AG286" s="71">
        <f t="shared" si="196"/>
        <v>1051713.3916359842</v>
      </c>
      <c r="AH286" s="71">
        <f t="shared" si="197"/>
        <v>0</v>
      </c>
      <c r="AI286" s="71">
        <f t="shared" si="198"/>
        <v>0</v>
      </c>
      <c r="AJ286" s="71">
        <f t="shared" si="199"/>
        <v>0</v>
      </c>
      <c r="AK286" s="71">
        <f t="shared" si="200"/>
        <v>0</v>
      </c>
      <c r="AL286" s="71">
        <f t="shared" si="201"/>
        <v>0</v>
      </c>
      <c r="AM286" s="71">
        <f t="shared" si="202"/>
        <v>0</v>
      </c>
      <c r="AN286" s="49">
        <f t="shared" si="203"/>
        <v>49691.998915864191</v>
      </c>
      <c r="AO286" s="51">
        <f>IF($E286=$D$352,U286*'1. UC Assumptions'!$H$14,0)</f>
        <v>85115.254702203936</v>
      </c>
      <c r="AP286" s="70">
        <f t="shared" si="187"/>
        <v>35423.255786339745</v>
      </c>
      <c r="AQ286" s="70">
        <f t="shared" si="204"/>
        <v>0</v>
      </c>
      <c r="AR286" s="70">
        <f t="shared" si="205"/>
        <v>0</v>
      </c>
      <c r="AS286" s="70">
        <f t="shared" si="189"/>
        <v>0</v>
      </c>
      <c r="AT286" s="70">
        <f t="shared" si="206"/>
        <v>35423.255786339745</v>
      </c>
      <c r="AU286" s="70">
        <f t="shared" si="207"/>
        <v>0</v>
      </c>
      <c r="AV286" s="70">
        <f t="shared" si="190"/>
        <v>0</v>
      </c>
      <c r="AW286" s="99">
        <f t="shared" si="191"/>
        <v>85115.254702203936</v>
      </c>
      <c r="AX286" s="281">
        <v>2162328.0499999998</v>
      </c>
      <c r="AY286" s="281">
        <f>ROUND(AX286*'1. UC Assumptions'!$C$19,2)</f>
        <v>907096.62</v>
      </c>
      <c r="AZ286" s="281">
        <f>IF((AE286-AD286-AX286)*'1. UC Assumptions'!$C$19&gt;0,(AE286-AD286-AX286)*'1. UC Assumptions'!$C$19,0)</f>
        <v>0</v>
      </c>
      <c r="BA286" s="281">
        <f t="shared" si="230"/>
        <v>907096.62</v>
      </c>
      <c r="BB286" s="281">
        <f>ROUND(BA286/'1. UC Assumptions'!$C$19,2)</f>
        <v>2162328.06</v>
      </c>
      <c r="BC286" s="283">
        <f t="shared" si="224"/>
        <v>85115.254702203936</v>
      </c>
      <c r="BD286" s="281">
        <f t="shared" si="208"/>
        <v>0</v>
      </c>
      <c r="BE286" s="281">
        <f t="shared" si="209"/>
        <v>0</v>
      </c>
      <c r="BF286" s="281">
        <f t="shared" si="210"/>
        <v>2077212.8052977961</v>
      </c>
      <c r="BG286" s="281">
        <f t="shared" si="211"/>
        <v>0</v>
      </c>
      <c r="BH286" s="281">
        <f t="shared" si="212"/>
        <v>0</v>
      </c>
      <c r="BI286" s="281">
        <f t="shared" si="213"/>
        <v>0</v>
      </c>
      <c r="BJ286" s="281">
        <f t="shared" si="231"/>
        <v>85115.254702203936</v>
      </c>
      <c r="BK286" s="281">
        <f t="shared" si="214"/>
        <v>85115.254702203936</v>
      </c>
      <c r="BL286" s="281">
        <f t="shared" si="215"/>
        <v>0</v>
      </c>
      <c r="BM286" s="281">
        <f t="shared" si="216"/>
        <v>0</v>
      </c>
      <c r="BN286" s="281">
        <f t="shared" si="217"/>
        <v>0</v>
      </c>
      <c r="BO286" s="281">
        <f t="shared" si="218"/>
        <v>0</v>
      </c>
      <c r="BP286" s="281">
        <f t="shared" si="219"/>
        <v>0</v>
      </c>
      <c r="BQ286" s="281">
        <f t="shared" si="220"/>
        <v>0</v>
      </c>
      <c r="BR286" s="281">
        <f t="shared" si="225"/>
        <v>85115.254702203936</v>
      </c>
      <c r="BS286" s="281">
        <f t="shared" si="192"/>
        <v>35705.839999999997</v>
      </c>
      <c r="BT286" s="117"/>
      <c r="BU286" s="111"/>
      <c r="BV286" s="111"/>
      <c r="BW286" s="126">
        <v>615253.3736996972</v>
      </c>
      <c r="BX286" s="126">
        <v>3402173.4791131606</v>
      </c>
      <c r="BY286" s="7">
        <f t="shared" si="229"/>
        <v>0</v>
      </c>
    </row>
    <row r="287" spans="1:77" s="8" customFormat="1">
      <c r="A287" s="118" t="s">
        <v>701</v>
      </c>
      <c r="B287" s="118" t="s">
        <v>702</v>
      </c>
      <c r="C287" s="269" t="s">
        <v>702</v>
      </c>
      <c r="D287" s="119" t="s">
        <v>949</v>
      </c>
      <c r="E287" s="119"/>
      <c r="F287" s="120"/>
      <c r="G287" s="121" t="s">
        <v>700</v>
      </c>
      <c r="H287" s="121" t="s">
        <v>775</v>
      </c>
      <c r="I287" s="122">
        <v>9</v>
      </c>
      <c r="J287" s="217" t="str">
        <f t="shared" si="188"/>
        <v xml:space="preserve"> </v>
      </c>
      <c r="K287" s="123">
        <v>4105196.79201</v>
      </c>
      <c r="L287" s="123">
        <v>7767933</v>
      </c>
      <c r="M287" s="281">
        <v>5751073.4900000002</v>
      </c>
      <c r="N287" s="264">
        <v>5751073.4900000002</v>
      </c>
      <c r="O287" s="282">
        <v>0</v>
      </c>
      <c r="P287" s="93">
        <f t="shared" si="193"/>
        <v>7.9264067961665408E-2</v>
      </c>
      <c r="Q287" s="231">
        <v>12814242.358761555</v>
      </c>
      <c r="R287" s="231"/>
      <c r="S287" s="123">
        <v>12814242.358761555</v>
      </c>
      <c r="T287" s="123">
        <v>0</v>
      </c>
      <c r="U287" s="123">
        <f t="shared" si="221"/>
        <v>7063168.8687615544</v>
      </c>
      <c r="V287" s="123">
        <f t="shared" si="194"/>
        <v>0</v>
      </c>
      <c r="W287" s="123" t="b">
        <f t="shared" si="195"/>
        <v>0</v>
      </c>
      <c r="X287" s="123">
        <v>0</v>
      </c>
      <c r="Y287" s="123">
        <v>0</v>
      </c>
      <c r="Z287" s="123">
        <v>0</v>
      </c>
      <c r="AA287" s="123">
        <v>0</v>
      </c>
      <c r="AB287" s="123">
        <v>0</v>
      </c>
      <c r="AC287" s="70">
        <f t="shared" si="222"/>
        <v>0</v>
      </c>
      <c r="AD287" s="70">
        <v>0</v>
      </c>
      <c r="AE287" s="70">
        <f t="shared" si="223"/>
        <v>7063168.8687615544</v>
      </c>
      <c r="AF287" s="51">
        <f>IF(D287='2. UC Pool Allocations by Type'!B$5,'2. UC Pool Allocations by Type'!J$5,IF(D287='2. UC Pool Allocations by Type'!B$6,'2. UC Pool Allocations by Type'!J$6,IF(D287='2. UC Pool Allocations by Type'!B$7,'2. UC Pool Allocations by Type'!J$7,IF(D287='2. UC Pool Allocations by Type'!B$10,'2. UC Pool Allocations by Type'!J$10,IF(D287='2. UC Pool Allocations by Type'!B$14,'2. UC Pool Allocations by Type'!J$14,IF(D287='2. UC Pool Allocations by Type'!B$15,'2. UC Pool Allocations by Type'!J$15,IF(D287='2. UC Pool Allocations by Type'!B$16,'2. UC Pool Allocations by Type'!J$16,0)))))))</f>
        <v>114315041.35925385</v>
      </c>
      <c r="AG287" s="71">
        <f t="shared" si="196"/>
        <v>7063168.8687615544</v>
      </c>
      <c r="AH287" s="71">
        <f t="shared" si="197"/>
        <v>0</v>
      </c>
      <c r="AI287" s="71">
        <f t="shared" si="198"/>
        <v>0</v>
      </c>
      <c r="AJ287" s="71">
        <f t="shared" si="199"/>
        <v>0</v>
      </c>
      <c r="AK287" s="71">
        <f t="shared" si="200"/>
        <v>0</v>
      </c>
      <c r="AL287" s="71">
        <f t="shared" si="201"/>
        <v>0</v>
      </c>
      <c r="AM287" s="71">
        <f t="shared" si="202"/>
        <v>0</v>
      </c>
      <c r="AN287" s="49">
        <f t="shared" si="203"/>
        <v>333724.93167848344</v>
      </c>
      <c r="AO287" s="51">
        <f>IF($E287=$D$352,U287*'1. UC Assumptions'!$H$14,0)</f>
        <v>0</v>
      </c>
      <c r="AP287" s="70">
        <f t="shared" si="187"/>
        <v>0</v>
      </c>
      <c r="AQ287" s="70">
        <f t="shared" si="204"/>
        <v>0</v>
      </c>
      <c r="AR287" s="70">
        <f t="shared" si="205"/>
        <v>0</v>
      </c>
      <c r="AS287" s="70">
        <f t="shared" si="189"/>
        <v>0</v>
      </c>
      <c r="AT287" s="70">
        <f t="shared" si="206"/>
        <v>0</v>
      </c>
      <c r="AU287" s="70">
        <f t="shared" si="207"/>
        <v>333724.93167848344</v>
      </c>
      <c r="AV287" s="70">
        <f t="shared" si="190"/>
        <v>-14957.823702840809</v>
      </c>
      <c r="AW287" s="99">
        <f t="shared" si="191"/>
        <v>318767.1079756426</v>
      </c>
      <c r="AX287" s="281">
        <v>5751073.4900000002</v>
      </c>
      <c r="AY287" s="281">
        <f>ROUND(AX287*'1. UC Assumptions'!$C$19,2)</f>
        <v>2412575.33</v>
      </c>
      <c r="AZ287" s="281">
        <f>IF((AE287-AD287-AX287)*'1. UC Assumptions'!$C$19&gt;0,(AE287-AD287-AX287)*'1. UC Assumptions'!$C$19,0)</f>
        <v>550424.01139047195</v>
      </c>
      <c r="BA287" s="281">
        <f t="shared" si="230"/>
        <v>2962999.3413904719</v>
      </c>
      <c r="BB287" s="281">
        <f>ROUND(BA287/'1. UC Assumptions'!$C$19,2)</f>
        <v>7063168.8700000001</v>
      </c>
      <c r="BC287" s="283">
        <f t="shared" si="224"/>
        <v>318767.1079756426</v>
      </c>
      <c r="BD287" s="281">
        <f t="shared" si="208"/>
        <v>0</v>
      </c>
      <c r="BE287" s="281">
        <f t="shared" si="209"/>
        <v>0</v>
      </c>
      <c r="BF287" s="281">
        <f t="shared" si="210"/>
        <v>6744401.7620243579</v>
      </c>
      <c r="BG287" s="281">
        <f t="shared" si="211"/>
        <v>0</v>
      </c>
      <c r="BH287" s="281">
        <f t="shared" si="212"/>
        <v>0</v>
      </c>
      <c r="BI287" s="281">
        <f t="shared" si="213"/>
        <v>0</v>
      </c>
      <c r="BJ287" s="281">
        <f t="shared" si="231"/>
        <v>318767.1079756426</v>
      </c>
      <c r="BK287" s="281">
        <f t="shared" si="214"/>
        <v>318767.1079756426</v>
      </c>
      <c r="BL287" s="281">
        <f t="shared" si="215"/>
        <v>0</v>
      </c>
      <c r="BM287" s="281">
        <f t="shared" si="216"/>
        <v>0</v>
      </c>
      <c r="BN287" s="281">
        <f t="shared" si="217"/>
        <v>0</v>
      </c>
      <c r="BO287" s="281">
        <f t="shared" si="218"/>
        <v>0</v>
      </c>
      <c r="BP287" s="281">
        <f t="shared" si="219"/>
        <v>0</v>
      </c>
      <c r="BQ287" s="281">
        <f t="shared" si="220"/>
        <v>0</v>
      </c>
      <c r="BR287" s="281">
        <f t="shared" si="225"/>
        <v>318767.1079756426</v>
      </c>
      <c r="BS287" s="281">
        <f t="shared" si="192"/>
        <v>133722.79999999999</v>
      </c>
      <c r="BT287" s="117"/>
      <c r="BU287" s="111"/>
      <c r="BV287" s="111"/>
      <c r="BW287" s="126">
        <v>4396936.4620099999</v>
      </c>
      <c r="BX287" s="126">
        <v>12814242.358761555</v>
      </c>
      <c r="BY287" s="7">
        <f t="shared" si="229"/>
        <v>0</v>
      </c>
    </row>
    <row r="288" spans="1:77" s="8" customFormat="1">
      <c r="A288" s="118" t="s">
        <v>1308</v>
      </c>
      <c r="B288" s="118" t="s">
        <v>703</v>
      </c>
      <c r="C288" s="269" t="s">
        <v>703</v>
      </c>
      <c r="D288" s="119" t="s">
        <v>949</v>
      </c>
      <c r="E288" s="119"/>
      <c r="F288" s="120"/>
      <c r="G288" s="121" t="s">
        <v>1309</v>
      </c>
      <c r="H288" s="121" t="s">
        <v>772</v>
      </c>
      <c r="I288" s="122">
        <v>17</v>
      </c>
      <c r="J288" s="217" t="str">
        <f t="shared" si="188"/>
        <v xml:space="preserve"> </v>
      </c>
      <c r="K288" s="123">
        <v>330271.49329000007</v>
      </c>
      <c r="L288" s="123">
        <v>232092</v>
      </c>
      <c r="M288" s="281">
        <v>293756.43</v>
      </c>
      <c r="N288" s="264">
        <v>293756.43</v>
      </c>
      <c r="O288" s="282">
        <v>0</v>
      </c>
      <c r="P288" s="93">
        <f t="shared" si="193"/>
        <v>0.16612878024224087</v>
      </c>
      <c r="Q288" s="231">
        <v>655788.25448303344</v>
      </c>
      <c r="R288" s="231"/>
      <c r="S288" s="123">
        <v>655788.25448303344</v>
      </c>
      <c r="T288" s="123">
        <v>0</v>
      </c>
      <c r="U288" s="123">
        <f t="shared" si="221"/>
        <v>362031.82448303344</v>
      </c>
      <c r="V288" s="123">
        <f t="shared" si="194"/>
        <v>0</v>
      </c>
      <c r="W288" s="123" t="b">
        <f t="shared" si="195"/>
        <v>0</v>
      </c>
      <c r="X288" s="123">
        <v>0</v>
      </c>
      <c r="Y288" s="123">
        <v>0</v>
      </c>
      <c r="Z288" s="123">
        <v>0</v>
      </c>
      <c r="AA288" s="123">
        <v>0</v>
      </c>
      <c r="AB288" s="123">
        <v>0</v>
      </c>
      <c r="AC288" s="70">
        <f t="shared" si="222"/>
        <v>0</v>
      </c>
      <c r="AD288" s="70">
        <v>0</v>
      </c>
      <c r="AE288" s="70">
        <f t="shared" si="223"/>
        <v>362031.82448303344</v>
      </c>
      <c r="AF288" s="51">
        <f>IF(D288='2. UC Pool Allocations by Type'!B$5,'2. UC Pool Allocations by Type'!J$5,IF(D288='2. UC Pool Allocations by Type'!B$6,'2. UC Pool Allocations by Type'!J$6,IF(D288='2. UC Pool Allocations by Type'!B$7,'2. UC Pool Allocations by Type'!J$7,IF(D288='2. UC Pool Allocations by Type'!B$10,'2. UC Pool Allocations by Type'!J$10,IF(D288='2. UC Pool Allocations by Type'!B$14,'2. UC Pool Allocations by Type'!J$14,IF(D288='2. UC Pool Allocations by Type'!B$15,'2. UC Pool Allocations by Type'!J$15,IF(D288='2. UC Pool Allocations by Type'!B$16,'2. UC Pool Allocations by Type'!J$16,0)))))))</f>
        <v>114315041.35925385</v>
      </c>
      <c r="AG288" s="71">
        <f t="shared" si="196"/>
        <v>362031.82448303344</v>
      </c>
      <c r="AH288" s="71">
        <f t="shared" si="197"/>
        <v>0</v>
      </c>
      <c r="AI288" s="71">
        <f t="shared" si="198"/>
        <v>0</v>
      </c>
      <c r="AJ288" s="71">
        <f t="shared" si="199"/>
        <v>0</v>
      </c>
      <c r="AK288" s="71">
        <f t="shared" si="200"/>
        <v>0</v>
      </c>
      <c r="AL288" s="71">
        <f t="shared" si="201"/>
        <v>0</v>
      </c>
      <c r="AM288" s="71">
        <f t="shared" si="202"/>
        <v>0</v>
      </c>
      <c r="AN288" s="49">
        <f t="shared" si="203"/>
        <v>17105.50152996997</v>
      </c>
      <c r="AO288" s="51">
        <f>IF($E288=$D$352,U288*'1. UC Assumptions'!$H$14,0)</f>
        <v>0</v>
      </c>
      <c r="AP288" s="70">
        <f t="shared" si="187"/>
        <v>0</v>
      </c>
      <c r="AQ288" s="70">
        <f t="shared" si="204"/>
        <v>0</v>
      </c>
      <c r="AR288" s="70">
        <f t="shared" si="205"/>
        <v>0</v>
      </c>
      <c r="AS288" s="70">
        <f t="shared" si="189"/>
        <v>0</v>
      </c>
      <c r="AT288" s="70">
        <f t="shared" si="206"/>
        <v>0</v>
      </c>
      <c r="AU288" s="70">
        <f t="shared" si="207"/>
        <v>17105.50152996997</v>
      </c>
      <c r="AV288" s="70">
        <f t="shared" si="190"/>
        <v>-766.68253386733977</v>
      </c>
      <c r="AW288" s="99">
        <f t="shared" si="191"/>
        <v>16338.818996102629</v>
      </c>
      <c r="AX288" s="281">
        <v>293756.43</v>
      </c>
      <c r="AY288" s="281">
        <f>ROUND(AX288*'1. UC Assumptions'!$C$19,2)</f>
        <v>123230.82</v>
      </c>
      <c r="AZ288" s="281">
        <f>IF((AE288-AD288-AX288)*'1. UC Assumptions'!$C$19&gt;0,(AE288-AD288-AX288)*'1. UC Assumptions'!$C$19,0)</f>
        <v>28641.527985632532</v>
      </c>
      <c r="BA288" s="281">
        <f t="shared" si="230"/>
        <v>151872.34798563254</v>
      </c>
      <c r="BB288" s="281">
        <f>ROUND(BA288/'1. UC Assumptions'!$C$19,2)</f>
        <v>362031.82</v>
      </c>
      <c r="BC288" s="283">
        <f t="shared" si="224"/>
        <v>16338.818996102629</v>
      </c>
      <c r="BD288" s="281">
        <f t="shared" si="208"/>
        <v>0</v>
      </c>
      <c r="BE288" s="281">
        <f t="shared" si="209"/>
        <v>0</v>
      </c>
      <c r="BF288" s="281">
        <f t="shared" si="210"/>
        <v>345693.0010038974</v>
      </c>
      <c r="BG288" s="281">
        <f t="shared" si="211"/>
        <v>0</v>
      </c>
      <c r="BH288" s="281">
        <f t="shared" si="212"/>
        <v>0</v>
      </c>
      <c r="BI288" s="281">
        <f t="shared" si="213"/>
        <v>0</v>
      </c>
      <c r="BJ288" s="281">
        <f t="shared" si="231"/>
        <v>16338.818996102629</v>
      </c>
      <c r="BK288" s="281">
        <f t="shared" si="214"/>
        <v>16338.818996102629</v>
      </c>
      <c r="BL288" s="281">
        <f t="shared" si="215"/>
        <v>0</v>
      </c>
      <c r="BM288" s="281">
        <f t="shared" si="216"/>
        <v>0</v>
      </c>
      <c r="BN288" s="281">
        <f t="shared" si="217"/>
        <v>0</v>
      </c>
      <c r="BO288" s="281">
        <f t="shared" si="218"/>
        <v>0</v>
      </c>
      <c r="BP288" s="281">
        <f t="shared" si="219"/>
        <v>0</v>
      </c>
      <c r="BQ288" s="281">
        <f t="shared" si="220"/>
        <v>0</v>
      </c>
      <c r="BR288" s="281">
        <f t="shared" si="225"/>
        <v>16338.818996102629</v>
      </c>
      <c r="BS288" s="281">
        <f t="shared" si="192"/>
        <v>6854.13</v>
      </c>
      <c r="BT288" s="117"/>
      <c r="BU288" s="111"/>
      <c r="BV288" s="111"/>
      <c r="BW288" s="126">
        <v>390463.61329000007</v>
      </c>
      <c r="BX288" s="126">
        <v>655788.25448303344</v>
      </c>
      <c r="BY288" s="7">
        <f t="shared" si="229"/>
        <v>0</v>
      </c>
    </row>
    <row r="289" spans="1:77" s="8" customFormat="1">
      <c r="A289" s="118" t="s">
        <v>705</v>
      </c>
      <c r="B289" s="118" t="s">
        <v>706</v>
      </c>
      <c r="C289" s="269" t="s">
        <v>706</v>
      </c>
      <c r="D289" s="119" t="s">
        <v>949</v>
      </c>
      <c r="E289" s="119" t="s">
        <v>977</v>
      </c>
      <c r="F289" s="120"/>
      <c r="G289" s="121" t="s">
        <v>704</v>
      </c>
      <c r="H289" s="121" t="s">
        <v>887</v>
      </c>
      <c r="I289" s="122">
        <v>3</v>
      </c>
      <c r="J289" s="217" t="str">
        <f t="shared" si="188"/>
        <v xml:space="preserve"> </v>
      </c>
      <c r="K289" s="123">
        <v>241587.35747153818</v>
      </c>
      <c r="L289" s="123">
        <v>773505.52</v>
      </c>
      <c r="M289" s="281">
        <v>931125.74</v>
      </c>
      <c r="N289" s="264">
        <v>931125.74</v>
      </c>
      <c r="O289" s="282">
        <v>0</v>
      </c>
      <c r="P289" s="93">
        <f t="shared" si="193"/>
        <v>5.6904096959509598E-2</v>
      </c>
      <c r="Q289" s="231">
        <v>1072855.8209940863</v>
      </c>
      <c r="R289" s="231"/>
      <c r="S289" s="123">
        <v>1072855.8209940863</v>
      </c>
      <c r="T289" s="123">
        <v>0</v>
      </c>
      <c r="U289" s="123">
        <f t="shared" si="221"/>
        <v>141730.08099408634</v>
      </c>
      <c r="V289" s="123">
        <f t="shared" si="194"/>
        <v>141730.08099408634</v>
      </c>
      <c r="W289" s="123" t="b">
        <f t="shared" si="195"/>
        <v>0</v>
      </c>
      <c r="X289" s="123">
        <v>0</v>
      </c>
      <c r="Y289" s="123">
        <v>0</v>
      </c>
      <c r="Z289" s="123">
        <v>0</v>
      </c>
      <c r="AA289" s="123">
        <v>0</v>
      </c>
      <c r="AB289" s="123">
        <v>0</v>
      </c>
      <c r="AC289" s="70">
        <f t="shared" si="222"/>
        <v>0</v>
      </c>
      <c r="AD289" s="70">
        <v>0</v>
      </c>
      <c r="AE289" s="70">
        <f t="shared" si="223"/>
        <v>141730.08099408634</v>
      </c>
      <c r="AF289" s="51">
        <f>IF(D289='2. UC Pool Allocations by Type'!B$5,'2. UC Pool Allocations by Type'!J$5,IF(D289='2. UC Pool Allocations by Type'!B$6,'2. UC Pool Allocations by Type'!J$6,IF(D289='2. UC Pool Allocations by Type'!B$7,'2. UC Pool Allocations by Type'!J$7,IF(D289='2. UC Pool Allocations by Type'!B$10,'2. UC Pool Allocations by Type'!J$10,IF(D289='2. UC Pool Allocations by Type'!B$14,'2. UC Pool Allocations by Type'!J$14,IF(D289='2. UC Pool Allocations by Type'!B$15,'2. UC Pool Allocations by Type'!J$15,IF(D289='2. UC Pool Allocations by Type'!B$16,'2. UC Pool Allocations by Type'!J$16,0)))))))</f>
        <v>114315041.35925385</v>
      </c>
      <c r="AG289" s="71">
        <f t="shared" si="196"/>
        <v>141730.08099408634</v>
      </c>
      <c r="AH289" s="71">
        <f t="shared" si="197"/>
        <v>0</v>
      </c>
      <c r="AI289" s="71">
        <f t="shared" si="198"/>
        <v>0</v>
      </c>
      <c r="AJ289" s="71">
        <f t="shared" si="199"/>
        <v>0</v>
      </c>
      <c r="AK289" s="71">
        <f t="shared" si="200"/>
        <v>0</v>
      </c>
      <c r="AL289" s="71">
        <f t="shared" si="201"/>
        <v>0</v>
      </c>
      <c r="AM289" s="71">
        <f t="shared" si="202"/>
        <v>0</v>
      </c>
      <c r="AN289" s="49">
        <f t="shared" si="203"/>
        <v>6696.5497321927542</v>
      </c>
      <c r="AO289" s="51">
        <f>IF($E289=$D$352,U289*'1. UC Assumptions'!$H$14,0)</f>
        <v>14350.507940116673</v>
      </c>
      <c r="AP289" s="70">
        <f t="shared" si="187"/>
        <v>7653.958207923919</v>
      </c>
      <c r="AQ289" s="70">
        <f t="shared" si="204"/>
        <v>0</v>
      </c>
      <c r="AR289" s="70">
        <f t="shared" si="205"/>
        <v>0</v>
      </c>
      <c r="AS289" s="70">
        <f t="shared" si="189"/>
        <v>0</v>
      </c>
      <c r="AT289" s="70">
        <f t="shared" si="206"/>
        <v>7653.958207923919</v>
      </c>
      <c r="AU289" s="70">
        <f t="shared" si="207"/>
        <v>0</v>
      </c>
      <c r="AV289" s="70">
        <f t="shared" si="190"/>
        <v>0</v>
      </c>
      <c r="AW289" s="99">
        <f t="shared" si="191"/>
        <v>14350.507940116673</v>
      </c>
      <c r="AX289" s="281">
        <v>931125.74</v>
      </c>
      <c r="AY289" s="281">
        <f>ROUND(AX289*'1. UC Assumptions'!$C$19,2)</f>
        <v>390607.25</v>
      </c>
      <c r="AZ289" s="281">
        <f>IF((AE289-AD289-AX289)*'1. UC Assumptions'!$C$19&gt;0,(AE289-AD289-AX289)*'1. UC Assumptions'!$C$19,0)</f>
        <v>0</v>
      </c>
      <c r="BA289" s="281">
        <f t="shared" si="230"/>
        <v>390607.25</v>
      </c>
      <c r="BB289" s="281">
        <f>ROUND(BA289/'1. UC Assumptions'!$C$19,2)</f>
        <v>931125.74</v>
      </c>
      <c r="BC289" s="283">
        <f t="shared" si="224"/>
        <v>14350.507940116673</v>
      </c>
      <c r="BD289" s="281">
        <f t="shared" si="208"/>
        <v>0</v>
      </c>
      <c r="BE289" s="281">
        <f t="shared" si="209"/>
        <v>0</v>
      </c>
      <c r="BF289" s="281">
        <f t="shared" si="210"/>
        <v>916775.2320598833</v>
      </c>
      <c r="BG289" s="281">
        <f t="shared" si="211"/>
        <v>0</v>
      </c>
      <c r="BH289" s="281">
        <f t="shared" si="212"/>
        <v>0</v>
      </c>
      <c r="BI289" s="281">
        <f t="shared" si="213"/>
        <v>0</v>
      </c>
      <c r="BJ289" s="281">
        <f t="shared" si="231"/>
        <v>14350.507940116673</v>
      </c>
      <c r="BK289" s="281">
        <f t="shared" si="214"/>
        <v>14350.507940116673</v>
      </c>
      <c r="BL289" s="281">
        <f t="shared" si="215"/>
        <v>0</v>
      </c>
      <c r="BM289" s="281">
        <f t="shared" si="216"/>
        <v>0</v>
      </c>
      <c r="BN289" s="281">
        <f t="shared" si="217"/>
        <v>0</v>
      </c>
      <c r="BO289" s="281">
        <f t="shared" si="218"/>
        <v>0</v>
      </c>
      <c r="BP289" s="281">
        <f t="shared" si="219"/>
        <v>0</v>
      </c>
      <c r="BQ289" s="281">
        <f t="shared" si="220"/>
        <v>0</v>
      </c>
      <c r="BR289" s="281">
        <f t="shared" si="225"/>
        <v>14350.507940116673</v>
      </c>
      <c r="BS289" s="281">
        <f t="shared" si="192"/>
        <v>6020.03</v>
      </c>
      <c r="BT289" s="117"/>
      <c r="BU289" s="111"/>
      <c r="BV289" s="111"/>
      <c r="BW289" s="126">
        <v>244982.39747153822</v>
      </c>
      <c r="BX289" s="126">
        <v>1072855.8209940863</v>
      </c>
      <c r="BY289" s="7">
        <f t="shared" si="229"/>
        <v>0</v>
      </c>
    </row>
    <row r="290" spans="1:77" s="8" customFormat="1">
      <c r="A290" s="118" t="s">
        <v>707</v>
      </c>
      <c r="B290" s="118" t="s">
        <v>708</v>
      </c>
      <c r="C290" s="269" t="s">
        <v>708</v>
      </c>
      <c r="D290" s="119" t="s">
        <v>972</v>
      </c>
      <c r="E290" s="119" t="s">
        <v>977</v>
      </c>
      <c r="F290" s="120"/>
      <c r="G290" s="121" t="s">
        <v>1310</v>
      </c>
      <c r="H290" s="121" t="s">
        <v>933</v>
      </c>
      <c r="I290" s="122">
        <v>6</v>
      </c>
      <c r="J290" s="217">
        <f t="shared" si="188"/>
        <v>1</v>
      </c>
      <c r="K290" s="123">
        <v>587250.02860847977</v>
      </c>
      <c r="L290" s="123">
        <v>1991304</v>
      </c>
      <c r="M290" s="281">
        <v>1991613.87</v>
      </c>
      <c r="N290" s="264">
        <v>846692.0435124205</v>
      </c>
      <c r="O290" s="282">
        <v>1144921.8264875796</v>
      </c>
      <c r="P290" s="93">
        <f t="shared" si="193"/>
        <v>6.6577542749954866E-2</v>
      </c>
      <c r="Q290" s="231">
        <v>2750227.8196812291</v>
      </c>
      <c r="R290" s="231"/>
      <c r="S290" s="123">
        <v>2750227.8196812291</v>
      </c>
      <c r="T290" s="123">
        <v>1358434.328078415</v>
      </c>
      <c r="U290" s="123">
        <f t="shared" si="221"/>
        <v>545101.44809039356</v>
      </c>
      <c r="V290" s="123" t="b">
        <f t="shared" si="194"/>
        <v>0</v>
      </c>
      <c r="W290" s="123">
        <f t="shared" si="195"/>
        <v>545101.44809039356</v>
      </c>
      <c r="X290" s="123">
        <v>1882024</v>
      </c>
      <c r="Y290" s="123">
        <v>0</v>
      </c>
      <c r="Z290" s="123">
        <v>0</v>
      </c>
      <c r="AA290" s="123">
        <v>0</v>
      </c>
      <c r="AB290" s="123">
        <v>0</v>
      </c>
      <c r="AC290" s="70">
        <f t="shared" si="222"/>
        <v>737102.17351242038</v>
      </c>
      <c r="AD290" s="70">
        <v>0</v>
      </c>
      <c r="AE290" s="70">
        <f t="shared" si="223"/>
        <v>1282203.6216028139</v>
      </c>
      <c r="AF290" s="51">
        <f>IF(D290='2. UC Pool Allocations by Type'!B$5,'2. UC Pool Allocations by Type'!J$5,IF(D290='2. UC Pool Allocations by Type'!B$6,'2. UC Pool Allocations by Type'!J$6,IF(D290='2. UC Pool Allocations by Type'!B$7,'2. UC Pool Allocations by Type'!J$7,IF(D290='2. UC Pool Allocations by Type'!B$10,'2. UC Pool Allocations by Type'!J$10,IF(D290='2. UC Pool Allocations by Type'!B$14,'2. UC Pool Allocations by Type'!J$14,IF(D290='2. UC Pool Allocations by Type'!B$15,'2. UC Pool Allocations by Type'!J$15,IF(D290='2. UC Pool Allocations by Type'!B$16,'2. UC Pool Allocations by Type'!J$16,0)))))))</f>
        <v>7359030.3040027209</v>
      </c>
      <c r="AG290" s="71">
        <f t="shared" si="196"/>
        <v>0</v>
      </c>
      <c r="AH290" s="71">
        <f t="shared" si="197"/>
        <v>1282203.6216028139</v>
      </c>
      <c r="AI290" s="71">
        <f t="shared" si="198"/>
        <v>0</v>
      </c>
      <c r="AJ290" s="71">
        <f t="shared" si="199"/>
        <v>0</v>
      </c>
      <c r="AK290" s="71">
        <f t="shared" si="200"/>
        <v>0</v>
      </c>
      <c r="AL290" s="71">
        <f t="shared" si="201"/>
        <v>0</v>
      </c>
      <c r="AM290" s="71">
        <f t="shared" si="202"/>
        <v>0</v>
      </c>
      <c r="AN290" s="49">
        <f t="shared" si="203"/>
        <v>71870.755384526128</v>
      </c>
      <c r="AO290" s="51">
        <f>IF($E290=$D$352,U290*'1. UC Assumptions'!$H$14,0)</f>
        <v>55192.818660116907</v>
      </c>
      <c r="AP290" s="70">
        <f t="shared" si="187"/>
        <v>0</v>
      </c>
      <c r="AQ290" s="70">
        <f t="shared" si="204"/>
        <v>0</v>
      </c>
      <c r="AR290" s="70">
        <f t="shared" si="205"/>
        <v>0</v>
      </c>
      <c r="AS290" s="70">
        <f t="shared" si="189"/>
        <v>0</v>
      </c>
      <c r="AT290" s="70">
        <f t="shared" si="206"/>
        <v>0</v>
      </c>
      <c r="AU290" s="70">
        <f t="shared" si="207"/>
        <v>0</v>
      </c>
      <c r="AV290" s="70">
        <f t="shared" si="190"/>
        <v>0</v>
      </c>
      <c r="AW290" s="99">
        <f t="shared" si="191"/>
        <v>71870.755384526128</v>
      </c>
      <c r="AX290" s="281">
        <v>1991613.87</v>
      </c>
      <c r="AY290" s="281">
        <f>ROUND(AX290*'1. UC Assumptions'!$C$19,2)</f>
        <v>835482.02</v>
      </c>
      <c r="AZ290" s="281">
        <f>IF((AE290-AD290-AX290)*'1. UC Assumptions'!$C$19&gt;0,(AE290-AD290-AX290)*'1. UC Assumptions'!$C$19,0)</f>
        <v>0</v>
      </c>
      <c r="BA290" s="281">
        <f t="shared" si="230"/>
        <v>835482.02</v>
      </c>
      <c r="BB290" s="281">
        <f>ROUND(BA290/'1. UC Assumptions'!$C$19,2)</f>
        <v>1991613.87</v>
      </c>
      <c r="BC290" s="283">
        <f t="shared" si="224"/>
        <v>71870.755384526128</v>
      </c>
      <c r="BD290" s="281">
        <f t="shared" si="208"/>
        <v>0</v>
      </c>
      <c r="BE290" s="281">
        <f t="shared" si="209"/>
        <v>0</v>
      </c>
      <c r="BF290" s="281">
        <f t="shared" si="210"/>
        <v>0</v>
      </c>
      <c r="BG290" s="281">
        <f t="shared" si="211"/>
        <v>0</v>
      </c>
      <c r="BH290" s="281">
        <f t="shared" si="212"/>
        <v>0</v>
      </c>
      <c r="BI290" s="281">
        <f t="shared" si="213"/>
        <v>0</v>
      </c>
      <c r="BJ290" s="281">
        <f t="shared" si="231"/>
        <v>71870.755384526128</v>
      </c>
      <c r="BK290" s="281">
        <f t="shared" si="214"/>
        <v>0</v>
      </c>
      <c r="BL290" s="281">
        <f t="shared" si="215"/>
        <v>71870.755384526128</v>
      </c>
      <c r="BM290" s="281">
        <f t="shared" si="216"/>
        <v>0</v>
      </c>
      <c r="BN290" s="281">
        <f t="shared" si="217"/>
        <v>0</v>
      </c>
      <c r="BO290" s="281">
        <f t="shared" si="218"/>
        <v>0</v>
      </c>
      <c r="BP290" s="281">
        <f t="shared" si="219"/>
        <v>0</v>
      </c>
      <c r="BQ290" s="281">
        <f t="shared" si="220"/>
        <v>0</v>
      </c>
      <c r="BR290" s="281">
        <f t="shared" si="225"/>
        <v>71870.755384526128</v>
      </c>
      <c r="BS290" s="281">
        <f t="shared" si="192"/>
        <v>30149.78</v>
      </c>
      <c r="BT290" s="117"/>
      <c r="BU290" s="111"/>
      <c r="BV290" s="111"/>
      <c r="BW290" s="126">
        <v>619553.62860847986</v>
      </c>
      <c r="BX290" s="126">
        <v>2750227.8196812291</v>
      </c>
      <c r="BY290" s="7">
        <f t="shared" si="229"/>
        <v>0</v>
      </c>
    </row>
    <row r="291" spans="1:77" s="8" customFormat="1">
      <c r="A291" s="118" t="s">
        <v>709</v>
      </c>
      <c r="B291" s="118" t="s">
        <v>710</v>
      </c>
      <c r="C291" s="269" t="s">
        <v>710</v>
      </c>
      <c r="D291" s="119" t="s">
        <v>972</v>
      </c>
      <c r="E291" s="119" t="s">
        <v>977</v>
      </c>
      <c r="F291" s="120"/>
      <c r="G291" s="121" t="s">
        <v>1082</v>
      </c>
      <c r="H291" s="121" t="s">
        <v>934</v>
      </c>
      <c r="I291" s="122">
        <v>10</v>
      </c>
      <c r="J291" s="217" t="str">
        <f t="shared" si="188"/>
        <v xml:space="preserve"> </v>
      </c>
      <c r="K291" s="123">
        <v>740917.07146993699</v>
      </c>
      <c r="L291" s="123">
        <v>949445</v>
      </c>
      <c r="M291" s="281">
        <v>1528572.56</v>
      </c>
      <c r="N291" s="264">
        <v>1180907.7453373373</v>
      </c>
      <c r="O291" s="282">
        <v>347664.8146626628</v>
      </c>
      <c r="P291" s="93">
        <f t="shared" si="193"/>
        <v>6.9814903744156442E-2</v>
      </c>
      <c r="Q291" s="231">
        <v>1808374.5367823835</v>
      </c>
      <c r="R291" s="231"/>
      <c r="S291" s="123">
        <v>1808374.5367823835</v>
      </c>
      <c r="T291" s="123">
        <v>0</v>
      </c>
      <c r="U291" s="123">
        <f t="shared" si="221"/>
        <v>627466.7914450462</v>
      </c>
      <c r="V291" s="123" t="b">
        <f t="shared" si="194"/>
        <v>0</v>
      </c>
      <c r="W291" s="123">
        <f t="shared" si="195"/>
        <v>627466.7914450462</v>
      </c>
      <c r="X291" s="123">
        <v>532394</v>
      </c>
      <c r="Y291" s="123">
        <v>0</v>
      </c>
      <c r="Z291" s="123">
        <v>0</v>
      </c>
      <c r="AA291" s="123">
        <v>0</v>
      </c>
      <c r="AB291" s="123">
        <v>0</v>
      </c>
      <c r="AC291" s="70">
        <f t="shared" si="222"/>
        <v>184729.1853373372</v>
      </c>
      <c r="AD291" s="70">
        <v>0</v>
      </c>
      <c r="AE291" s="70">
        <f t="shared" si="223"/>
        <v>812195.9767823834</v>
      </c>
      <c r="AF291" s="51">
        <f>IF(D291='2. UC Pool Allocations by Type'!B$5,'2. UC Pool Allocations by Type'!J$5,IF(D291='2. UC Pool Allocations by Type'!B$6,'2. UC Pool Allocations by Type'!J$6,IF(D291='2. UC Pool Allocations by Type'!B$7,'2. UC Pool Allocations by Type'!J$7,IF(D291='2. UC Pool Allocations by Type'!B$10,'2. UC Pool Allocations by Type'!J$10,IF(D291='2. UC Pool Allocations by Type'!B$14,'2. UC Pool Allocations by Type'!J$14,IF(D291='2. UC Pool Allocations by Type'!B$15,'2. UC Pool Allocations by Type'!J$15,IF(D291='2. UC Pool Allocations by Type'!B$16,'2. UC Pool Allocations by Type'!J$16,0)))))))</f>
        <v>7359030.3040027209</v>
      </c>
      <c r="AG291" s="71">
        <f t="shared" si="196"/>
        <v>0</v>
      </c>
      <c r="AH291" s="71">
        <f t="shared" si="197"/>
        <v>812195.9767823834</v>
      </c>
      <c r="AI291" s="71">
        <f t="shared" si="198"/>
        <v>0</v>
      </c>
      <c r="AJ291" s="71">
        <f t="shared" si="199"/>
        <v>0</v>
      </c>
      <c r="AK291" s="71">
        <f t="shared" si="200"/>
        <v>0</v>
      </c>
      <c r="AL291" s="71">
        <f t="shared" si="201"/>
        <v>0</v>
      </c>
      <c r="AM291" s="71">
        <f t="shared" si="202"/>
        <v>0</v>
      </c>
      <c r="AN291" s="49">
        <f t="shared" si="203"/>
        <v>45525.6383527086</v>
      </c>
      <c r="AO291" s="51">
        <f>IF($E291=$D$352,U291*'1. UC Assumptions'!$H$14,0)</f>
        <v>63532.505658889575</v>
      </c>
      <c r="AP291" s="70">
        <f t="shared" si="187"/>
        <v>18006.867306180975</v>
      </c>
      <c r="AQ291" s="70">
        <f t="shared" si="204"/>
        <v>18006.867306180975</v>
      </c>
      <c r="AR291" s="70">
        <f t="shared" si="205"/>
        <v>0</v>
      </c>
      <c r="AS291" s="70">
        <f t="shared" si="189"/>
        <v>0</v>
      </c>
      <c r="AT291" s="70">
        <f t="shared" si="206"/>
        <v>0</v>
      </c>
      <c r="AU291" s="70">
        <f t="shared" si="207"/>
        <v>0</v>
      </c>
      <c r="AV291" s="70">
        <f t="shared" si="190"/>
        <v>0</v>
      </c>
      <c r="AW291" s="99">
        <f t="shared" si="191"/>
        <v>63532.505658889575</v>
      </c>
      <c r="AX291" s="281">
        <v>1528572.56</v>
      </c>
      <c r="AY291" s="281">
        <f>ROUND(AX291*'1. UC Assumptions'!$C$19,2)</f>
        <v>641236.18999999994</v>
      </c>
      <c r="AZ291" s="281">
        <f>IF((AE291-AD291-AX291)*'1. UC Assumptions'!$C$19&gt;0,(AE291-AD291-AX291)*'1. UC Assumptions'!$C$19,0)</f>
        <v>0</v>
      </c>
      <c r="BA291" s="281">
        <f t="shared" si="230"/>
        <v>641236.18999999994</v>
      </c>
      <c r="BB291" s="281">
        <f>ROUND(BA291/'1. UC Assumptions'!$C$19,2)</f>
        <v>1528572.56</v>
      </c>
      <c r="BC291" s="283">
        <f t="shared" si="224"/>
        <v>63532.505658889575</v>
      </c>
      <c r="BD291" s="281">
        <f t="shared" si="208"/>
        <v>0</v>
      </c>
      <c r="BE291" s="281">
        <f t="shared" si="209"/>
        <v>0</v>
      </c>
      <c r="BF291" s="281">
        <f t="shared" si="210"/>
        <v>0</v>
      </c>
      <c r="BG291" s="281">
        <f t="shared" si="211"/>
        <v>0</v>
      </c>
      <c r="BH291" s="281">
        <f t="shared" si="212"/>
        <v>0</v>
      </c>
      <c r="BI291" s="281">
        <f t="shared" si="213"/>
        <v>0</v>
      </c>
      <c r="BJ291" s="281">
        <f t="shared" si="231"/>
        <v>63532.505658889575</v>
      </c>
      <c r="BK291" s="281">
        <f t="shared" si="214"/>
        <v>0</v>
      </c>
      <c r="BL291" s="281">
        <f t="shared" si="215"/>
        <v>63532.505658889575</v>
      </c>
      <c r="BM291" s="281">
        <f t="shared" si="216"/>
        <v>0</v>
      </c>
      <c r="BN291" s="281">
        <f t="shared" si="217"/>
        <v>0</v>
      </c>
      <c r="BO291" s="281">
        <f t="shared" si="218"/>
        <v>0</v>
      </c>
      <c r="BP291" s="281">
        <f t="shared" si="219"/>
        <v>0</v>
      </c>
      <c r="BQ291" s="281">
        <f t="shared" si="220"/>
        <v>0</v>
      </c>
      <c r="BR291" s="281">
        <f t="shared" si="225"/>
        <v>63532.505658889575</v>
      </c>
      <c r="BS291" s="281">
        <f t="shared" si="192"/>
        <v>26651.88</v>
      </c>
      <c r="BT291" s="117"/>
      <c r="BU291" s="111"/>
      <c r="BV291" s="111"/>
      <c r="BW291" s="126">
        <v>767288.58146993699</v>
      </c>
      <c r="BX291" s="126">
        <v>1808374.5367823835</v>
      </c>
      <c r="BY291" s="7">
        <f t="shared" si="229"/>
        <v>0</v>
      </c>
    </row>
    <row r="292" spans="1:77" s="8" customFormat="1">
      <c r="A292" s="118" t="s">
        <v>712</v>
      </c>
      <c r="B292" s="118" t="s">
        <v>713</v>
      </c>
      <c r="C292" s="269" t="s">
        <v>2149</v>
      </c>
      <c r="D292" s="119" t="s">
        <v>972</v>
      </c>
      <c r="E292" s="120" t="s">
        <v>977</v>
      </c>
      <c r="F292" s="120"/>
      <c r="G292" s="121" t="s">
        <v>711</v>
      </c>
      <c r="H292" s="121" t="s">
        <v>935</v>
      </c>
      <c r="I292" s="122">
        <v>6</v>
      </c>
      <c r="J292" s="217">
        <f t="shared" si="188"/>
        <v>1</v>
      </c>
      <c r="K292" s="123">
        <v>790454.02695624414</v>
      </c>
      <c r="L292" s="123">
        <v>1638261</v>
      </c>
      <c r="M292" s="281">
        <v>506554.38</v>
      </c>
      <c r="N292" s="264">
        <v>317234.36672078172</v>
      </c>
      <c r="O292" s="282">
        <v>189320.01327921828</v>
      </c>
      <c r="P292" s="93">
        <f t="shared" si="193"/>
        <v>6.9280487928665702E-2</v>
      </c>
      <c r="Q292" s="231">
        <v>2596977.5890634554</v>
      </c>
      <c r="R292" s="231"/>
      <c r="S292" s="123">
        <v>2596977.5890634554</v>
      </c>
      <c r="T292" s="123">
        <v>2077478.7017447811</v>
      </c>
      <c r="U292" s="123">
        <f t="shared" si="221"/>
        <v>202264.52059789252</v>
      </c>
      <c r="V292" s="123" t="b">
        <f t="shared" si="194"/>
        <v>0</v>
      </c>
      <c r="W292" s="123">
        <f t="shared" si="195"/>
        <v>202264.52059789252</v>
      </c>
      <c r="X292" s="123">
        <v>310028</v>
      </c>
      <c r="Y292" s="123">
        <v>0</v>
      </c>
      <c r="Z292" s="123">
        <v>0</v>
      </c>
      <c r="AA292" s="123">
        <v>0</v>
      </c>
      <c r="AB292" s="123">
        <v>0</v>
      </c>
      <c r="AC292" s="70">
        <f t="shared" si="222"/>
        <v>120707.98672078172</v>
      </c>
      <c r="AD292" s="70">
        <v>0</v>
      </c>
      <c r="AE292" s="70">
        <f t="shared" si="223"/>
        <v>322972.50731867424</v>
      </c>
      <c r="AF292" s="51">
        <f>IF(D292='2. UC Pool Allocations by Type'!B$5,'2. UC Pool Allocations by Type'!J$5,IF(D292='2. UC Pool Allocations by Type'!B$6,'2. UC Pool Allocations by Type'!J$6,IF(D292='2. UC Pool Allocations by Type'!B$7,'2. UC Pool Allocations by Type'!J$7,IF(D292='2. UC Pool Allocations by Type'!B$10,'2. UC Pool Allocations by Type'!J$10,IF(D292='2. UC Pool Allocations by Type'!B$14,'2. UC Pool Allocations by Type'!J$14,IF(D292='2. UC Pool Allocations by Type'!B$15,'2. UC Pool Allocations by Type'!J$15,IF(D292='2. UC Pool Allocations by Type'!B$16,'2. UC Pool Allocations by Type'!J$16,0)))))))</f>
        <v>7359030.3040027209</v>
      </c>
      <c r="AG292" s="71">
        <f t="shared" si="196"/>
        <v>0</v>
      </c>
      <c r="AH292" s="71">
        <f t="shared" si="197"/>
        <v>322972.50731867424</v>
      </c>
      <c r="AI292" s="71">
        <f t="shared" si="198"/>
        <v>0</v>
      </c>
      <c r="AJ292" s="71">
        <f t="shared" si="199"/>
        <v>0</v>
      </c>
      <c r="AK292" s="71">
        <f t="shared" si="200"/>
        <v>0</v>
      </c>
      <c r="AL292" s="71">
        <f t="shared" si="201"/>
        <v>0</v>
      </c>
      <c r="AM292" s="71">
        <f t="shared" si="202"/>
        <v>0</v>
      </c>
      <c r="AN292" s="49">
        <f t="shared" si="203"/>
        <v>18103.425757299832</v>
      </c>
      <c r="AO292" s="51">
        <f>IF($E292=$D$352,U292*'1. UC Assumptions'!$H$14,0)</f>
        <v>20479.763988599283</v>
      </c>
      <c r="AP292" s="70">
        <f t="shared" si="187"/>
        <v>2376.3382312994509</v>
      </c>
      <c r="AQ292" s="70">
        <f t="shared" si="204"/>
        <v>2376.3382312994509</v>
      </c>
      <c r="AR292" s="70">
        <f t="shared" si="205"/>
        <v>0</v>
      </c>
      <c r="AS292" s="70">
        <f t="shared" si="189"/>
        <v>0</v>
      </c>
      <c r="AT292" s="70">
        <f t="shared" si="206"/>
        <v>0</v>
      </c>
      <c r="AU292" s="70">
        <f t="shared" si="207"/>
        <v>0</v>
      </c>
      <c r="AV292" s="70">
        <f t="shared" si="190"/>
        <v>0</v>
      </c>
      <c r="AW292" s="99">
        <f t="shared" si="191"/>
        <v>20479.763988599283</v>
      </c>
      <c r="AX292" s="281">
        <v>506554.38</v>
      </c>
      <c r="AY292" s="281">
        <f>ROUND(AX292*'1. UC Assumptions'!$C$19,2)</f>
        <v>212499.56</v>
      </c>
      <c r="AZ292" s="281">
        <f>IF((AE292-AD292-AX292)*'1. UC Assumptions'!$C$19&gt;0,(AE292-AD292-AX292)*'1. UC Assumptions'!$C$19,0)</f>
        <v>0</v>
      </c>
      <c r="BA292" s="281">
        <f t="shared" si="230"/>
        <v>212499.56</v>
      </c>
      <c r="BB292" s="281">
        <f>ROUND(BA292/'1. UC Assumptions'!$C$19,2)</f>
        <v>506554.37</v>
      </c>
      <c r="BC292" s="283">
        <f t="shared" si="224"/>
        <v>20479.763988599283</v>
      </c>
      <c r="BD292" s="281">
        <f t="shared" si="208"/>
        <v>0</v>
      </c>
      <c r="BE292" s="281">
        <f t="shared" si="209"/>
        <v>0</v>
      </c>
      <c r="BF292" s="281">
        <f t="shared" si="210"/>
        <v>0</v>
      </c>
      <c r="BG292" s="281">
        <f t="shared" si="211"/>
        <v>0</v>
      </c>
      <c r="BH292" s="281">
        <f t="shared" si="212"/>
        <v>0</v>
      </c>
      <c r="BI292" s="281">
        <f t="shared" si="213"/>
        <v>0</v>
      </c>
      <c r="BJ292" s="281">
        <f t="shared" si="231"/>
        <v>20479.763988599283</v>
      </c>
      <c r="BK292" s="281">
        <f t="shared" si="214"/>
        <v>0</v>
      </c>
      <c r="BL292" s="281">
        <f t="shared" si="215"/>
        <v>20479.763988599283</v>
      </c>
      <c r="BM292" s="281">
        <f t="shared" si="216"/>
        <v>0</v>
      </c>
      <c r="BN292" s="281">
        <f t="shared" si="217"/>
        <v>0</v>
      </c>
      <c r="BO292" s="281">
        <f t="shared" si="218"/>
        <v>0</v>
      </c>
      <c r="BP292" s="281">
        <f t="shared" si="219"/>
        <v>0</v>
      </c>
      <c r="BQ292" s="281">
        <f t="shared" si="220"/>
        <v>0</v>
      </c>
      <c r="BR292" s="281">
        <f t="shared" si="225"/>
        <v>20479.763988599283</v>
      </c>
      <c r="BS292" s="281">
        <f t="shared" si="192"/>
        <v>8591.26</v>
      </c>
      <c r="BT292" s="117"/>
      <c r="BU292" s="111"/>
      <c r="BV292" s="111"/>
      <c r="BW292" s="126">
        <v>827112.4869562441</v>
      </c>
      <c r="BX292" s="126">
        <v>2596977.5890634554</v>
      </c>
      <c r="BY292" s="7">
        <f t="shared" si="229"/>
        <v>0</v>
      </c>
    </row>
    <row r="293" spans="1:77" s="8" customFormat="1">
      <c r="A293" s="118" t="s">
        <v>715</v>
      </c>
      <c r="B293" s="118" t="s">
        <v>716</v>
      </c>
      <c r="C293" s="269" t="s">
        <v>716</v>
      </c>
      <c r="D293" s="119" t="s">
        <v>949</v>
      </c>
      <c r="E293" s="119" t="s">
        <v>977</v>
      </c>
      <c r="F293" s="120"/>
      <c r="G293" s="121" t="s">
        <v>1312</v>
      </c>
      <c r="H293" s="121" t="s">
        <v>936</v>
      </c>
      <c r="I293" s="122">
        <v>8</v>
      </c>
      <c r="J293" s="217">
        <f t="shared" si="188"/>
        <v>1</v>
      </c>
      <c r="K293" s="123">
        <v>2339623.745976042</v>
      </c>
      <c r="L293" s="123">
        <v>3170618.99</v>
      </c>
      <c r="M293" s="281">
        <v>0</v>
      </c>
      <c r="N293" s="264">
        <v>0</v>
      </c>
      <c r="O293" s="282">
        <v>0</v>
      </c>
      <c r="P293" s="93">
        <f t="shared" si="193"/>
        <v>5.7513191477602144E-2</v>
      </c>
      <c r="Q293" s="231">
        <v>5827154.3815382989</v>
      </c>
      <c r="R293" s="231"/>
      <c r="S293" s="123">
        <v>5827154.3815382989</v>
      </c>
      <c r="T293" s="123">
        <v>513399.77968840656</v>
      </c>
      <c r="U293" s="123">
        <f t="shared" si="221"/>
        <v>5313754.6018498922</v>
      </c>
      <c r="V293" s="123">
        <f t="shared" si="194"/>
        <v>5313754.6018498922</v>
      </c>
      <c r="W293" s="123" t="b">
        <f t="shared" si="195"/>
        <v>0</v>
      </c>
      <c r="X293" s="123">
        <v>77370</v>
      </c>
      <c r="Y293" s="123">
        <v>0</v>
      </c>
      <c r="Z293" s="123">
        <v>0</v>
      </c>
      <c r="AA293" s="123">
        <v>0</v>
      </c>
      <c r="AB293" s="123">
        <v>0</v>
      </c>
      <c r="AC293" s="70">
        <f t="shared" si="222"/>
        <v>77370</v>
      </c>
      <c r="AD293" s="70">
        <v>0</v>
      </c>
      <c r="AE293" s="70">
        <f t="shared" si="223"/>
        <v>5391124.6018498922</v>
      </c>
      <c r="AF293" s="51">
        <f>IF(D293='2. UC Pool Allocations by Type'!B$5,'2. UC Pool Allocations by Type'!J$5,IF(D293='2. UC Pool Allocations by Type'!B$6,'2. UC Pool Allocations by Type'!J$6,IF(D293='2. UC Pool Allocations by Type'!B$7,'2. UC Pool Allocations by Type'!J$7,IF(D293='2. UC Pool Allocations by Type'!B$10,'2. UC Pool Allocations by Type'!J$10,IF(D293='2. UC Pool Allocations by Type'!B$14,'2. UC Pool Allocations by Type'!J$14,IF(D293='2. UC Pool Allocations by Type'!B$15,'2. UC Pool Allocations by Type'!J$15,IF(D293='2. UC Pool Allocations by Type'!B$16,'2. UC Pool Allocations by Type'!J$16,0)))))))</f>
        <v>114315041.35925385</v>
      </c>
      <c r="AG293" s="71">
        <f t="shared" si="196"/>
        <v>5391124.6018498922</v>
      </c>
      <c r="AH293" s="71">
        <f t="shared" si="197"/>
        <v>0</v>
      </c>
      <c r="AI293" s="71">
        <f t="shared" si="198"/>
        <v>0</v>
      </c>
      <c r="AJ293" s="71">
        <f t="shared" si="199"/>
        <v>0</v>
      </c>
      <c r="AK293" s="71">
        <f t="shared" si="200"/>
        <v>0</v>
      </c>
      <c r="AL293" s="71">
        <f t="shared" si="201"/>
        <v>0</v>
      </c>
      <c r="AM293" s="71">
        <f t="shared" si="202"/>
        <v>0</v>
      </c>
      <c r="AN293" s="49">
        <f t="shared" si="203"/>
        <v>254723.15937110069</v>
      </c>
      <c r="AO293" s="51">
        <f>IF($E293=$D$352,U293*'1. UC Assumptions'!$H$14,0)</f>
        <v>538030.29724409827</v>
      </c>
      <c r="AP293" s="70">
        <f t="shared" si="187"/>
        <v>283307.13787299755</v>
      </c>
      <c r="AQ293" s="70">
        <f t="shared" si="204"/>
        <v>0</v>
      </c>
      <c r="AR293" s="70">
        <f t="shared" si="205"/>
        <v>0</v>
      </c>
      <c r="AS293" s="70">
        <f t="shared" si="189"/>
        <v>0</v>
      </c>
      <c r="AT293" s="70">
        <f t="shared" si="206"/>
        <v>283307.13787299755</v>
      </c>
      <c r="AU293" s="70">
        <f t="shared" si="207"/>
        <v>0</v>
      </c>
      <c r="AV293" s="70">
        <f t="shared" si="190"/>
        <v>0</v>
      </c>
      <c r="AW293" s="99">
        <f t="shared" si="191"/>
        <v>538030.29724409827</v>
      </c>
      <c r="AX293" s="281">
        <v>0</v>
      </c>
      <c r="AY293" s="281">
        <f>ROUND(AX293*'1. UC Assumptions'!$C$19,2)</f>
        <v>0</v>
      </c>
      <c r="AZ293" s="281">
        <f>IF((AE293-AD293-AX293)*'1. UC Assumptions'!$C$19&gt;0,(AE293-AD293-AX293)*'1. UC Assumptions'!$C$19,0)</f>
        <v>2261576.7704760297</v>
      </c>
      <c r="BA293" s="281">
        <f t="shared" si="230"/>
        <v>2261576.7704760297</v>
      </c>
      <c r="BB293" s="281">
        <f>ROUND(BA293/'1. UC Assumptions'!$C$19,2)</f>
        <v>5391124.5999999996</v>
      </c>
      <c r="BC293" s="283">
        <f t="shared" si="224"/>
        <v>538030.29724409827</v>
      </c>
      <c r="BD293" s="281">
        <f t="shared" si="208"/>
        <v>0</v>
      </c>
      <c r="BE293" s="281">
        <f t="shared" si="209"/>
        <v>0</v>
      </c>
      <c r="BF293" s="281">
        <f t="shared" si="210"/>
        <v>4853094.3027559016</v>
      </c>
      <c r="BG293" s="281">
        <f t="shared" si="211"/>
        <v>0</v>
      </c>
      <c r="BH293" s="281">
        <f t="shared" si="212"/>
        <v>0</v>
      </c>
      <c r="BI293" s="281">
        <f t="shared" si="213"/>
        <v>0</v>
      </c>
      <c r="BJ293" s="281">
        <f t="shared" si="231"/>
        <v>538030.29724409827</v>
      </c>
      <c r="BK293" s="281">
        <f t="shared" si="214"/>
        <v>538030.29724409827</v>
      </c>
      <c r="BL293" s="281">
        <f t="shared" si="215"/>
        <v>0</v>
      </c>
      <c r="BM293" s="281">
        <f t="shared" si="216"/>
        <v>0</v>
      </c>
      <c r="BN293" s="281">
        <f t="shared" si="217"/>
        <v>0</v>
      </c>
      <c r="BO293" s="281">
        <f t="shared" si="218"/>
        <v>0</v>
      </c>
      <c r="BP293" s="281">
        <f t="shared" si="219"/>
        <v>0</v>
      </c>
      <c r="BQ293" s="281">
        <f t="shared" si="220"/>
        <v>0</v>
      </c>
      <c r="BR293" s="281">
        <f t="shared" si="225"/>
        <v>538030.29724409827</v>
      </c>
      <c r="BS293" s="281">
        <f t="shared" si="192"/>
        <v>225703.7</v>
      </c>
      <c r="BT293" s="90"/>
      <c r="BU293" s="111"/>
      <c r="BV293" s="111"/>
      <c r="BW293" s="126">
        <v>2361239.2659760425</v>
      </c>
      <c r="BX293" s="126">
        <v>5827154.3815382989</v>
      </c>
      <c r="BY293" s="7">
        <f t="shared" si="229"/>
        <v>0</v>
      </c>
    </row>
    <row r="294" spans="1:77" s="8" customFormat="1">
      <c r="A294" s="118" t="s">
        <v>718</v>
      </c>
      <c r="B294" s="118" t="s">
        <v>719</v>
      </c>
      <c r="C294" s="269" t="s">
        <v>719</v>
      </c>
      <c r="D294" s="119" t="s">
        <v>949</v>
      </c>
      <c r="E294" s="119"/>
      <c r="F294" s="120"/>
      <c r="G294" s="121" t="s">
        <v>717</v>
      </c>
      <c r="H294" s="121" t="s">
        <v>771</v>
      </c>
      <c r="I294" s="122">
        <v>3</v>
      </c>
      <c r="J294" s="217" t="str">
        <f t="shared" si="188"/>
        <v xml:space="preserve"> </v>
      </c>
      <c r="K294" s="123">
        <v>7289982.2356199995</v>
      </c>
      <c r="L294" s="123">
        <v>10552410</v>
      </c>
      <c r="M294" s="281">
        <v>9320159.4499999993</v>
      </c>
      <c r="N294" s="264">
        <v>9320159.4499999993</v>
      </c>
      <c r="O294" s="282">
        <v>0</v>
      </c>
      <c r="P294" s="93">
        <f t="shared" si="193"/>
        <v>6.0141391835403901E-2</v>
      </c>
      <c r="Q294" s="231">
        <v>18915458.538343389</v>
      </c>
      <c r="R294" s="231"/>
      <c r="S294" s="123">
        <v>18915458.538343389</v>
      </c>
      <c r="T294" s="123">
        <v>0</v>
      </c>
      <c r="U294" s="123">
        <f t="shared" si="221"/>
        <v>9595299.0883433893</v>
      </c>
      <c r="V294" s="123">
        <f t="shared" si="194"/>
        <v>0</v>
      </c>
      <c r="W294" s="123" t="b">
        <f t="shared" si="195"/>
        <v>0</v>
      </c>
      <c r="X294" s="123">
        <v>0</v>
      </c>
      <c r="Y294" s="123">
        <v>0</v>
      </c>
      <c r="Z294" s="123">
        <v>0</v>
      </c>
      <c r="AA294" s="123">
        <v>0</v>
      </c>
      <c r="AB294" s="123">
        <v>0</v>
      </c>
      <c r="AC294" s="70">
        <f t="shared" si="222"/>
        <v>0</v>
      </c>
      <c r="AD294" s="70">
        <v>0</v>
      </c>
      <c r="AE294" s="70">
        <f t="shared" si="223"/>
        <v>9595299.0883433893</v>
      </c>
      <c r="AF294" s="51">
        <f>IF(D294='2. UC Pool Allocations by Type'!B$5,'2. UC Pool Allocations by Type'!J$5,IF(D294='2. UC Pool Allocations by Type'!B$6,'2. UC Pool Allocations by Type'!J$6,IF(D294='2. UC Pool Allocations by Type'!B$7,'2. UC Pool Allocations by Type'!J$7,IF(D294='2. UC Pool Allocations by Type'!B$10,'2. UC Pool Allocations by Type'!J$10,IF(D294='2. UC Pool Allocations by Type'!B$14,'2. UC Pool Allocations by Type'!J$14,IF(D294='2. UC Pool Allocations by Type'!B$15,'2. UC Pool Allocations by Type'!J$15,IF(D294='2. UC Pool Allocations by Type'!B$16,'2. UC Pool Allocations by Type'!J$16,0)))))))</f>
        <v>114315041.35925385</v>
      </c>
      <c r="AG294" s="71">
        <f t="shared" si="196"/>
        <v>9595299.0883433893</v>
      </c>
      <c r="AH294" s="71">
        <f t="shared" si="197"/>
        <v>0</v>
      </c>
      <c r="AI294" s="71">
        <f t="shared" si="198"/>
        <v>0</v>
      </c>
      <c r="AJ294" s="71">
        <f t="shared" si="199"/>
        <v>0</v>
      </c>
      <c r="AK294" s="71">
        <f t="shared" si="200"/>
        <v>0</v>
      </c>
      <c r="AL294" s="71">
        <f t="shared" si="201"/>
        <v>0</v>
      </c>
      <c r="AM294" s="71">
        <f t="shared" si="202"/>
        <v>0</v>
      </c>
      <c r="AN294" s="49">
        <f t="shared" si="203"/>
        <v>453364.57221834472</v>
      </c>
      <c r="AO294" s="51">
        <f>IF($E294=$D$352,U294*'1. UC Assumptions'!$H$14,0)</f>
        <v>0</v>
      </c>
      <c r="AP294" s="70">
        <f t="shared" si="187"/>
        <v>0</v>
      </c>
      <c r="AQ294" s="70">
        <f t="shared" si="204"/>
        <v>0</v>
      </c>
      <c r="AR294" s="70">
        <f t="shared" si="205"/>
        <v>0</v>
      </c>
      <c r="AS294" s="70">
        <f t="shared" si="189"/>
        <v>0</v>
      </c>
      <c r="AT294" s="70">
        <f t="shared" si="206"/>
        <v>0</v>
      </c>
      <c r="AU294" s="70">
        <f t="shared" si="207"/>
        <v>453364.57221834472</v>
      </c>
      <c r="AV294" s="70">
        <f t="shared" si="190"/>
        <v>-20320.169998234087</v>
      </c>
      <c r="AW294" s="99">
        <f t="shared" si="191"/>
        <v>433044.40222011064</v>
      </c>
      <c r="AX294" s="281">
        <v>9320159.4499999993</v>
      </c>
      <c r="AY294" s="281">
        <f>ROUND(AX294*'1. UC Assumptions'!$C$19,2)</f>
        <v>3909806.89</v>
      </c>
      <c r="AZ294" s="281">
        <f>IF((AE294-AD294-AX294)*'1. UC Assumptions'!$C$19&gt;0,(AE294-AD294-AX294)*'1. UC Assumptions'!$C$19,0)</f>
        <v>115421.07828505214</v>
      </c>
      <c r="BA294" s="281">
        <f t="shared" si="230"/>
        <v>4025227.9682850521</v>
      </c>
      <c r="BB294" s="281">
        <f>ROUND(BA294/'1. UC Assumptions'!$C$19,2)</f>
        <v>9595299.0899999999</v>
      </c>
      <c r="BC294" s="283">
        <f t="shared" si="224"/>
        <v>433044.40222011064</v>
      </c>
      <c r="BD294" s="281">
        <f t="shared" si="208"/>
        <v>0</v>
      </c>
      <c r="BE294" s="281">
        <f t="shared" si="209"/>
        <v>0</v>
      </c>
      <c r="BF294" s="281">
        <f t="shared" si="210"/>
        <v>9162254.6877798885</v>
      </c>
      <c r="BG294" s="281">
        <f t="shared" si="211"/>
        <v>0</v>
      </c>
      <c r="BH294" s="281">
        <f t="shared" si="212"/>
        <v>0</v>
      </c>
      <c r="BI294" s="281">
        <f t="shared" si="213"/>
        <v>0</v>
      </c>
      <c r="BJ294" s="281">
        <f t="shared" si="231"/>
        <v>433044.40222011064</v>
      </c>
      <c r="BK294" s="281">
        <f t="shared" si="214"/>
        <v>433044.40222011064</v>
      </c>
      <c r="BL294" s="281">
        <f t="shared" si="215"/>
        <v>0</v>
      </c>
      <c r="BM294" s="281">
        <f t="shared" si="216"/>
        <v>0</v>
      </c>
      <c r="BN294" s="281">
        <f t="shared" si="217"/>
        <v>0</v>
      </c>
      <c r="BO294" s="281">
        <f t="shared" si="218"/>
        <v>0</v>
      </c>
      <c r="BP294" s="281">
        <f t="shared" si="219"/>
        <v>0</v>
      </c>
      <c r="BQ294" s="281">
        <f t="shared" si="220"/>
        <v>0</v>
      </c>
      <c r="BR294" s="281">
        <f t="shared" si="225"/>
        <v>433044.40222011064</v>
      </c>
      <c r="BS294" s="281">
        <f t="shared" si="192"/>
        <v>181662.12</v>
      </c>
      <c r="BT294" s="117"/>
      <c r="BU294" s="111"/>
      <c r="BV294" s="111"/>
      <c r="BW294" s="126">
        <v>7404491.1956200004</v>
      </c>
      <c r="BX294" s="126">
        <v>18915458.538343389</v>
      </c>
      <c r="BY294" s="7">
        <f t="shared" si="229"/>
        <v>0</v>
      </c>
    </row>
    <row r="295" spans="1:77" s="8" customFormat="1">
      <c r="A295" s="118" t="s">
        <v>1313</v>
      </c>
      <c r="B295" s="115" t="s">
        <v>720</v>
      </c>
      <c r="C295" s="269" t="s">
        <v>720</v>
      </c>
      <c r="D295" s="119" t="s">
        <v>949</v>
      </c>
      <c r="E295" s="137"/>
      <c r="F295" s="137"/>
      <c r="G295" s="115" t="s">
        <v>1314</v>
      </c>
      <c r="H295" s="121" t="s">
        <v>771</v>
      </c>
      <c r="I295" s="122">
        <v>3</v>
      </c>
      <c r="J295" s="217" t="str">
        <f t="shared" si="188"/>
        <v xml:space="preserve"> </v>
      </c>
      <c r="K295" s="125">
        <v>994323.15801999974</v>
      </c>
      <c r="L295" s="125">
        <v>1889791</v>
      </c>
      <c r="M295" s="281">
        <v>1506547.06</v>
      </c>
      <c r="N295" s="264">
        <v>1506547.06</v>
      </c>
      <c r="O295" s="282">
        <v>0</v>
      </c>
      <c r="P295" s="93">
        <f t="shared" si="193"/>
        <v>6.8525773013546676E-2</v>
      </c>
      <c r="Q295" s="231">
        <v>3081750.3101576348</v>
      </c>
      <c r="R295" s="231"/>
      <c r="S295" s="123">
        <v>3081750.3101576348</v>
      </c>
      <c r="T295" s="123">
        <v>0</v>
      </c>
      <c r="U295" s="123">
        <f t="shared" si="221"/>
        <v>1575203.2501576347</v>
      </c>
      <c r="V295" s="123">
        <f t="shared" si="194"/>
        <v>0</v>
      </c>
      <c r="W295" s="123" t="b">
        <f t="shared" si="195"/>
        <v>0</v>
      </c>
      <c r="X295" s="125">
        <v>0</v>
      </c>
      <c r="Y295" s="125">
        <v>0</v>
      </c>
      <c r="Z295" s="125">
        <v>0</v>
      </c>
      <c r="AA295" s="125">
        <v>0</v>
      </c>
      <c r="AB295" s="125">
        <v>0</v>
      </c>
      <c r="AC295" s="70">
        <f t="shared" si="222"/>
        <v>0</v>
      </c>
      <c r="AD295" s="70">
        <v>0</v>
      </c>
      <c r="AE295" s="70">
        <f t="shared" si="223"/>
        <v>1575203.2501576347</v>
      </c>
      <c r="AF295" s="51">
        <f>IF(D295='2. UC Pool Allocations by Type'!B$5,'2. UC Pool Allocations by Type'!J$5,IF(D295='2. UC Pool Allocations by Type'!B$6,'2. UC Pool Allocations by Type'!J$6,IF(D295='2. UC Pool Allocations by Type'!B$7,'2. UC Pool Allocations by Type'!J$7,IF(D295='2. UC Pool Allocations by Type'!B$10,'2. UC Pool Allocations by Type'!J$10,IF(D295='2. UC Pool Allocations by Type'!B$14,'2. UC Pool Allocations by Type'!J$14,IF(D295='2. UC Pool Allocations by Type'!B$15,'2. UC Pool Allocations by Type'!J$15,IF(D295='2. UC Pool Allocations by Type'!B$16,'2. UC Pool Allocations by Type'!J$16,0)))))))</f>
        <v>114315041.35925385</v>
      </c>
      <c r="AG295" s="71">
        <f t="shared" si="196"/>
        <v>1575203.2501576347</v>
      </c>
      <c r="AH295" s="71">
        <f t="shared" si="197"/>
        <v>0</v>
      </c>
      <c r="AI295" s="71">
        <f t="shared" si="198"/>
        <v>0</v>
      </c>
      <c r="AJ295" s="71">
        <f t="shared" si="199"/>
        <v>0</v>
      </c>
      <c r="AK295" s="71">
        <f t="shared" si="200"/>
        <v>0</v>
      </c>
      <c r="AL295" s="71">
        <f t="shared" si="201"/>
        <v>0</v>
      </c>
      <c r="AM295" s="71">
        <f t="shared" si="202"/>
        <v>0</v>
      </c>
      <c r="AN295" s="49">
        <f t="shared" si="203"/>
        <v>74426.168594600575</v>
      </c>
      <c r="AO295" s="51">
        <f>IF($E295=$D$352,U295*'1. UC Assumptions'!$H$14,0)</f>
        <v>0</v>
      </c>
      <c r="AP295" s="70">
        <f t="shared" si="187"/>
        <v>0</v>
      </c>
      <c r="AQ295" s="70">
        <f t="shared" si="204"/>
        <v>0</v>
      </c>
      <c r="AR295" s="70">
        <f t="shared" si="205"/>
        <v>0</v>
      </c>
      <c r="AS295" s="70">
        <f t="shared" si="189"/>
        <v>0</v>
      </c>
      <c r="AT295" s="70">
        <f t="shared" si="206"/>
        <v>0</v>
      </c>
      <c r="AU295" s="70">
        <f t="shared" si="207"/>
        <v>74426.168594600575</v>
      </c>
      <c r="AV295" s="70">
        <f t="shared" si="190"/>
        <v>-3335.841596001796</v>
      </c>
      <c r="AW295" s="99">
        <f t="shared" si="191"/>
        <v>71090.326998598772</v>
      </c>
      <c r="AX295" s="281">
        <v>1506547.06</v>
      </c>
      <c r="AY295" s="281">
        <f>ROUND(AX295*'1. UC Assumptions'!$C$19,2)</f>
        <v>631996.49</v>
      </c>
      <c r="AZ295" s="281">
        <f>IF((AE295-AD295-AX295)*'1. UC Assumptions'!$C$19&gt;0,(AE295-AD295-AX295)*'1. UC Assumptions'!$C$19,0)</f>
        <v>28801.271771127744</v>
      </c>
      <c r="BA295" s="281">
        <f t="shared" si="230"/>
        <v>660797.7617711277</v>
      </c>
      <c r="BB295" s="281">
        <f>ROUND(BA295/'1. UC Assumptions'!$C$19,2)</f>
        <v>1575203.25</v>
      </c>
      <c r="BC295" s="283">
        <f t="shared" si="224"/>
        <v>71090.326998598772</v>
      </c>
      <c r="BD295" s="281">
        <f t="shared" si="208"/>
        <v>0</v>
      </c>
      <c r="BE295" s="281">
        <f t="shared" si="209"/>
        <v>0</v>
      </c>
      <c r="BF295" s="281">
        <f t="shared" si="210"/>
        <v>1504112.9230014011</v>
      </c>
      <c r="BG295" s="281">
        <f t="shared" si="211"/>
        <v>0</v>
      </c>
      <c r="BH295" s="281">
        <f t="shared" si="212"/>
        <v>0</v>
      </c>
      <c r="BI295" s="281">
        <f t="shared" si="213"/>
        <v>0</v>
      </c>
      <c r="BJ295" s="281">
        <f t="shared" si="231"/>
        <v>71090.326998598772</v>
      </c>
      <c r="BK295" s="281">
        <f t="shared" si="214"/>
        <v>71090.326998598772</v>
      </c>
      <c r="BL295" s="281">
        <f t="shared" si="215"/>
        <v>0</v>
      </c>
      <c r="BM295" s="281">
        <f t="shared" si="216"/>
        <v>0</v>
      </c>
      <c r="BN295" s="281">
        <f t="shared" si="217"/>
        <v>0</v>
      </c>
      <c r="BO295" s="281">
        <f t="shared" si="218"/>
        <v>0</v>
      </c>
      <c r="BP295" s="281">
        <f t="shared" si="219"/>
        <v>0</v>
      </c>
      <c r="BQ295" s="281">
        <f t="shared" si="220"/>
        <v>0</v>
      </c>
      <c r="BR295" s="281">
        <f t="shared" si="225"/>
        <v>71090.326998598772</v>
      </c>
      <c r="BS295" s="281">
        <f t="shared" si="192"/>
        <v>29822.39</v>
      </c>
      <c r="BT295" s="117"/>
      <c r="BU295" s="111"/>
      <c r="BV295" s="111"/>
      <c r="BW295" s="126">
        <v>1035788.9280199998</v>
      </c>
      <c r="BX295" s="126">
        <v>3081750.3101576348</v>
      </c>
      <c r="BY295" s="7">
        <f t="shared" si="229"/>
        <v>0</v>
      </c>
    </row>
    <row r="296" spans="1:77" s="8" customFormat="1">
      <c r="A296" s="118" t="s">
        <v>721</v>
      </c>
      <c r="B296" s="115" t="s">
        <v>1315</v>
      </c>
      <c r="C296" s="269" t="s">
        <v>1315</v>
      </c>
      <c r="D296" s="119" t="s">
        <v>949</v>
      </c>
      <c r="E296" s="137" t="s">
        <v>977</v>
      </c>
      <c r="F296" s="137"/>
      <c r="G296" s="115" t="s">
        <v>1316</v>
      </c>
      <c r="H296" s="121" t="s">
        <v>937</v>
      </c>
      <c r="I296" s="122">
        <v>7</v>
      </c>
      <c r="J296" s="217" t="str">
        <f t="shared" si="188"/>
        <v xml:space="preserve"> </v>
      </c>
      <c r="K296" s="125">
        <v>614946.00999999978</v>
      </c>
      <c r="L296" s="125">
        <v>1020453</v>
      </c>
      <c r="M296" s="281">
        <v>1506560.23</v>
      </c>
      <c r="N296" s="264">
        <v>1444684.6415372058</v>
      </c>
      <c r="O296" s="282">
        <v>61875.5884627942</v>
      </c>
      <c r="P296" s="93">
        <f t="shared" si="193"/>
        <v>5.4810646415378361E-2</v>
      </c>
      <c r="Q296" s="231">
        <v>1725036.2868851696</v>
      </c>
      <c r="R296" s="231"/>
      <c r="S296" s="123">
        <v>1725036.2868851696</v>
      </c>
      <c r="T296" s="123">
        <v>0</v>
      </c>
      <c r="U296" s="123">
        <f t="shared" si="221"/>
        <v>280351.64534796379</v>
      </c>
      <c r="V296" s="123">
        <f t="shared" si="194"/>
        <v>280351.64534796379</v>
      </c>
      <c r="W296" s="123" t="b">
        <f t="shared" si="195"/>
        <v>0</v>
      </c>
      <c r="X296" s="125">
        <v>73883</v>
      </c>
      <c r="Y296" s="125">
        <v>0</v>
      </c>
      <c r="Z296" s="125">
        <v>0</v>
      </c>
      <c r="AA296" s="125">
        <v>0</v>
      </c>
      <c r="AB296" s="125">
        <v>0</v>
      </c>
      <c r="AC296" s="70">
        <f t="shared" si="222"/>
        <v>12007.4115372058</v>
      </c>
      <c r="AD296" s="70">
        <v>0</v>
      </c>
      <c r="AE296" s="70">
        <f t="shared" si="223"/>
        <v>292359.05688516959</v>
      </c>
      <c r="AF296" s="51">
        <f>IF(D296='2. UC Pool Allocations by Type'!B$5,'2. UC Pool Allocations by Type'!J$5,IF(D296='2. UC Pool Allocations by Type'!B$6,'2. UC Pool Allocations by Type'!J$6,IF(D296='2. UC Pool Allocations by Type'!B$7,'2. UC Pool Allocations by Type'!J$7,IF(D296='2. UC Pool Allocations by Type'!B$10,'2. UC Pool Allocations by Type'!J$10,IF(D296='2. UC Pool Allocations by Type'!B$14,'2. UC Pool Allocations by Type'!J$14,IF(D296='2. UC Pool Allocations by Type'!B$15,'2. UC Pool Allocations by Type'!J$15,IF(D296='2. UC Pool Allocations by Type'!B$16,'2. UC Pool Allocations by Type'!J$16,0)))))))</f>
        <v>114315041.35925385</v>
      </c>
      <c r="AG296" s="71">
        <f t="shared" si="196"/>
        <v>292359.05688516959</v>
      </c>
      <c r="AH296" s="71">
        <f t="shared" si="197"/>
        <v>0</v>
      </c>
      <c r="AI296" s="71">
        <f t="shared" si="198"/>
        <v>0</v>
      </c>
      <c r="AJ296" s="71">
        <f t="shared" si="199"/>
        <v>0</v>
      </c>
      <c r="AK296" s="71">
        <f t="shared" si="200"/>
        <v>0</v>
      </c>
      <c r="AL296" s="71">
        <f t="shared" si="201"/>
        <v>0</v>
      </c>
      <c r="AM296" s="71">
        <f t="shared" si="202"/>
        <v>0</v>
      </c>
      <c r="AN296" s="49">
        <f t="shared" si="203"/>
        <v>13813.559904549813</v>
      </c>
      <c r="AO296" s="51">
        <f>IF($E296=$D$352,U296*'1. UC Assumptions'!$H$14,0)</f>
        <v>28386.271173856134</v>
      </c>
      <c r="AP296" s="70">
        <f t="shared" si="187"/>
        <v>14572.711269306321</v>
      </c>
      <c r="AQ296" s="70">
        <f t="shared" si="204"/>
        <v>0</v>
      </c>
      <c r="AR296" s="70">
        <f t="shared" si="205"/>
        <v>0</v>
      </c>
      <c r="AS296" s="70">
        <f t="shared" si="189"/>
        <v>0</v>
      </c>
      <c r="AT296" s="70">
        <f t="shared" si="206"/>
        <v>14572.711269306321</v>
      </c>
      <c r="AU296" s="70">
        <f t="shared" si="207"/>
        <v>0</v>
      </c>
      <c r="AV296" s="70">
        <f t="shared" si="190"/>
        <v>0</v>
      </c>
      <c r="AW296" s="99">
        <f t="shared" si="191"/>
        <v>28386.271173856134</v>
      </c>
      <c r="AX296" s="281">
        <v>1506560.23</v>
      </c>
      <c r="AY296" s="281">
        <f>ROUND(AX296*'1. UC Assumptions'!$C$19,2)</f>
        <v>632002.02</v>
      </c>
      <c r="AZ296" s="281">
        <f>IF((AE296-AD296-AX296)*'1. UC Assumptions'!$C$19&gt;0,(AE296-AD296-AX296)*'1. UC Assumptions'!$C$19,0)</f>
        <v>0</v>
      </c>
      <c r="BA296" s="281">
        <f t="shared" si="230"/>
        <v>632002.02</v>
      </c>
      <c r="BB296" s="281">
        <f>ROUND(BA296/'1. UC Assumptions'!$C$19,2)</f>
        <v>1506560.24</v>
      </c>
      <c r="BC296" s="283">
        <f t="shared" si="224"/>
        <v>28386.271173856134</v>
      </c>
      <c r="BD296" s="281">
        <f t="shared" si="208"/>
        <v>0</v>
      </c>
      <c r="BE296" s="281">
        <f t="shared" si="209"/>
        <v>0</v>
      </c>
      <c r="BF296" s="281">
        <f t="shared" si="210"/>
        <v>1478173.9688261438</v>
      </c>
      <c r="BG296" s="281">
        <f t="shared" si="211"/>
        <v>0</v>
      </c>
      <c r="BH296" s="281">
        <f t="shared" si="212"/>
        <v>0</v>
      </c>
      <c r="BI296" s="281">
        <f t="shared" si="213"/>
        <v>0</v>
      </c>
      <c r="BJ296" s="281">
        <f t="shared" si="231"/>
        <v>28386.271173856134</v>
      </c>
      <c r="BK296" s="281">
        <f t="shared" si="214"/>
        <v>28386.271173856134</v>
      </c>
      <c r="BL296" s="281">
        <f t="shared" si="215"/>
        <v>0</v>
      </c>
      <c r="BM296" s="281">
        <f t="shared" si="216"/>
        <v>0</v>
      </c>
      <c r="BN296" s="281">
        <f t="shared" si="217"/>
        <v>0</v>
      </c>
      <c r="BO296" s="281">
        <f t="shared" si="218"/>
        <v>0</v>
      </c>
      <c r="BP296" s="281">
        <f t="shared" si="219"/>
        <v>0</v>
      </c>
      <c r="BQ296" s="281">
        <f t="shared" si="220"/>
        <v>0</v>
      </c>
      <c r="BR296" s="281">
        <f t="shared" si="225"/>
        <v>28386.271173856134</v>
      </c>
      <c r="BS296" s="281">
        <f t="shared" si="192"/>
        <v>11908.04</v>
      </c>
      <c r="BT296" s="117"/>
      <c r="BU296" s="111"/>
      <c r="BV296" s="111"/>
      <c r="BW296" s="126">
        <v>617165.56999999983</v>
      </c>
      <c r="BX296" s="126">
        <v>1725036.2868851696</v>
      </c>
      <c r="BY296" s="7">
        <f t="shared" si="229"/>
        <v>0</v>
      </c>
    </row>
    <row r="297" spans="1:77" s="8" customFormat="1">
      <c r="A297" s="118" t="s">
        <v>722</v>
      </c>
      <c r="B297" s="115" t="s">
        <v>723</v>
      </c>
      <c r="C297" s="269" t="s">
        <v>723</v>
      </c>
      <c r="D297" s="119" t="s">
        <v>949</v>
      </c>
      <c r="E297" s="137"/>
      <c r="F297" s="137"/>
      <c r="G297" s="115" t="s">
        <v>1317</v>
      </c>
      <c r="H297" s="121" t="s">
        <v>868</v>
      </c>
      <c r="I297" s="122">
        <v>12</v>
      </c>
      <c r="J297" s="217" t="str">
        <f t="shared" si="188"/>
        <v xml:space="preserve"> </v>
      </c>
      <c r="K297" s="125">
        <v>876366.60889000027</v>
      </c>
      <c r="L297" s="125">
        <v>1172897</v>
      </c>
      <c r="M297" s="281">
        <v>1079561.19</v>
      </c>
      <c r="N297" s="264">
        <v>1070592.7554153213</v>
      </c>
      <c r="O297" s="282">
        <v>8968.4345846786164</v>
      </c>
      <c r="P297" s="93">
        <f t="shared" si="193"/>
        <v>6.9795484107005423E-2</v>
      </c>
      <c r="Q297" s="231">
        <v>2192292.9545353469</v>
      </c>
      <c r="R297" s="231"/>
      <c r="S297" s="123">
        <v>2192292.9545353469</v>
      </c>
      <c r="T297" s="123">
        <v>0</v>
      </c>
      <c r="U297" s="123">
        <f t="shared" si="221"/>
        <v>1121700.1991200256</v>
      </c>
      <c r="V297" s="123">
        <f t="shared" si="194"/>
        <v>0</v>
      </c>
      <c r="W297" s="123" t="b">
        <f t="shared" si="195"/>
        <v>0</v>
      </c>
      <c r="X297" s="125">
        <v>18365</v>
      </c>
      <c r="Y297" s="125">
        <v>0</v>
      </c>
      <c r="Z297" s="125">
        <v>0</v>
      </c>
      <c r="AA297" s="125">
        <v>0</v>
      </c>
      <c r="AB297" s="125">
        <v>0</v>
      </c>
      <c r="AC297" s="70">
        <f t="shared" si="222"/>
        <v>9396.5654153213836</v>
      </c>
      <c r="AD297" s="70">
        <v>0</v>
      </c>
      <c r="AE297" s="70">
        <f t="shared" si="223"/>
        <v>1131096.764535347</v>
      </c>
      <c r="AF297" s="51">
        <f>IF(D297='2. UC Pool Allocations by Type'!B$5,'2. UC Pool Allocations by Type'!J$5,IF(D297='2. UC Pool Allocations by Type'!B$6,'2. UC Pool Allocations by Type'!J$6,IF(D297='2. UC Pool Allocations by Type'!B$7,'2. UC Pool Allocations by Type'!J$7,IF(D297='2. UC Pool Allocations by Type'!B$10,'2. UC Pool Allocations by Type'!J$10,IF(D297='2. UC Pool Allocations by Type'!B$14,'2. UC Pool Allocations by Type'!J$14,IF(D297='2. UC Pool Allocations by Type'!B$15,'2. UC Pool Allocations by Type'!J$15,IF(D297='2. UC Pool Allocations by Type'!B$16,'2. UC Pool Allocations by Type'!J$16,0)))))))</f>
        <v>114315041.35925385</v>
      </c>
      <c r="AG297" s="71">
        <f t="shared" si="196"/>
        <v>1131096.764535347</v>
      </c>
      <c r="AH297" s="71">
        <f t="shared" si="197"/>
        <v>0</v>
      </c>
      <c r="AI297" s="71">
        <f t="shared" si="198"/>
        <v>0</v>
      </c>
      <c r="AJ297" s="71">
        <f t="shared" si="199"/>
        <v>0</v>
      </c>
      <c r="AK297" s="71">
        <f t="shared" si="200"/>
        <v>0</v>
      </c>
      <c r="AL297" s="71">
        <f t="shared" si="201"/>
        <v>0</v>
      </c>
      <c r="AM297" s="71">
        <f t="shared" si="202"/>
        <v>0</v>
      </c>
      <c r="AN297" s="49">
        <f t="shared" si="203"/>
        <v>53442.753172132245</v>
      </c>
      <c r="AO297" s="51">
        <f>IF($E297=$D$352,U297*'1. UC Assumptions'!$H$14,0)</f>
        <v>0</v>
      </c>
      <c r="AP297" s="70">
        <f t="shared" si="187"/>
        <v>0</v>
      </c>
      <c r="AQ297" s="70">
        <f t="shared" si="204"/>
        <v>0</v>
      </c>
      <c r="AR297" s="70">
        <f t="shared" si="205"/>
        <v>0</v>
      </c>
      <c r="AS297" s="70">
        <f t="shared" si="189"/>
        <v>0</v>
      </c>
      <c r="AT297" s="70">
        <f t="shared" si="206"/>
        <v>0</v>
      </c>
      <c r="AU297" s="70">
        <f t="shared" si="207"/>
        <v>53442.753172132245</v>
      </c>
      <c r="AV297" s="70">
        <f t="shared" si="190"/>
        <v>-2395.3477977286229</v>
      </c>
      <c r="AW297" s="99">
        <f t="shared" si="191"/>
        <v>51047.405374403621</v>
      </c>
      <c r="AX297" s="281">
        <v>1079561.19</v>
      </c>
      <c r="AY297" s="281">
        <f>ROUND(AX297*'1. UC Assumptions'!$C$19,2)</f>
        <v>452875.92</v>
      </c>
      <c r="AZ297" s="281">
        <f>IF((AE297-AD297-AX297)*'1. UC Assumptions'!$C$19&gt;0,(AE297-AD297-AX297)*'1. UC Assumptions'!$C$19,0)</f>
        <v>21619.173517578089</v>
      </c>
      <c r="BA297" s="281">
        <f t="shared" si="230"/>
        <v>474495.09351757809</v>
      </c>
      <c r="BB297" s="281">
        <f>ROUND(BA297/'1. UC Assumptions'!$C$19,2)</f>
        <v>1131096.77</v>
      </c>
      <c r="BC297" s="283">
        <f t="shared" si="224"/>
        <v>51047.405374403621</v>
      </c>
      <c r="BD297" s="281">
        <f t="shared" si="208"/>
        <v>0</v>
      </c>
      <c r="BE297" s="281">
        <f t="shared" si="209"/>
        <v>0</v>
      </c>
      <c r="BF297" s="281">
        <f t="shared" si="210"/>
        <v>1080049.3646255964</v>
      </c>
      <c r="BG297" s="281">
        <f t="shared" si="211"/>
        <v>0</v>
      </c>
      <c r="BH297" s="281">
        <f t="shared" si="212"/>
        <v>0</v>
      </c>
      <c r="BI297" s="281">
        <f t="shared" si="213"/>
        <v>0</v>
      </c>
      <c r="BJ297" s="281">
        <f t="shared" si="231"/>
        <v>51047.405374403621</v>
      </c>
      <c r="BK297" s="281">
        <f t="shared" si="214"/>
        <v>51047.405374403621</v>
      </c>
      <c r="BL297" s="281">
        <f t="shared" si="215"/>
        <v>0</v>
      </c>
      <c r="BM297" s="281">
        <f t="shared" si="216"/>
        <v>0</v>
      </c>
      <c r="BN297" s="281">
        <f t="shared" si="217"/>
        <v>0</v>
      </c>
      <c r="BO297" s="281">
        <f t="shared" si="218"/>
        <v>0</v>
      </c>
      <c r="BP297" s="281">
        <f t="shared" si="219"/>
        <v>0</v>
      </c>
      <c r="BQ297" s="281">
        <f t="shared" si="220"/>
        <v>0</v>
      </c>
      <c r="BR297" s="281">
        <f t="shared" si="225"/>
        <v>51047.405374403621</v>
      </c>
      <c r="BS297" s="281">
        <f t="shared" si="192"/>
        <v>21414.38</v>
      </c>
      <c r="BT297" s="117"/>
      <c r="BU297" s="111"/>
      <c r="BV297" s="111"/>
      <c r="BW297" s="126">
        <v>908299.59889000026</v>
      </c>
      <c r="BX297" s="126">
        <v>2192292.9545353469</v>
      </c>
      <c r="BY297" s="7">
        <f t="shared" si="229"/>
        <v>0</v>
      </c>
    </row>
    <row r="298" spans="1:77" s="8" customFormat="1">
      <c r="A298" s="118" t="s">
        <v>724</v>
      </c>
      <c r="B298" s="115" t="s">
        <v>725</v>
      </c>
      <c r="C298" s="269" t="s">
        <v>2143</v>
      </c>
      <c r="D298" s="119" t="s">
        <v>972</v>
      </c>
      <c r="E298" s="137"/>
      <c r="F298" s="137"/>
      <c r="G298" s="115" t="s">
        <v>1318</v>
      </c>
      <c r="H298" s="115" t="s">
        <v>938</v>
      </c>
      <c r="I298" s="138">
        <v>2</v>
      </c>
      <c r="J298" s="217" t="str">
        <f t="shared" si="188"/>
        <v xml:space="preserve"> </v>
      </c>
      <c r="K298" s="125">
        <v>609249.36637184722</v>
      </c>
      <c r="L298" s="125">
        <v>881153</v>
      </c>
      <c r="M298" s="281">
        <v>751816.14</v>
      </c>
      <c r="N298" s="264">
        <v>724763.79632971226</v>
      </c>
      <c r="O298" s="282">
        <v>27052.343670287752</v>
      </c>
      <c r="P298" s="93">
        <f t="shared" si="193"/>
        <v>5.7372108958717138E-2</v>
      </c>
      <c r="Q298" s="231">
        <v>1575909.8933276627</v>
      </c>
      <c r="R298" s="231"/>
      <c r="S298" s="123">
        <v>1575909.8933276627</v>
      </c>
      <c r="T298" s="123">
        <v>0</v>
      </c>
      <c r="U298" s="123">
        <f t="shared" si="221"/>
        <v>851146.09699795046</v>
      </c>
      <c r="V298" s="123" t="b">
        <f t="shared" si="194"/>
        <v>0</v>
      </c>
      <c r="W298" s="123">
        <f t="shared" si="195"/>
        <v>0</v>
      </c>
      <c r="X298" s="125">
        <v>58822</v>
      </c>
      <c r="Y298" s="125">
        <v>0</v>
      </c>
      <c r="Z298" s="125">
        <v>0</v>
      </c>
      <c r="AA298" s="125">
        <v>0</v>
      </c>
      <c r="AB298" s="125">
        <v>0</v>
      </c>
      <c r="AC298" s="70">
        <f t="shared" si="222"/>
        <v>31769.656329712248</v>
      </c>
      <c r="AD298" s="70">
        <v>0</v>
      </c>
      <c r="AE298" s="70">
        <f t="shared" si="223"/>
        <v>882915.75332766271</v>
      </c>
      <c r="AF298" s="51">
        <f>IF(D298='2. UC Pool Allocations by Type'!B$5,'2. UC Pool Allocations by Type'!J$5,IF(D298='2. UC Pool Allocations by Type'!B$6,'2. UC Pool Allocations by Type'!J$6,IF(D298='2. UC Pool Allocations by Type'!B$7,'2. UC Pool Allocations by Type'!J$7,IF(D298='2. UC Pool Allocations by Type'!B$10,'2. UC Pool Allocations by Type'!J$10,IF(D298='2. UC Pool Allocations by Type'!B$14,'2. UC Pool Allocations by Type'!J$14,IF(D298='2. UC Pool Allocations by Type'!B$15,'2. UC Pool Allocations by Type'!J$15,IF(D298='2. UC Pool Allocations by Type'!B$16,'2. UC Pool Allocations by Type'!J$16,0)))))))</f>
        <v>7359030.3040027209</v>
      </c>
      <c r="AG298" s="71">
        <f t="shared" si="196"/>
        <v>0</v>
      </c>
      <c r="AH298" s="71">
        <f t="shared" si="197"/>
        <v>882915.75332766271</v>
      </c>
      <c r="AI298" s="71">
        <f t="shared" si="198"/>
        <v>0</v>
      </c>
      <c r="AJ298" s="71">
        <f t="shared" si="199"/>
        <v>0</v>
      </c>
      <c r="AK298" s="71">
        <f t="shared" si="200"/>
        <v>0</v>
      </c>
      <c r="AL298" s="71">
        <f t="shared" si="201"/>
        <v>0</v>
      </c>
      <c r="AM298" s="71">
        <f t="shared" si="202"/>
        <v>0</v>
      </c>
      <c r="AN298" s="49">
        <f t="shared" si="203"/>
        <v>49489.660661880152</v>
      </c>
      <c r="AO298" s="51">
        <f>IF($E298=$D$352,U298*'1. UC Assumptions'!$H$14,0)</f>
        <v>0</v>
      </c>
      <c r="AP298" s="70">
        <f t="shared" si="187"/>
        <v>0</v>
      </c>
      <c r="AQ298" s="70">
        <f t="shared" si="204"/>
        <v>0</v>
      </c>
      <c r="AR298" s="70">
        <f t="shared" si="205"/>
        <v>49489.660661880152</v>
      </c>
      <c r="AS298" s="70">
        <f t="shared" si="189"/>
        <v>-10871.230096064473</v>
      </c>
      <c r="AT298" s="70">
        <f t="shared" si="206"/>
        <v>0</v>
      </c>
      <c r="AU298" s="70">
        <f t="shared" si="207"/>
        <v>0</v>
      </c>
      <c r="AV298" s="70">
        <f t="shared" si="190"/>
        <v>0</v>
      </c>
      <c r="AW298" s="99">
        <f t="shared" si="191"/>
        <v>38618.430565815681</v>
      </c>
      <c r="AX298" s="281">
        <v>751816.14</v>
      </c>
      <c r="AY298" s="281">
        <f>ROUND(AX298*'1. UC Assumptions'!$C$19,2)</f>
        <v>315386.87</v>
      </c>
      <c r="AZ298" s="281">
        <f>IF((AE298-AD298-AX298)*'1. UC Assumptions'!$C$19&gt;0,(AE298-AD298-AX298)*'1. UC Assumptions'!$C$19,0)</f>
        <v>54996.287790954499</v>
      </c>
      <c r="BA298" s="281">
        <f t="shared" si="230"/>
        <v>370383.15779095452</v>
      </c>
      <c r="BB298" s="281">
        <f>ROUND(BA298/'1. UC Assumptions'!$C$19,2)</f>
        <v>882915.75</v>
      </c>
      <c r="BC298" s="283">
        <f t="shared" si="224"/>
        <v>38618.430565815681</v>
      </c>
      <c r="BD298" s="281">
        <f t="shared" si="208"/>
        <v>0</v>
      </c>
      <c r="BE298" s="281">
        <f t="shared" si="209"/>
        <v>0</v>
      </c>
      <c r="BF298" s="281">
        <f t="shared" si="210"/>
        <v>0</v>
      </c>
      <c r="BG298" s="281">
        <f t="shared" si="211"/>
        <v>0</v>
      </c>
      <c r="BH298" s="281">
        <f t="shared" si="212"/>
        <v>0</v>
      </c>
      <c r="BI298" s="281">
        <f t="shared" si="213"/>
        <v>0</v>
      </c>
      <c r="BJ298" s="281">
        <f t="shared" si="231"/>
        <v>38618.430565815681</v>
      </c>
      <c r="BK298" s="281">
        <f t="shared" si="214"/>
        <v>0</v>
      </c>
      <c r="BL298" s="281">
        <f t="shared" si="215"/>
        <v>38618.430565815681</v>
      </c>
      <c r="BM298" s="281">
        <f t="shared" si="216"/>
        <v>0</v>
      </c>
      <c r="BN298" s="281">
        <f t="shared" si="217"/>
        <v>0</v>
      </c>
      <c r="BO298" s="281">
        <f t="shared" si="218"/>
        <v>0</v>
      </c>
      <c r="BP298" s="281">
        <f t="shared" si="219"/>
        <v>0</v>
      </c>
      <c r="BQ298" s="281">
        <f t="shared" si="220"/>
        <v>0</v>
      </c>
      <c r="BR298" s="281">
        <f t="shared" si="225"/>
        <v>38618.430565815681</v>
      </c>
      <c r="BS298" s="281">
        <f t="shared" si="192"/>
        <v>16200.43</v>
      </c>
      <c r="BT298" s="117"/>
      <c r="BU298" s="111"/>
      <c r="BV298" s="111"/>
      <c r="BW298" s="126">
        <v>614896.28637184738</v>
      </c>
      <c r="BX298" s="126">
        <v>1575909.8933276627</v>
      </c>
      <c r="BY298" s="7">
        <f t="shared" si="229"/>
        <v>0</v>
      </c>
    </row>
    <row r="299" spans="1:77" s="8" customFormat="1">
      <c r="A299" s="118" t="s">
        <v>727</v>
      </c>
      <c r="B299" s="115" t="s">
        <v>728</v>
      </c>
      <c r="C299" s="269" t="s">
        <v>728</v>
      </c>
      <c r="D299" s="119" t="s">
        <v>949</v>
      </c>
      <c r="E299" s="137"/>
      <c r="F299" s="137"/>
      <c r="G299" s="115" t="s">
        <v>726</v>
      </c>
      <c r="H299" s="121" t="s">
        <v>939</v>
      </c>
      <c r="I299" s="122">
        <v>7</v>
      </c>
      <c r="J299" s="217" t="str">
        <f t="shared" si="188"/>
        <v xml:space="preserve"> </v>
      </c>
      <c r="K299" s="125">
        <v>1793638.082535093</v>
      </c>
      <c r="L299" s="125">
        <v>1627703.09</v>
      </c>
      <c r="M299" s="281">
        <v>1817161.6</v>
      </c>
      <c r="N299" s="264">
        <v>1787680.608911972</v>
      </c>
      <c r="O299" s="282">
        <v>29480.991088028066</v>
      </c>
      <c r="P299" s="93">
        <f t="shared" si="193"/>
        <v>7.1815816978292091E-2</v>
      </c>
      <c r="Q299" s="231">
        <v>3667047.5840021684</v>
      </c>
      <c r="R299" s="231"/>
      <c r="S299" s="123">
        <v>3667047.5840021684</v>
      </c>
      <c r="T299" s="123">
        <v>0</v>
      </c>
      <c r="U299" s="123">
        <f t="shared" si="221"/>
        <v>1879366.9750901964</v>
      </c>
      <c r="V299" s="123">
        <f t="shared" si="194"/>
        <v>0</v>
      </c>
      <c r="W299" s="123" t="b">
        <f t="shared" si="195"/>
        <v>0</v>
      </c>
      <c r="X299" s="125">
        <v>60474</v>
      </c>
      <c r="Y299" s="125">
        <v>0</v>
      </c>
      <c r="Z299" s="125">
        <v>0</v>
      </c>
      <c r="AA299" s="125">
        <v>0</v>
      </c>
      <c r="AB299" s="125">
        <v>0</v>
      </c>
      <c r="AC299" s="70">
        <f t="shared" si="222"/>
        <v>30993.008911971934</v>
      </c>
      <c r="AD299" s="70">
        <v>0</v>
      </c>
      <c r="AE299" s="70">
        <f t="shared" si="223"/>
        <v>1910359.9840021683</v>
      </c>
      <c r="AF299" s="51">
        <f>IF(D299='2. UC Pool Allocations by Type'!B$5,'2. UC Pool Allocations by Type'!J$5,IF(D299='2. UC Pool Allocations by Type'!B$6,'2. UC Pool Allocations by Type'!J$6,IF(D299='2. UC Pool Allocations by Type'!B$7,'2. UC Pool Allocations by Type'!J$7,IF(D299='2. UC Pool Allocations by Type'!B$10,'2. UC Pool Allocations by Type'!J$10,IF(D299='2. UC Pool Allocations by Type'!B$14,'2. UC Pool Allocations by Type'!J$14,IF(D299='2. UC Pool Allocations by Type'!B$15,'2. UC Pool Allocations by Type'!J$15,IF(D299='2. UC Pool Allocations by Type'!B$16,'2. UC Pool Allocations by Type'!J$16,0)))))))</f>
        <v>114315041.35925385</v>
      </c>
      <c r="AG299" s="71">
        <f t="shared" si="196"/>
        <v>1910359.9840021683</v>
      </c>
      <c r="AH299" s="71">
        <f t="shared" si="197"/>
        <v>0</v>
      </c>
      <c r="AI299" s="71">
        <f t="shared" si="198"/>
        <v>0</v>
      </c>
      <c r="AJ299" s="71">
        <f t="shared" si="199"/>
        <v>0</v>
      </c>
      <c r="AK299" s="71">
        <f t="shared" si="200"/>
        <v>0</v>
      </c>
      <c r="AL299" s="71">
        <f t="shared" si="201"/>
        <v>0</v>
      </c>
      <c r="AM299" s="71">
        <f t="shared" si="202"/>
        <v>0</v>
      </c>
      <c r="AN299" s="49">
        <f t="shared" si="203"/>
        <v>90261.859370525955</v>
      </c>
      <c r="AO299" s="51">
        <f>IF($E299=$D$352,U299*'1. UC Assumptions'!$H$14,0)</f>
        <v>0</v>
      </c>
      <c r="AP299" s="70">
        <f t="shared" si="187"/>
        <v>0</v>
      </c>
      <c r="AQ299" s="70">
        <f t="shared" si="204"/>
        <v>0</v>
      </c>
      <c r="AR299" s="70">
        <f t="shared" si="205"/>
        <v>0</v>
      </c>
      <c r="AS299" s="70">
        <f t="shared" si="189"/>
        <v>0</v>
      </c>
      <c r="AT299" s="70">
        <f t="shared" si="206"/>
        <v>0</v>
      </c>
      <c r="AU299" s="70">
        <f t="shared" si="207"/>
        <v>90261.859370525955</v>
      </c>
      <c r="AV299" s="70">
        <f t="shared" si="190"/>
        <v>-4045.6101759147782</v>
      </c>
      <c r="AW299" s="99">
        <f t="shared" si="191"/>
        <v>86216.249194611184</v>
      </c>
      <c r="AX299" s="281">
        <v>1817161.6</v>
      </c>
      <c r="AY299" s="281">
        <f>ROUND(AX299*'1. UC Assumptions'!$C$19,2)</f>
        <v>762299.29</v>
      </c>
      <c r="AZ299" s="281">
        <f>IF((AE299-AD299-AX299)*'1. UC Assumptions'!$C$19&gt;0,(AE299-AD299-AX299)*'1. UC Assumptions'!$C$19,0)</f>
        <v>39096.722088909555</v>
      </c>
      <c r="BA299" s="281">
        <f t="shared" si="230"/>
        <v>801396.01208890963</v>
      </c>
      <c r="BB299" s="281">
        <f>ROUND(BA299/'1. UC Assumptions'!$C$19,2)</f>
        <v>1910359.98</v>
      </c>
      <c r="BC299" s="283">
        <f t="shared" si="224"/>
        <v>86216.249194611184</v>
      </c>
      <c r="BD299" s="281">
        <f t="shared" si="208"/>
        <v>0</v>
      </c>
      <c r="BE299" s="281">
        <f t="shared" si="209"/>
        <v>0</v>
      </c>
      <c r="BF299" s="281">
        <f t="shared" si="210"/>
        <v>1824143.7308053889</v>
      </c>
      <c r="BG299" s="281">
        <f t="shared" si="211"/>
        <v>0</v>
      </c>
      <c r="BH299" s="281">
        <f t="shared" si="212"/>
        <v>0</v>
      </c>
      <c r="BI299" s="281">
        <f t="shared" si="213"/>
        <v>0</v>
      </c>
      <c r="BJ299" s="281">
        <f t="shared" si="231"/>
        <v>86216.249194611184</v>
      </c>
      <c r="BK299" s="281">
        <f t="shared" si="214"/>
        <v>86216.249194611184</v>
      </c>
      <c r="BL299" s="281">
        <f t="shared" si="215"/>
        <v>0</v>
      </c>
      <c r="BM299" s="281">
        <f t="shared" si="216"/>
        <v>0</v>
      </c>
      <c r="BN299" s="281">
        <f t="shared" si="217"/>
        <v>0</v>
      </c>
      <c r="BO299" s="281">
        <f t="shared" si="218"/>
        <v>0</v>
      </c>
      <c r="BP299" s="281">
        <f t="shared" si="219"/>
        <v>0</v>
      </c>
      <c r="BQ299" s="281">
        <f t="shared" si="220"/>
        <v>0</v>
      </c>
      <c r="BR299" s="281">
        <f t="shared" si="225"/>
        <v>86216.249194611184</v>
      </c>
      <c r="BS299" s="281">
        <f t="shared" si="192"/>
        <v>36167.71</v>
      </c>
      <c r="BT299" s="117"/>
      <c r="BU299" s="111"/>
      <c r="BV299" s="111"/>
      <c r="BW299" s="126">
        <v>1853513.662535093</v>
      </c>
      <c r="BX299" s="126">
        <v>3667047.5840021684</v>
      </c>
      <c r="BY299" s="7">
        <f t="shared" si="229"/>
        <v>0</v>
      </c>
    </row>
    <row r="300" spans="1:77" s="8" customFormat="1">
      <c r="A300" s="118" t="s">
        <v>730</v>
      </c>
      <c r="B300" s="115" t="s">
        <v>731</v>
      </c>
      <c r="C300" s="269" t="s">
        <v>731</v>
      </c>
      <c r="D300" s="119" t="s">
        <v>949</v>
      </c>
      <c r="E300" s="137"/>
      <c r="F300" s="137"/>
      <c r="G300" s="115" t="s">
        <v>729</v>
      </c>
      <c r="H300" s="121" t="s">
        <v>801</v>
      </c>
      <c r="I300" s="122">
        <v>3</v>
      </c>
      <c r="J300" s="217" t="str">
        <f t="shared" si="188"/>
        <v xml:space="preserve"> </v>
      </c>
      <c r="K300" s="125">
        <v>5211955.5902506122</v>
      </c>
      <c r="L300" s="125">
        <v>8530532</v>
      </c>
      <c r="M300" s="281">
        <v>7580303.0800000001</v>
      </c>
      <c r="N300" s="264">
        <v>7184105.0537514323</v>
      </c>
      <c r="O300" s="282">
        <v>396198.02624856774</v>
      </c>
      <c r="P300" s="93">
        <f t="shared" si="193"/>
        <v>6.9028777519190676E-2</v>
      </c>
      <c r="Q300" s="231">
        <v>14691114.70867826</v>
      </c>
      <c r="R300" s="231"/>
      <c r="S300" s="123">
        <v>14691114.70867826</v>
      </c>
      <c r="T300" s="123">
        <v>0</v>
      </c>
      <c r="U300" s="123">
        <f t="shared" si="221"/>
        <v>7507009.6549268281</v>
      </c>
      <c r="V300" s="123">
        <f t="shared" si="194"/>
        <v>0</v>
      </c>
      <c r="W300" s="123" t="b">
        <f t="shared" si="195"/>
        <v>0</v>
      </c>
      <c r="X300" s="125">
        <v>73706</v>
      </c>
      <c r="Y300" s="125">
        <v>0</v>
      </c>
      <c r="Z300" s="125">
        <v>736498</v>
      </c>
      <c r="AA300" s="125">
        <v>0</v>
      </c>
      <c r="AB300" s="125">
        <v>0</v>
      </c>
      <c r="AC300" s="70">
        <f t="shared" si="222"/>
        <v>414005.97375143226</v>
      </c>
      <c r="AD300" s="70">
        <v>0</v>
      </c>
      <c r="AE300" s="70">
        <f t="shared" si="223"/>
        <v>7921015.6286782604</v>
      </c>
      <c r="AF300" s="51">
        <f>IF(D300='2. UC Pool Allocations by Type'!B$5,'2. UC Pool Allocations by Type'!J$5,IF(D300='2. UC Pool Allocations by Type'!B$6,'2. UC Pool Allocations by Type'!J$6,IF(D300='2. UC Pool Allocations by Type'!B$7,'2. UC Pool Allocations by Type'!J$7,IF(D300='2. UC Pool Allocations by Type'!B$10,'2. UC Pool Allocations by Type'!J$10,IF(D300='2. UC Pool Allocations by Type'!B$14,'2. UC Pool Allocations by Type'!J$14,IF(D300='2. UC Pool Allocations by Type'!B$15,'2. UC Pool Allocations by Type'!J$15,IF(D300='2. UC Pool Allocations by Type'!B$16,'2. UC Pool Allocations by Type'!J$16,0)))))))</f>
        <v>114315041.35925385</v>
      </c>
      <c r="AG300" s="71">
        <f t="shared" si="196"/>
        <v>7921015.6286782604</v>
      </c>
      <c r="AH300" s="71">
        <f t="shared" si="197"/>
        <v>0</v>
      </c>
      <c r="AI300" s="71">
        <f t="shared" si="198"/>
        <v>0</v>
      </c>
      <c r="AJ300" s="71">
        <f t="shared" si="199"/>
        <v>0</v>
      </c>
      <c r="AK300" s="71">
        <f t="shared" si="200"/>
        <v>0</v>
      </c>
      <c r="AL300" s="71">
        <f t="shared" si="201"/>
        <v>0</v>
      </c>
      <c r="AM300" s="71">
        <f t="shared" si="202"/>
        <v>0</v>
      </c>
      <c r="AN300" s="49">
        <f t="shared" si="203"/>
        <v>374257.00115936046</v>
      </c>
      <c r="AO300" s="51">
        <f>IF($E300=$D$352,U300*'1. UC Assumptions'!$H$14,0)</f>
        <v>0</v>
      </c>
      <c r="AP300" s="70">
        <f t="shared" si="187"/>
        <v>0</v>
      </c>
      <c r="AQ300" s="70">
        <f t="shared" si="204"/>
        <v>0</v>
      </c>
      <c r="AR300" s="70">
        <f t="shared" si="205"/>
        <v>0</v>
      </c>
      <c r="AS300" s="70">
        <f t="shared" si="189"/>
        <v>0</v>
      </c>
      <c r="AT300" s="70">
        <f t="shared" si="206"/>
        <v>0</v>
      </c>
      <c r="AU300" s="70">
        <f t="shared" si="207"/>
        <v>374257.00115936046</v>
      </c>
      <c r="AV300" s="70">
        <f t="shared" si="190"/>
        <v>-16774.504124519179</v>
      </c>
      <c r="AW300" s="99">
        <f t="shared" si="191"/>
        <v>357482.49703484128</v>
      </c>
      <c r="AX300" s="281">
        <v>7580303.0800000001</v>
      </c>
      <c r="AY300" s="281">
        <f>ROUND(AX300*'1. UC Assumptions'!$C$19,2)</f>
        <v>3179937.14</v>
      </c>
      <c r="AZ300" s="281">
        <f>IF((AE300-AD300-AX300)*'1. UC Assumptions'!$C$19&gt;0,(AE300-AD300-AX300)*'1. UC Assumptions'!$C$19,0)</f>
        <v>142928.91417053019</v>
      </c>
      <c r="BA300" s="281">
        <f t="shared" si="230"/>
        <v>3322866.0541705303</v>
      </c>
      <c r="BB300" s="281">
        <f>ROUND(BA300/'1. UC Assumptions'!$C$19,2)</f>
        <v>7921015.6200000001</v>
      </c>
      <c r="BC300" s="283">
        <f t="shared" si="224"/>
        <v>357482.49703484128</v>
      </c>
      <c r="BD300" s="281">
        <f t="shared" si="208"/>
        <v>0</v>
      </c>
      <c r="BE300" s="281">
        <f t="shared" si="209"/>
        <v>0</v>
      </c>
      <c r="BF300" s="281">
        <f t="shared" si="210"/>
        <v>7563533.1229651589</v>
      </c>
      <c r="BG300" s="281">
        <f t="shared" si="211"/>
        <v>0</v>
      </c>
      <c r="BH300" s="281">
        <f t="shared" si="212"/>
        <v>0</v>
      </c>
      <c r="BI300" s="281">
        <f t="shared" si="213"/>
        <v>0</v>
      </c>
      <c r="BJ300" s="281">
        <f t="shared" si="231"/>
        <v>357482.49703484128</v>
      </c>
      <c r="BK300" s="281">
        <f t="shared" si="214"/>
        <v>357482.49703484128</v>
      </c>
      <c r="BL300" s="281">
        <f t="shared" si="215"/>
        <v>0</v>
      </c>
      <c r="BM300" s="281">
        <f t="shared" si="216"/>
        <v>0</v>
      </c>
      <c r="BN300" s="281">
        <f t="shared" si="217"/>
        <v>0</v>
      </c>
      <c r="BO300" s="281">
        <f t="shared" si="218"/>
        <v>0</v>
      </c>
      <c r="BP300" s="281">
        <f t="shared" si="219"/>
        <v>0</v>
      </c>
      <c r="BQ300" s="281">
        <f t="shared" si="220"/>
        <v>0</v>
      </c>
      <c r="BR300" s="281">
        <f t="shared" si="225"/>
        <v>357482.49703484128</v>
      </c>
      <c r="BS300" s="281">
        <f t="shared" si="192"/>
        <v>149963.9</v>
      </c>
      <c r="BT300" s="117"/>
      <c r="BU300" s="111"/>
      <c r="BV300" s="111"/>
      <c r="BW300" s="126">
        <v>5416097.6702506123</v>
      </c>
      <c r="BX300" s="126">
        <v>14691114.70867826</v>
      </c>
      <c r="BY300" s="7">
        <f t="shared" si="229"/>
        <v>0</v>
      </c>
    </row>
    <row r="301" spans="1:77" s="8" customFormat="1">
      <c r="A301" s="118" t="s">
        <v>1319</v>
      </c>
      <c r="B301" s="115" t="s">
        <v>732</v>
      </c>
      <c r="C301" s="269" t="s">
        <v>732</v>
      </c>
      <c r="D301" s="119" t="s">
        <v>949</v>
      </c>
      <c r="E301" s="137"/>
      <c r="F301" s="137"/>
      <c r="G301" s="115" t="s">
        <v>1320</v>
      </c>
      <c r="H301" s="115" t="s">
        <v>801</v>
      </c>
      <c r="I301" s="138">
        <v>15</v>
      </c>
      <c r="J301" s="217">
        <f t="shared" si="188"/>
        <v>1</v>
      </c>
      <c r="K301" s="125">
        <v>8467462.6507597342</v>
      </c>
      <c r="L301" s="125">
        <v>5185863</v>
      </c>
      <c r="M301" s="281">
        <v>7300154.1600000001</v>
      </c>
      <c r="N301" s="264">
        <v>4441881.5236366587</v>
      </c>
      <c r="O301" s="282">
        <v>2858272.6363633415</v>
      </c>
      <c r="P301" s="93">
        <f t="shared" si="193"/>
        <v>0.11283388383945558</v>
      </c>
      <c r="Q301" s="231">
        <v>15193883.411259819</v>
      </c>
      <c r="R301" s="231"/>
      <c r="S301" s="123">
        <v>15193883.411259819</v>
      </c>
      <c r="T301" s="123">
        <v>5694335.503478501</v>
      </c>
      <c r="U301" s="123">
        <f t="shared" si="221"/>
        <v>5057666.3841446592</v>
      </c>
      <c r="V301" s="123">
        <f t="shared" si="194"/>
        <v>0</v>
      </c>
      <c r="W301" s="123" t="b">
        <f t="shared" si="195"/>
        <v>0</v>
      </c>
      <c r="X301" s="125">
        <v>6112792</v>
      </c>
      <c r="Y301" s="125">
        <v>0</v>
      </c>
      <c r="Z301" s="125">
        <v>0</v>
      </c>
      <c r="AA301" s="125">
        <v>0</v>
      </c>
      <c r="AB301" s="125">
        <v>0</v>
      </c>
      <c r="AC301" s="70">
        <f t="shared" si="222"/>
        <v>3254519.3636366585</v>
      </c>
      <c r="AD301" s="70">
        <v>0</v>
      </c>
      <c r="AE301" s="70">
        <f t="shared" si="223"/>
        <v>8312185.7477813177</v>
      </c>
      <c r="AF301" s="51">
        <f>IF(D301='2. UC Pool Allocations by Type'!B$5,'2. UC Pool Allocations by Type'!J$5,IF(D301='2. UC Pool Allocations by Type'!B$6,'2. UC Pool Allocations by Type'!J$6,IF(D301='2. UC Pool Allocations by Type'!B$7,'2. UC Pool Allocations by Type'!J$7,IF(D301='2. UC Pool Allocations by Type'!B$10,'2. UC Pool Allocations by Type'!J$10,IF(D301='2. UC Pool Allocations by Type'!B$14,'2. UC Pool Allocations by Type'!J$14,IF(D301='2. UC Pool Allocations by Type'!B$15,'2. UC Pool Allocations by Type'!J$15,IF(D301='2. UC Pool Allocations by Type'!B$16,'2. UC Pool Allocations by Type'!J$16,0)))))))</f>
        <v>114315041.35925385</v>
      </c>
      <c r="AG301" s="71">
        <f t="shared" si="196"/>
        <v>8312185.7477813177</v>
      </c>
      <c r="AH301" s="71">
        <f t="shared" si="197"/>
        <v>0</v>
      </c>
      <c r="AI301" s="71">
        <f t="shared" si="198"/>
        <v>0</v>
      </c>
      <c r="AJ301" s="71">
        <f t="shared" si="199"/>
        <v>0</v>
      </c>
      <c r="AK301" s="71">
        <f t="shared" si="200"/>
        <v>0</v>
      </c>
      <c r="AL301" s="71">
        <f t="shared" si="201"/>
        <v>0</v>
      </c>
      <c r="AM301" s="71">
        <f t="shared" si="202"/>
        <v>0</v>
      </c>
      <c r="AN301" s="49">
        <f t="shared" si="203"/>
        <v>392739.24669219612</v>
      </c>
      <c r="AO301" s="51">
        <f>IF($E301=$D$352,U301*'1. UC Assumptions'!$H$14,0)</f>
        <v>0</v>
      </c>
      <c r="AP301" s="70">
        <f t="shared" si="187"/>
        <v>0</v>
      </c>
      <c r="AQ301" s="70">
        <f t="shared" si="204"/>
        <v>0</v>
      </c>
      <c r="AR301" s="70">
        <f t="shared" si="205"/>
        <v>0</v>
      </c>
      <c r="AS301" s="70">
        <f t="shared" si="189"/>
        <v>0</v>
      </c>
      <c r="AT301" s="70">
        <f t="shared" si="206"/>
        <v>0</v>
      </c>
      <c r="AU301" s="70">
        <f t="shared" si="207"/>
        <v>392739.24669219612</v>
      </c>
      <c r="AV301" s="70">
        <f t="shared" si="190"/>
        <v>-17602.893447793092</v>
      </c>
      <c r="AW301" s="99">
        <f t="shared" si="191"/>
        <v>375136.35324440303</v>
      </c>
      <c r="AX301" s="281">
        <v>7300154.1600000001</v>
      </c>
      <c r="AY301" s="281">
        <f>ROUND(AX301*'1. UC Assumptions'!$C$19,2)</f>
        <v>3062414.67</v>
      </c>
      <c r="AZ301" s="281">
        <f>IF((AE301-AD301-AX301)*'1. UC Assumptions'!$C$19&gt;0,(AE301-AD301-AX301)*'1. UC Assumptions'!$C$19,0)</f>
        <v>424547.25107426266</v>
      </c>
      <c r="BA301" s="281">
        <f t="shared" si="230"/>
        <v>3486961.9210742628</v>
      </c>
      <c r="BB301" s="281">
        <f>ROUND(BA301/'1. UC Assumptions'!$C$19,2)</f>
        <v>8312185.75</v>
      </c>
      <c r="BC301" s="283">
        <f t="shared" si="224"/>
        <v>375136.35324440303</v>
      </c>
      <c r="BD301" s="281">
        <f t="shared" si="208"/>
        <v>0</v>
      </c>
      <c r="BE301" s="281">
        <f t="shared" si="209"/>
        <v>0</v>
      </c>
      <c r="BF301" s="281">
        <f t="shared" si="210"/>
        <v>7937049.3967555966</v>
      </c>
      <c r="BG301" s="281">
        <f t="shared" si="211"/>
        <v>0</v>
      </c>
      <c r="BH301" s="281">
        <f t="shared" si="212"/>
        <v>0</v>
      </c>
      <c r="BI301" s="281">
        <f t="shared" si="213"/>
        <v>0</v>
      </c>
      <c r="BJ301" s="281">
        <f t="shared" si="231"/>
        <v>375136.35324440303</v>
      </c>
      <c r="BK301" s="281">
        <f t="shared" si="214"/>
        <v>375136.35324440303</v>
      </c>
      <c r="BL301" s="281">
        <f t="shared" si="215"/>
        <v>0</v>
      </c>
      <c r="BM301" s="281">
        <f t="shared" si="216"/>
        <v>0</v>
      </c>
      <c r="BN301" s="281">
        <f t="shared" si="217"/>
        <v>0</v>
      </c>
      <c r="BO301" s="281">
        <f t="shared" si="218"/>
        <v>0</v>
      </c>
      <c r="BP301" s="281">
        <f t="shared" si="219"/>
        <v>0</v>
      </c>
      <c r="BQ301" s="281">
        <f t="shared" si="220"/>
        <v>0</v>
      </c>
      <c r="BR301" s="281">
        <f t="shared" si="225"/>
        <v>375136.35324440303</v>
      </c>
      <c r="BS301" s="281">
        <f t="shared" si="192"/>
        <v>157369.70000000001</v>
      </c>
      <c r="BT301" s="117"/>
      <c r="BU301" s="111"/>
      <c r="BV301" s="111"/>
      <c r="BW301" s="126">
        <v>9238057.1307597347</v>
      </c>
      <c r="BX301" s="126">
        <v>15193883.411259819</v>
      </c>
      <c r="BY301" s="7">
        <f t="shared" si="229"/>
        <v>0</v>
      </c>
    </row>
    <row r="302" spans="1:77" s="8" customFormat="1">
      <c r="A302" s="118" t="s">
        <v>733</v>
      </c>
      <c r="B302" s="115" t="s">
        <v>734</v>
      </c>
      <c r="C302" s="269" t="s">
        <v>734</v>
      </c>
      <c r="D302" s="119" t="s">
        <v>949</v>
      </c>
      <c r="E302" s="137"/>
      <c r="F302" s="137"/>
      <c r="G302" s="115" t="s">
        <v>1321</v>
      </c>
      <c r="H302" s="121" t="s">
        <v>778</v>
      </c>
      <c r="I302" s="122">
        <v>5</v>
      </c>
      <c r="J302" s="217">
        <f t="shared" si="188"/>
        <v>1</v>
      </c>
      <c r="K302" s="125">
        <v>16472011.080320761</v>
      </c>
      <c r="L302" s="125">
        <v>19156897.890000001</v>
      </c>
      <c r="M302" s="281">
        <v>16566510.239999998</v>
      </c>
      <c r="N302" s="264">
        <v>14890196.681445347</v>
      </c>
      <c r="O302" s="282">
        <v>1676313.5585546512</v>
      </c>
      <c r="P302" s="93">
        <f t="shared" si="193"/>
        <v>8.116527222941583E-2</v>
      </c>
      <c r="Q302" s="231">
        <v>38518981.921287827</v>
      </c>
      <c r="R302" s="231"/>
      <c r="S302" s="123">
        <v>38520739.066133924</v>
      </c>
      <c r="T302" s="123">
        <v>7732114.8676577685</v>
      </c>
      <c r="U302" s="123">
        <f t="shared" si="221"/>
        <v>15898427.517030807</v>
      </c>
      <c r="V302" s="123">
        <f t="shared" si="194"/>
        <v>0</v>
      </c>
      <c r="W302" s="123" t="b">
        <f t="shared" si="195"/>
        <v>0</v>
      </c>
      <c r="X302" s="125">
        <v>0</v>
      </c>
      <c r="Y302" s="125">
        <v>0</v>
      </c>
      <c r="Z302" s="125">
        <v>3466132.0664395401</v>
      </c>
      <c r="AA302" s="125">
        <v>0</v>
      </c>
      <c r="AB302" s="125">
        <v>0</v>
      </c>
      <c r="AC302" s="70">
        <f t="shared" si="222"/>
        <v>1789818.5078848889</v>
      </c>
      <c r="AD302" s="70">
        <v>0</v>
      </c>
      <c r="AE302" s="70">
        <f t="shared" si="223"/>
        <v>17688246.024915695</v>
      </c>
      <c r="AF302" s="51">
        <f>IF(D302='2. UC Pool Allocations by Type'!B$5,'2. UC Pool Allocations by Type'!J$5,IF(D302='2. UC Pool Allocations by Type'!B$6,'2. UC Pool Allocations by Type'!J$6,IF(D302='2. UC Pool Allocations by Type'!B$7,'2. UC Pool Allocations by Type'!J$7,IF(D302='2. UC Pool Allocations by Type'!B$10,'2. UC Pool Allocations by Type'!J$10,IF(D302='2. UC Pool Allocations by Type'!B$14,'2. UC Pool Allocations by Type'!J$14,IF(D302='2. UC Pool Allocations by Type'!B$15,'2. UC Pool Allocations by Type'!J$15,IF(D302='2. UC Pool Allocations by Type'!B$16,'2. UC Pool Allocations by Type'!J$16,0)))))))</f>
        <v>114315041.35925385</v>
      </c>
      <c r="AG302" s="71">
        <f t="shared" si="196"/>
        <v>17688246.024915695</v>
      </c>
      <c r="AH302" s="71">
        <f t="shared" si="197"/>
        <v>0</v>
      </c>
      <c r="AI302" s="71">
        <f t="shared" si="198"/>
        <v>0</v>
      </c>
      <c r="AJ302" s="71">
        <f t="shared" si="199"/>
        <v>0</v>
      </c>
      <c r="AK302" s="71">
        <f t="shared" si="200"/>
        <v>0</v>
      </c>
      <c r="AL302" s="71">
        <f t="shared" si="201"/>
        <v>0</v>
      </c>
      <c r="AM302" s="71">
        <f t="shared" si="202"/>
        <v>0</v>
      </c>
      <c r="AN302" s="49">
        <f t="shared" si="203"/>
        <v>835745.08918858983</v>
      </c>
      <c r="AO302" s="51">
        <f>IF($E302=$D$352,U302*'1. UC Assumptions'!$H$14,0)</f>
        <v>0</v>
      </c>
      <c r="AP302" s="70">
        <f t="shared" si="187"/>
        <v>0</v>
      </c>
      <c r="AQ302" s="70">
        <f t="shared" si="204"/>
        <v>0</v>
      </c>
      <c r="AR302" s="70">
        <f t="shared" si="205"/>
        <v>0</v>
      </c>
      <c r="AS302" s="70">
        <f t="shared" si="189"/>
        <v>0</v>
      </c>
      <c r="AT302" s="70">
        <f t="shared" si="206"/>
        <v>0</v>
      </c>
      <c r="AU302" s="70">
        <f t="shared" si="207"/>
        <v>835745.08918858983</v>
      </c>
      <c r="AV302" s="70">
        <f t="shared" si="190"/>
        <v>-37458.776728858582</v>
      </c>
      <c r="AW302" s="99">
        <f t="shared" si="191"/>
        <v>798286.31245973124</v>
      </c>
      <c r="AX302" s="281">
        <v>16566510.239999998</v>
      </c>
      <c r="AY302" s="281">
        <f>ROUND(AX302*'1. UC Assumptions'!$C$19,2)</f>
        <v>6949651.0499999998</v>
      </c>
      <c r="AZ302" s="281">
        <f>IF((AE302-AD302-AX302)*'1. UC Assumptions'!$C$19&gt;0,(AE302-AD302-AX302)*'1. UC Assumptions'!$C$19,0)</f>
        <v>470568.16177213483</v>
      </c>
      <c r="BA302" s="281">
        <f t="shared" si="230"/>
        <v>7420219.2117721345</v>
      </c>
      <c r="BB302" s="281">
        <f>ROUND(BA302/'1. UC Assumptions'!$C$19,2)</f>
        <v>17688246.039999999</v>
      </c>
      <c r="BC302" s="283">
        <f t="shared" si="224"/>
        <v>798286.31245973124</v>
      </c>
      <c r="BD302" s="281">
        <f t="shared" si="208"/>
        <v>0</v>
      </c>
      <c r="BE302" s="281">
        <f t="shared" si="209"/>
        <v>0</v>
      </c>
      <c r="BF302" s="281">
        <f t="shared" si="210"/>
        <v>16889959.727540269</v>
      </c>
      <c r="BG302" s="281">
        <f t="shared" si="211"/>
        <v>0</v>
      </c>
      <c r="BH302" s="281">
        <f t="shared" si="212"/>
        <v>0</v>
      </c>
      <c r="BI302" s="281">
        <f t="shared" si="213"/>
        <v>0</v>
      </c>
      <c r="BJ302" s="281">
        <f t="shared" si="231"/>
        <v>798286.31245973124</v>
      </c>
      <c r="BK302" s="281">
        <f t="shared" si="214"/>
        <v>798286.31245973124</v>
      </c>
      <c r="BL302" s="281">
        <f t="shared" si="215"/>
        <v>0</v>
      </c>
      <c r="BM302" s="281">
        <f t="shared" si="216"/>
        <v>0</v>
      </c>
      <c r="BN302" s="281">
        <f t="shared" si="217"/>
        <v>0</v>
      </c>
      <c r="BO302" s="281">
        <f t="shared" si="218"/>
        <v>0</v>
      </c>
      <c r="BP302" s="281">
        <f t="shared" si="219"/>
        <v>0</v>
      </c>
      <c r="BQ302" s="281">
        <f t="shared" si="220"/>
        <v>0</v>
      </c>
      <c r="BR302" s="281">
        <f t="shared" si="225"/>
        <v>798286.31245973124</v>
      </c>
      <c r="BS302" s="281">
        <f t="shared" si="192"/>
        <v>334881.09999999998</v>
      </c>
      <c r="BT302" s="117"/>
      <c r="BU302" s="111"/>
      <c r="BV302" s="111"/>
      <c r="BW302" s="126">
        <v>17410101.060320757</v>
      </c>
      <c r="BX302" s="126">
        <v>38518981.921287827</v>
      </c>
      <c r="BY302" s="7">
        <f t="shared" si="229"/>
        <v>-1757.1448460966349</v>
      </c>
    </row>
    <row r="303" spans="1:77" s="8" customFormat="1">
      <c r="A303" s="118" t="s">
        <v>736</v>
      </c>
      <c r="B303" s="115" t="s">
        <v>737</v>
      </c>
      <c r="C303" s="269" t="s">
        <v>737</v>
      </c>
      <c r="D303" s="119" t="s">
        <v>949</v>
      </c>
      <c r="E303" s="137"/>
      <c r="F303" s="137"/>
      <c r="G303" s="115" t="s">
        <v>735</v>
      </c>
      <c r="H303" s="115" t="s">
        <v>778</v>
      </c>
      <c r="I303" s="138">
        <v>5</v>
      </c>
      <c r="J303" s="217">
        <f t="shared" si="188"/>
        <v>1</v>
      </c>
      <c r="K303" s="125">
        <v>12010285.572036257</v>
      </c>
      <c r="L303" s="125">
        <v>12647652.23</v>
      </c>
      <c r="M303" s="281">
        <v>9744619.7300000004</v>
      </c>
      <c r="N303" s="264">
        <v>9744619.7300000004</v>
      </c>
      <c r="O303" s="282">
        <v>0</v>
      </c>
      <c r="P303" s="93">
        <f t="shared" si="193"/>
        <v>8.8441975775171322E-2</v>
      </c>
      <c r="Q303" s="231">
        <v>26838734.539789628</v>
      </c>
      <c r="R303" s="231"/>
      <c r="S303" s="123">
        <v>26838734.539789628</v>
      </c>
      <c r="T303" s="123">
        <v>6445270.0053478936</v>
      </c>
      <c r="U303" s="123">
        <f t="shared" si="221"/>
        <v>10648844.804441735</v>
      </c>
      <c r="V303" s="123">
        <f t="shared" si="194"/>
        <v>0</v>
      </c>
      <c r="W303" s="123" t="b">
        <f t="shared" si="195"/>
        <v>0</v>
      </c>
      <c r="X303" s="125">
        <v>0</v>
      </c>
      <c r="Y303" s="125">
        <v>0</v>
      </c>
      <c r="Z303" s="125">
        <v>0</v>
      </c>
      <c r="AA303" s="125">
        <v>0</v>
      </c>
      <c r="AB303" s="125">
        <v>0</v>
      </c>
      <c r="AC303" s="70">
        <f t="shared" si="222"/>
        <v>0</v>
      </c>
      <c r="AD303" s="70">
        <v>0</v>
      </c>
      <c r="AE303" s="70">
        <f t="shared" si="223"/>
        <v>10648844.804441735</v>
      </c>
      <c r="AF303" s="51">
        <f>IF(D303='2. UC Pool Allocations by Type'!B$5,'2. UC Pool Allocations by Type'!J$5,IF(D303='2. UC Pool Allocations by Type'!B$6,'2. UC Pool Allocations by Type'!J$6,IF(D303='2. UC Pool Allocations by Type'!B$7,'2. UC Pool Allocations by Type'!J$7,IF(D303='2. UC Pool Allocations by Type'!B$10,'2. UC Pool Allocations by Type'!J$10,IF(D303='2. UC Pool Allocations by Type'!B$14,'2. UC Pool Allocations by Type'!J$14,IF(D303='2. UC Pool Allocations by Type'!B$15,'2. UC Pool Allocations by Type'!J$15,IF(D303='2. UC Pool Allocations by Type'!B$16,'2. UC Pool Allocations by Type'!J$16,0)))))))</f>
        <v>114315041.35925385</v>
      </c>
      <c r="AG303" s="71">
        <f t="shared" si="196"/>
        <v>10648844.804441735</v>
      </c>
      <c r="AH303" s="71">
        <f t="shared" si="197"/>
        <v>0</v>
      </c>
      <c r="AI303" s="71">
        <f t="shared" si="198"/>
        <v>0</v>
      </c>
      <c r="AJ303" s="71">
        <f t="shared" si="199"/>
        <v>0</v>
      </c>
      <c r="AK303" s="71">
        <f t="shared" si="200"/>
        <v>0</v>
      </c>
      <c r="AL303" s="71">
        <f t="shared" si="201"/>
        <v>0</v>
      </c>
      <c r="AM303" s="71">
        <f t="shared" si="202"/>
        <v>0</v>
      </c>
      <c r="AN303" s="49">
        <f t="shared" si="203"/>
        <v>503143.14592342556</v>
      </c>
      <c r="AO303" s="51">
        <f>IF($E303=$D$352,U303*'1. UC Assumptions'!$H$14,0)</f>
        <v>0</v>
      </c>
      <c r="AP303" s="70">
        <f t="shared" si="187"/>
        <v>0</v>
      </c>
      <c r="AQ303" s="70">
        <f t="shared" si="204"/>
        <v>0</v>
      </c>
      <c r="AR303" s="70">
        <f t="shared" si="205"/>
        <v>0</v>
      </c>
      <c r="AS303" s="70">
        <f t="shared" si="189"/>
        <v>0</v>
      </c>
      <c r="AT303" s="70">
        <f t="shared" si="206"/>
        <v>0</v>
      </c>
      <c r="AU303" s="70">
        <f t="shared" si="207"/>
        <v>503143.14592342556</v>
      </c>
      <c r="AV303" s="70">
        <f t="shared" si="190"/>
        <v>-22551.286282877776</v>
      </c>
      <c r="AW303" s="99">
        <f t="shared" si="191"/>
        <v>480591.85964054777</v>
      </c>
      <c r="AX303" s="281">
        <v>9744619.7300000004</v>
      </c>
      <c r="AY303" s="281">
        <f>ROUND(AX303*'1. UC Assumptions'!$C$19,2)</f>
        <v>4087867.98</v>
      </c>
      <c r="AZ303" s="281">
        <f>IF((AE303-AD303-AX303)*'1. UC Assumptions'!$C$19&gt;0,(AE303-AD303-AX303)*'1. UC Assumptions'!$C$19,0)</f>
        <v>379322.4187283077</v>
      </c>
      <c r="BA303" s="281">
        <f t="shared" si="230"/>
        <v>4467190.3987283073</v>
      </c>
      <c r="BB303" s="281">
        <f>ROUND(BA303/'1. UC Assumptions'!$C$19,2)</f>
        <v>10648844.810000001</v>
      </c>
      <c r="BC303" s="283">
        <f t="shared" si="224"/>
        <v>480591.85964054777</v>
      </c>
      <c r="BD303" s="281">
        <f t="shared" si="208"/>
        <v>0</v>
      </c>
      <c r="BE303" s="281">
        <f t="shared" si="209"/>
        <v>0</v>
      </c>
      <c r="BF303" s="281">
        <f t="shared" si="210"/>
        <v>10168252.950359453</v>
      </c>
      <c r="BG303" s="281">
        <f t="shared" si="211"/>
        <v>0</v>
      </c>
      <c r="BH303" s="281">
        <f t="shared" si="212"/>
        <v>0</v>
      </c>
      <c r="BI303" s="281">
        <f t="shared" si="213"/>
        <v>0</v>
      </c>
      <c r="BJ303" s="281">
        <f t="shared" si="231"/>
        <v>480591.85964054777</v>
      </c>
      <c r="BK303" s="281">
        <f t="shared" si="214"/>
        <v>480591.85964054777</v>
      </c>
      <c r="BL303" s="281">
        <f t="shared" si="215"/>
        <v>0</v>
      </c>
      <c r="BM303" s="281">
        <f t="shared" si="216"/>
        <v>0</v>
      </c>
      <c r="BN303" s="281">
        <f t="shared" si="217"/>
        <v>0</v>
      </c>
      <c r="BO303" s="281">
        <f t="shared" si="218"/>
        <v>0</v>
      </c>
      <c r="BP303" s="281">
        <f t="shared" si="219"/>
        <v>0</v>
      </c>
      <c r="BQ303" s="281">
        <f t="shared" si="220"/>
        <v>0</v>
      </c>
      <c r="BR303" s="281">
        <f t="shared" si="225"/>
        <v>480591.85964054777</v>
      </c>
      <c r="BS303" s="281">
        <f t="shared" si="192"/>
        <v>201608.28</v>
      </c>
      <c r="BT303" s="117"/>
      <c r="BU303" s="111"/>
      <c r="BV303" s="111"/>
      <c r="BW303" s="126">
        <v>12831006.052036254</v>
      </c>
      <c r="BX303" s="126">
        <v>26838734.539789628</v>
      </c>
      <c r="BY303" s="7">
        <f t="shared" si="229"/>
        <v>0</v>
      </c>
    </row>
    <row r="304" spans="1:77" s="8" customFormat="1">
      <c r="A304" s="118" t="s">
        <v>738</v>
      </c>
      <c r="B304" s="115" t="s">
        <v>739</v>
      </c>
      <c r="C304" s="269" t="s">
        <v>739</v>
      </c>
      <c r="D304" s="119" t="s">
        <v>949</v>
      </c>
      <c r="E304" s="137"/>
      <c r="F304" s="137"/>
      <c r="G304" s="115" t="s">
        <v>1322</v>
      </c>
      <c r="H304" s="121" t="s">
        <v>773</v>
      </c>
      <c r="I304" s="122">
        <v>6</v>
      </c>
      <c r="J304" s="217" t="str">
        <f t="shared" si="188"/>
        <v xml:space="preserve"> </v>
      </c>
      <c r="K304" s="125">
        <v>8721524.7419500016</v>
      </c>
      <c r="L304" s="125">
        <v>2000064.24</v>
      </c>
      <c r="M304" s="281">
        <v>6882517.7400000002</v>
      </c>
      <c r="N304" s="264">
        <v>5628005.4538567858</v>
      </c>
      <c r="O304" s="282">
        <v>1254512.2861432144</v>
      </c>
      <c r="P304" s="93">
        <f t="shared" si="193"/>
        <v>8.1728518298842756E-2</v>
      </c>
      <c r="Q304" s="231">
        <v>11597848.563253975</v>
      </c>
      <c r="R304" s="231"/>
      <c r="S304" s="123">
        <v>11597848.563253975</v>
      </c>
      <c r="T304" s="123">
        <v>0</v>
      </c>
      <c r="U304" s="123">
        <f t="shared" si="221"/>
        <v>5969843.1093971888</v>
      </c>
      <c r="V304" s="123">
        <f t="shared" si="194"/>
        <v>0</v>
      </c>
      <c r="W304" s="123" t="b">
        <f t="shared" si="195"/>
        <v>0</v>
      </c>
      <c r="X304" s="125">
        <v>0</v>
      </c>
      <c r="Y304" s="125">
        <v>0</v>
      </c>
      <c r="Z304" s="125">
        <v>0</v>
      </c>
      <c r="AA304" s="125">
        <v>0</v>
      </c>
      <c r="AB304" s="125">
        <v>2585222</v>
      </c>
      <c r="AC304" s="70">
        <f t="shared" si="222"/>
        <v>1330709.7138567856</v>
      </c>
      <c r="AD304" s="70">
        <v>0</v>
      </c>
      <c r="AE304" s="70">
        <f t="shared" si="223"/>
        <v>7300552.8232539743</v>
      </c>
      <c r="AF304" s="51">
        <f>IF(D304='2. UC Pool Allocations by Type'!B$5,'2. UC Pool Allocations by Type'!J$5,IF(D304='2. UC Pool Allocations by Type'!B$6,'2. UC Pool Allocations by Type'!J$6,IF(D304='2. UC Pool Allocations by Type'!B$7,'2. UC Pool Allocations by Type'!J$7,IF(D304='2. UC Pool Allocations by Type'!B$10,'2. UC Pool Allocations by Type'!J$10,IF(D304='2. UC Pool Allocations by Type'!B$14,'2. UC Pool Allocations by Type'!J$14,IF(D304='2. UC Pool Allocations by Type'!B$15,'2. UC Pool Allocations by Type'!J$15,IF(D304='2. UC Pool Allocations by Type'!B$16,'2. UC Pool Allocations by Type'!J$16,0)))))))</f>
        <v>114315041.35925385</v>
      </c>
      <c r="AG304" s="71">
        <f t="shared" si="196"/>
        <v>7300552.8232539743</v>
      </c>
      <c r="AH304" s="71">
        <f t="shared" si="197"/>
        <v>0</v>
      </c>
      <c r="AI304" s="71">
        <f t="shared" si="198"/>
        <v>0</v>
      </c>
      <c r="AJ304" s="71">
        <f t="shared" si="199"/>
        <v>0</v>
      </c>
      <c r="AK304" s="71">
        <f t="shared" si="200"/>
        <v>0</v>
      </c>
      <c r="AL304" s="71">
        <f t="shared" si="201"/>
        <v>0</v>
      </c>
      <c r="AM304" s="71">
        <f t="shared" si="202"/>
        <v>0</v>
      </c>
      <c r="AN304" s="49">
        <f t="shared" si="203"/>
        <v>344940.99425132142</v>
      </c>
      <c r="AO304" s="51">
        <f>IF($E304=$D$352,U304*'1. UC Assumptions'!$H$14,0)</f>
        <v>0</v>
      </c>
      <c r="AP304" s="70">
        <f t="shared" ref="AP304:AP340" si="232">IF(AO304=0,0,IF(AN304&gt;AO304,0,AO304-AN304))</f>
        <v>0</v>
      </c>
      <c r="AQ304" s="70">
        <f t="shared" si="204"/>
        <v>0</v>
      </c>
      <c r="AR304" s="70">
        <f t="shared" si="205"/>
        <v>0</v>
      </c>
      <c r="AS304" s="70">
        <f t="shared" si="189"/>
        <v>0</v>
      </c>
      <c r="AT304" s="70">
        <f t="shared" si="206"/>
        <v>0</v>
      </c>
      <c r="AU304" s="70">
        <f t="shared" si="207"/>
        <v>344940.99425132142</v>
      </c>
      <c r="AV304" s="70">
        <f t="shared" si="190"/>
        <v>-15460.53677782968</v>
      </c>
      <c r="AW304" s="99">
        <f t="shared" si="191"/>
        <v>329480.45747349173</v>
      </c>
      <c r="AX304" s="281">
        <v>6882517.7400000002</v>
      </c>
      <c r="AY304" s="281">
        <f>ROUND(AX304*'1. UC Assumptions'!$C$19,2)</f>
        <v>2887216.19</v>
      </c>
      <c r="AZ304" s="281">
        <f>IF((AE304-AD304-AX304)*'1. UC Assumptions'!$C$19&gt;0,(AE304-AD304-AX304)*'1. UC Assumptions'!$C$19,0)</f>
        <v>175365.71742504212</v>
      </c>
      <c r="BA304" s="281">
        <f t="shared" si="230"/>
        <v>3062581.9074250422</v>
      </c>
      <c r="BB304" s="281">
        <f>ROUND(BA304/'1. UC Assumptions'!$C$19,2)</f>
        <v>7300552.8200000003</v>
      </c>
      <c r="BC304" s="283">
        <f t="shared" si="224"/>
        <v>329480.45747349173</v>
      </c>
      <c r="BD304" s="281">
        <f t="shared" si="208"/>
        <v>0</v>
      </c>
      <c r="BE304" s="281">
        <f t="shared" si="209"/>
        <v>0</v>
      </c>
      <c r="BF304" s="281">
        <f t="shared" si="210"/>
        <v>6971072.362526509</v>
      </c>
      <c r="BG304" s="281">
        <f t="shared" si="211"/>
        <v>0</v>
      </c>
      <c r="BH304" s="281">
        <f t="shared" si="212"/>
        <v>0</v>
      </c>
      <c r="BI304" s="281">
        <f t="shared" si="213"/>
        <v>0</v>
      </c>
      <c r="BJ304" s="281">
        <f t="shared" si="231"/>
        <v>329480.45747349173</v>
      </c>
      <c r="BK304" s="281">
        <f t="shared" si="214"/>
        <v>329480.45747349173</v>
      </c>
      <c r="BL304" s="281">
        <f t="shared" si="215"/>
        <v>0</v>
      </c>
      <c r="BM304" s="281">
        <f t="shared" si="216"/>
        <v>0</v>
      </c>
      <c r="BN304" s="281">
        <f t="shared" si="217"/>
        <v>0</v>
      </c>
      <c r="BO304" s="281">
        <f t="shared" si="218"/>
        <v>0</v>
      </c>
      <c r="BP304" s="281">
        <f t="shared" si="219"/>
        <v>0</v>
      </c>
      <c r="BQ304" s="281">
        <f t="shared" si="220"/>
        <v>0</v>
      </c>
      <c r="BR304" s="281">
        <f t="shared" si="225"/>
        <v>329480.45747349173</v>
      </c>
      <c r="BS304" s="281">
        <f t="shared" si="192"/>
        <v>138217.04999999999</v>
      </c>
      <c r="BT304" s="117"/>
      <c r="BU304" s="111"/>
      <c r="BV304" s="111"/>
      <c r="BW304" s="126">
        <v>9010053.2419500016</v>
      </c>
      <c r="BX304" s="126">
        <v>11597848.563253975</v>
      </c>
      <c r="BY304" s="7">
        <f t="shared" si="229"/>
        <v>0</v>
      </c>
    </row>
    <row r="305" spans="1:77" s="8" customFormat="1">
      <c r="A305" s="118" t="s">
        <v>1323</v>
      </c>
      <c r="B305" s="115" t="s">
        <v>740</v>
      </c>
      <c r="C305" s="269" t="s">
        <v>740</v>
      </c>
      <c r="D305" s="119" t="s">
        <v>949</v>
      </c>
      <c r="E305" s="137"/>
      <c r="F305" s="137"/>
      <c r="G305" s="115" t="s">
        <v>1324</v>
      </c>
      <c r="H305" s="115" t="s">
        <v>821</v>
      </c>
      <c r="I305" s="138">
        <v>3</v>
      </c>
      <c r="J305" s="217" t="str">
        <f t="shared" ref="J305:J340" si="233">IF(T305&gt;0,1," ")</f>
        <v xml:space="preserve"> </v>
      </c>
      <c r="K305" s="125">
        <v>5537041.8980857134</v>
      </c>
      <c r="L305" s="125">
        <v>5815840</v>
      </c>
      <c r="M305" s="281">
        <v>5930296.1199999992</v>
      </c>
      <c r="N305" s="264">
        <v>5930296.1199999992</v>
      </c>
      <c r="O305" s="282">
        <v>0</v>
      </c>
      <c r="P305" s="93">
        <f t="shared" si="193"/>
        <v>7.3861535799769396E-2</v>
      </c>
      <c r="Q305" s="231">
        <v>12191423.190831726</v>
      </c>
      <c r="R305" s="231"/>
      <c r="S305" s="123">
        <v>12191423.190831726</v>
      </c>
      <c r="T305" s="123">
        <v>0</v>
      </c>
      <c r="U305" s="123">
        <f t="shared" si="221"/>
        <v>6261127.0708317272</v>
      </c>
      <c r="V305" s="123">
        <f t="shared" si="194"/>
        <v>0</v>
      </c>
      <c r="W305" s="123" t="b">
        <f t="shared" si="195"/>
        <v>0</v>
      </c>
      <c r="X305" s="125">
        <v>0</v>
      </c>
      <c r="Y305" s="125">
        <v>0</v>
      </c>
      <c r="Z305" s="125">
        <v>0</v>
      </c>
      <c r="AA305" s="125">
        <v>0</v>
      </c>
      <c r="AB305" s="125">
        <v>0</v>
      </c>
      <c r="AC305" s="70">
        <f t="shared" si="222"/>
        <v>0</v>
      </c>
      <c r="AD305" s="70">
        <v>0</v>
      </c>
      <c r="AE305" s="70">
        <f t="shared" si="223"/>
        <v>6261127.0708317272</v>
      </c>
      <c r="AF305" s="51">
        <f>IF(D305='2. UC Pool Allocations by Type'!B$5,'2. UC Pool Allocations by Type'!J$5,IF(D305='2. UC Pool Allocations by Type'!B$6,'2. UC Pool Allocations by Type'!J$6,IF(D305='2. UC Pool Allocations by Type'!B$7,'2. UC Pool Allocations by Type'!J$7,IF(D305='2. UC Pool Allocations by Type'!B$10,'2. UC Pool Allocations by Type'!J$10,IF(D305='2. UC Pool Allocations by Type'!B$14,'2. UC Pool Allocations by Type'!J$14,IF(D305='2. UC Pool Allocations by Type'!B$15,'2. UC Pool Allocations by Type'!J$15,IF(D305='2. UC Pool Allocations by Type'!B$16,'2. UC Pool Allocations by Type'!J$16,0)))))))</f>
        <v>114315041.35925385</v>
      </c>
      <c r="AG305" s="71">
        <f t="shared" si="196"/>
        <v>6261127.0708317272</v>
      </c>
      <c r="AH305" s="71">
        <f t="shared" si="197"/>
        <v>0</v>
      </c>
      <c r="AI305" s="71">
        <f t="shared" si="198"/>
        <v>0</v>
      </c>
      <c r="AJ305" s="71">
        <f t="shared" si="199"/>
        <v>0</v>
      </c>
      <c r="AK305" s="71">
        <f t="shared" si="200"/>
        <v>0</v>
      </c>
      <c r="AL305" s="71">
        <f t="shared" si="201"/>
        <v>0</v>
      </c>
      <c r="AM305" s="71">
        <f t="shared" si="202"/>
        <v>0</v>
      </c>
      <c r="AN305" s="49">
        <f t="shared" si="203"/>
        <v>295829.5692440368</v>
      </c>
      <c r="AO305" s="51">
        <f>IF($E305=$D$352,U305*'1. UC Assumptions'!$H$14,0)</f>
        <v>0</v>
      </c>
      <c r="AP305" s="70">
        <f t="shared" si="232"/>
        <v>0</v>
      </c>
      <c r="AQ305" s="70">
        <f t="shared" si="204"/>
        <v>0</v>
      </c>
      <c r="AR305" s="70">
        <f t="shared" si="205"/>
        <v>0</v>
      </c>
      <c r="AS305" s="70">
        <f t="shared" si="189"/>
        <v>0</v>
      </c>
      <c r="AT305" s="70">
        <f t="shared" si="206"/>
        <v>0</v>
      </c>
      <c r="AU305" s="70">
        <f t="shared" si="207"/>
        <v>295829.5692440368</v>
      </c>
      <c r="AV305" s="70">
        <f t="shared" si="190"/>
        <v>-13259.322642105541</v>
      </c>
      <c r="AW305" s="99">
        <f t="shared" si="191"/>
        <v>282570.24660193129</v>
      </c>
      <c r="AX305" s="281">
        <v>5930296.1199999992</v>
      </c>
      <c r="AY305" s="281">
        <f>ROUND(AX305*'1. UC Assumptions'!$C$19,2)</f>
        <v>2487759.2200000002</v>
      </c>
      <c r="AZ305" s="281">
        <f>IF((AE305-AD305-AX305)*'1. UC Assumptions'!$C$19&gt;0,(AE305-AD305-AX305)*'1. UC Assumptions'!$C$19,0)</f>
        <v>138783.58387390993</v>
      </c>
      <c r="BA305" s="281">
        <f t="shared" si="230"/>
        <v>2626542.8038739101</v>
      </c>
      <c r="BB305" s="281">
        <f>ROUND(BA305/'1. UC Assumptions'!$C$19,2)</f>
        <v>6261127.0700000003</v>
      </c>
      <c r="BC305" s="283">
        <f t="shared" si="224"/>
        <v>282570.24660193129</v>
      </c>
      <c r="BD305" s="281">
        <f t="shared" si="208"/>
        <v>0</v>
      </c>
      <c r="BE305" s="281">
        <f t="shared" si="209"/>
        <v>0</v>
      </c>
      <c r="BF305" s="281">
        <f t="shared" si="210"/>
        <v>5978556.8233980685</v>
      </c>
      <c r="BG305" s="281">
        <f t="shared" si="211"/>
        <v>0</v>
      </c>
      <c r="BH305" s="281">
        <f t="shared" si="212"/>
        <v>0</v>
      </c>
      <c r="BI305" s="281">
        <f t="shared" si="213"/>
        <v>0</v>
      </c>
      <c r="BJ305" s="281">
        <f t="shared" si="231"/>
        <v>282570.24660193129</v>
      </c>
      <c r="BK305" s="281">
        <f t="shared" si="214"/>
        <v>282570.24660193129</v>
      </c>
      <c r="BL305" s="281">
        <f t="shared" si="215"/>
        <v>0</v>
      </c>
      <c r="BM305" s="281">
        <f t="shared" si="216"/>
        <v>0</v>
      </c>
      <c r="BN305" s="281">
        <f t="shared" si="217"/>
        <v>0</v>
      </c>
      <c r="BO305" s="281">
        <f t="shared" si="218"/>
        <v>0</v>
      </c>
      <c r="BP305" s="281">
        <f t="shared" si="219"/>
        <v>0</v>
      </c>
      <c r="BQ305" s="281">
        <f t="shared" si="220"/>
        <v>0</v>
      </c>
      <c r="BR305" s="281">
        <f t="shared" si="225"/>
        <v>282570.24660193129</v>
      </c>
      <c r="BS305" s="281">
        <f t="shared" si="192"/>
        <v>118538.21</v>
      </c>
      <c r="BT305" s="117"/>
      <c r="BU305" s="111"/>
      <c r="BV305" s="111"/>
      <c r="BW305" s="126">
        <v>5757772.1980857132</v>
      </c>
      <c r="BX305" s="126">
        <v>12191423.190831726</v>
      </c>
      <c r="BY305" s="7">
        <f t="shared" si="229"/>
        <v>0</v>
      </c>
    </row>
    <row r="306" spans="1:77" s="8" customFormat="1">
      <c r="A306" s="118" t="s">
        <v>1325</v>
      </c>
      <c r="B306" s="115" t="s">
        <v>741</v>
      </c>
      <c r="C306" s="269" t="s">
        <v>741</v>
      </c>
      <c r="D306" s="119" t="s">
        <v>949</v>
      </c>
      <c r="E306" s="137" t="s">
        <v>977</v>
      </c>
      <c r="F306" s="137"/>
      <c r="G306" s="115" t="s">
        <v>1326</v>
      </c>
      <c r="H306" s="121" t="s">
        <v>940</v>
      </c>
      <c r="I306" s="122">
        <v>12</v>
      </c>
      <c r="J306" s="217">
        <f t="shared" si="233"/>
        <v>1</v>
      </c>
      <c r="K306" s="125">
        <v>1830450.1530968496</v>
      </c>
      <c r="L306" s="125">
        <v>3109597</v>
      </c>
      <c r="M306" s="281">
        <v>4124930.42</v>
      </c>
      <c r="N306" s="264">
        <v>3952576.4321070933</v>
      </c>
      <c r="O306" s="282">
        <v>172353.98789290665</v>
      </c>
      <c r="P306" s="93">
        <f t="shared" si="193"/>
        <v>6.4850633803695601E-2</v>
      </c>
      <c r="Q306" s="231">
        <v>5260412.3419953221</v>
      </c>
      <c r="R306" s="231"/>
      <c r="S306" s="123">
        <v>5260412.3419953221</v>
      </c>
      <c r="T306" s="123">
        <v>492846.3014916213</v>
      </c>
      <c r="U306" s="123">
        <f t="shared" si="221"/>
        <v>814989.60839660792</v>
      </c>
      <c r="V306" s="123">
        <f t="shared" si="194"/>
        <v>814989.60839660792</v>
      </c>
      <c r="W306" s="123" t="b">
        <f t="shared" si="195"/>
        <v>0</v>
      </c>
      <c r="X306" s="125">
        <v>207892</v>
      </c>
      <c r="Y306" s="125">
        <v>0</v>
      </c>
      <c r="Z306" s="125">
        <v>0</v>
      </c>
      <c r="AA306" s="125">
        <v>0</v>
      </c>
      <c r="AB306" s="125">
        <v>0</v>
      </c>
      <c r="AC306" s="70">
        <f t="shared" si="222"/>
        <v>35538.012107093353</v>
      </c>
      <c r="AD306" s="70">
        <v>0</v>
      </c>
      <c r="AE306" s="70">
        <f t="shared" si="223"/>
        <v>850527.62050370127</v>
      </c>
      <c r="AF306" s="51">
        <f>IF(D306='2. UC Pool Allocations by Type'!B$5,'2. UC Pool Allocations by Type'!J$5,IF(D306='2. UC Pool Allocations by Type'!B$6,'2. UC Pool Allocations by Type'!J$6,IF(D306='2. UC Pool Allocations by Type'!B$7,'2. UC Pool Allocations by Type'!J$7,IF(D306='2. UC Pool Allocations by Type'!B$10,'2. UC Pool Allocations by Type'!J$10,IF(D306='2. UC Pool Allocations by Type'!B$14,'2. UC Pool Allocations by Type'!J$14,IF(D306='2. UC Pool Allocations by Type'!B$15,'2. UC Pool Allocations by Type'!J$15,IF(D306='2. UC Pool Allocations by Type'!B$16,'2. UC Pool Allocations by Type'!J$16,0)))))))</f>
        <v>114315041.35925385</v>
      </c>
      <c r="AG306" s="71">
        <f t="shared" si="196"/>
        <v>850527.62050370127</v>
      </c>
      <c r="AH306" s="71">
        <f t="shared" si="197"/>
        <v>0</v>
      </c>
      <c r="AI306" s="71">
        <f t="shared" si="198"/>
        <v>0</v>
      </c>
      <c r="AJ306" s="71">
        <f t="shared" si="199"/>
        <v>0</v>
      </c>
      <c r="AK306" s="71">
        <f t="shared" si="200"/>
        <v>0</v>
      </c>
      <c r="AL306" s="71">
        <f t="shared" si="201"/>
        <v>0</v>
      </c>
      <c r="AM306" s="71">
        <f t="shared" si="202"/>
        <v>0</v>
      </c>
      <c r="AN306" s="49">
        <f t="shared" si="203"/>
        <v>40186.250296041595</v>
      </c>
      <c r="AO306" s="51">
        <f>IF($E306=$D$352,U306*'1. UC Assumptions'!$H$14,0)</f>
        <v>82519.637076169412</v>
      </c>
      <c r="AP306" s="70">
        <f t="shared" si="232"/>
        <v>42333.386780127817</v>
      </c>
      <c r="AQ306" s="70">
        <f t="shared" si="204"/>
        <v>0</v>
      </c>
      <c r="AR306" s="70">
        <f t="shared" si="205"/>
        <v>0</v>
      </c>
      <c r="AS306" s="70">
        <f t="shared" si="189"/>
        <v>0</v>
      </c>
      <c r="AT306" s="70">
        <f t="shared" si="206"/>
        <v>42333.386780127817</v>
      </c>
      <c r="AU306" s="70">
        <f t="shared" si="207"/>
        <v>0</v>
      </c>
      <c r="AV306" s="70">
        <f t="shared" si="190"/>
        <v>0</v>
      </c>
      <c r="AW306" s="99">
        <f t="shared" si="191"/>
        <v>82519.637076169412</v>
      </c>
      <c r="AX306" s="281">
        <v>4124930.42</v>
      </c>
      <c r="AY306" s="281">
        <f>ROUND(AX306*'1. UC Assumptions'!$C$19,2)</f>
        <v>1730408.31</v>
      </c>
      <c r="AZ306" s="281">
        <f>IF((AE306-AD306-AX306)*'1. UC Assumptions'!$C$19&gt;0,(AE306-AD306-AX306)*'1. UC Assumptions'!$C$19,0)</f>
        <v>0</v>
      </c>
      <c r="BA306" s="281">
        <f t="shared" si="230"/>
        <v>1730408.31</v>
      </c>
      <c r="BB306" s="281">
        <f>ROUND(BA306/'1. UC Assumptions'!$C$19,2)</f>
        <v>4124930.42</v>
      </c>
      <c r="BC306" s="283">
        <f t="shared" si="224"/>
        <v>82519.637076169412</v>
      </c>
      <c r="BD306" s="281">
        <f t="shared" si="208"/>
        <v>0</v>
      </c>
      <c r="BE306" s="281">
        <f t="shared" si="209"/>
        <v>0</v>
      </c>
      <c r="BF306" s="281">
        <f t="shared" si="210"/>
        <v>4042410.7829238307</v>
      </c>
      <c r="BG306" s="281">
        <f t="shared" si="211"/>
        <v>0</v>
      </c>
      <c r="BH306" s="281">
        <f t="shared" si="212"/>
        <v>0</v>
      </c>
      <c r="BI306" s="281">
        <f t="shared" si="213"/>
        <v>0</v>
      </c>
      <c r="BJ306" s="281">
        <f t="shared" si="231"/>
        <v>82519.637076169412</v>
      </c>
      <c r="BK306" s="281">
        <f t="shared" si="214"/>
        <v>82519.637076169412</v>
      </c>
      <c r="BL306" s="281">
        <f t="shared" si="215"/>
        <v>0</v>
      </c>
      <c r="BM306" s="281">
        <f t="shared" si="216"/>
        <v>0</v>
      </c>
      <c r="BN306" s="281">
        <f t="shared" si="217"/>
        <v>0</v>
      </c>
      <c r="BO306" s="281">
        <f t="shared" si="218"/>
        <v>0</v>
      </c>
      <c r="BP306" s="281">
        <f t="shared" si="219"/>
        <v>0</v>
      </c>
      <c r="BQ306" s="281">
        <f t="shared" si="220"/>
        <v>0</v>
      </c>
      <c r="BR306" s="281">
        <f t="shared" si="225"/>
        <v>82519.637076169412</v>
      </c>
      <c r="BS306" s="281">
        <f t="shared" si="192"/>
        <v>34616.980000000003</v>
      </c>
      <c r="BT306" s="117"/>
      <c r="BU306" s="111"/>
      <c r="BV306" s="111"/>
      <c r="BW306" s="126">
        <v>1884239.3630968495</v>
      </c>
      <c r="BX306" s="126">
        <v>5260412.3419953221</v>
      </c>
      <c r="BY306" s="7">
        <f t="shared" si="229"/>
        <v>0</v>
      </c>
    </row>
    <row r="307" spans="1:77" s="8" customFormat="1">
      <c r="A307" s="118" t="s">
        <v>743</v>
      </c>
      <c r="B307" s="115" t="s">
        <v>744</v>
      </c>
      <c r="C307" s="269" t="s">
        <v>744</v>
      </c>
      <c r="D307" s="119" t="s">
        <v>949</v>
      </c>
      <c r="E307" s="137" t="s">
        <v>977</v>
      </c>
      <c r="F307" s="137"/>
      <c r="G307" s="115" t="s">
        <v>742</v>
      </c>
      <c r="H307" s="121" t="s">
        <v>941</v>
      </c>
      <c r="I307" s="122">
        <v>3</v>
      </c>
      <c r="J307" s="217" t="str">
        <f t="shared" si="233"/>
        <v xml:space="preserve"> </v>
      </c>
      <c r="K307" s="125">
        <v>886482.91</v>
      </c>
      <c r="L307" s="125">
        <v>1139408</v>
      </c>
      <c r="M307" s="281">
        <v>1858311.92</v>
      </c>
      <c r="N307" s="264">
        <v>1858311.92</v>
      </c>
      <c r="O307" s="282">
        <v>0</v>
      </c>
      <c r="P307" s="93">
        <f t="shared" si="193"/>
        <v>5.5658401325997087E-2</v>
      </c>
      <c r="Q307" s="231">
        <v>2138648.7593114697</v>
      </c>
      <c r="R307" s="231"/>
      <c r="S307" s="123">
        <v>2138648.7593114697</v>
      </c>
      <c r="T307" s="123">
        <v>0</v>
      </c>
      <c r="U307" s="123">
        <f t="shared" si="221"/>
        <v>280336.83931146981</v>
      </c>
      <c r="V307" s="123">
        <f t="shared" si="194"/>
        <v>280336.83931146981</v>
      </c>
      <c r="W307" s="123" t="b">
        <f t="shared" si="195"/>
        <v>0</v>
      </c>
      <c r="X307" s="125">
        <v>0</v>
      </c>
      <c r="Y307" s="125">
        <v>0</v>
      </c>
      <c r="Z307" s="125">
        <v>0</v>
      </c>
      <c r="AA307" s="125">
        <v>0</v>
      </c>
      <c r="AB307" s="125">
        <v>0</v>
      </c>
      <c r="AC307" s="70">
        <f t="shared" si="222"/>
        <v>0</v>
      </c>
      <c r="AD307" s="70">
        <v>0</v>
      </c>
      <c r="AE307" s="70">
        <f t="shared" si="223"/>
        <v>280336.83931146981</v>
      </c>
      <c r="AF307" s="51">
        <f>IF(D307='2. UC Pool Allocations by Type'!B$5,'2. UC Pool Allocations by Type'!J$5,IF(D307='2. UC Pool Allocations by Type'!B$6,'2. UC Pool Allocations by Type'!J$6,IF(D307='2. UC Pool Allocations by Type'!B$7,'2. UC Pool Allocations by Type'!J$7,IF(D307='2. UC Pool Allocations by Type'!B$10,'2. UC Pool Allocations by Type'!J$10,IF(D307='2. UC Pool Allocations by Type'!B$14,'2. UC Pool Allocations by Type'!J$14,IF(D307='2. UC Pool Allocations by Type'!B$15,'2. UC Pool Allocations by Type'!J$15,IF(D307='2. UC Pool Allocations by Type'!B$16,'2. UC Pool Allocations by Type'!J$16,0)))))))</f>
        <v>114315041.35925385</v>
      </c>
      <c r="AG307" s="71">
        <f t="shared" si="196"/>
        <v>280336.83931146981</v>
      </c>
      <c r="AH307" s="71">
        <f t="shared" si="197"/>
        <v>0</v>
      </c>
      <c r="AI307" s="71">
        <f t="shared" si="198"/>
        <v>0</v>
      </c>
      <c r="AJ307" s="71">
        <f t="shared" si="199"/>
        <v>0</v>
      </c>
      <c r="AK307" s="71">
        <f t="shared" si="200"/>
        <v>0</v>
      </c>
      <c r="AL307" s="71">
        <f t="shared" si="201"/>
        <v>0</v>
      </c>
      <c r="AM307" s="71">
        <f t="shared" si="202"/>
        <v>0</v>
      </c>
      <c r="AN307" s="49">
        <f t="shared" si="203"/>
        <v>13245.526800293832</v>
      </c>
      <c r="AO307" s="51">
        <f>IF($E307=$D$352,U307*'1. UC Assumptions'!$H$14,0)</f>
        <v>28384.772027430914</v>
      </c>
      <c r="AP307" s="70">
        <f t="shared" si="232"/>
        <v>15139.245227137082</v>
      </c>
      <c r="AQ307" s="70">
        <f t="shared" si="204"/>
        <v>0</v>
      </c>
      <c r="AR307" s="70">
        <f t="shared" si="205"/>
        <v>0</v>
      </c>
      <c r="AS307" s="70">
        <f t="shared" si="189"/>
        <v>0</v>
      </c>
      <c r="AT307" s="70">
        <f t="shared" si="206"/>
        <v>15139.245227137082</v>
      </c>
      <c r="AU307" s="70">
        <f t="shared" si="207"/>
        <v>0</v>
      </c>
      <c r="AV307" s="70">
        <f t="shared" si="190"/>
        <v>0</v>
      </c>
      <c r="AW307" s="99">
        <f t="shared" si="191"/>
        <v>28384.772027430914</v>
      </c>
      <c r="AX307" s="281">
        <v>1858311.92</v>
      </c>
      <c r="AY307" s="281">
        <f>ROUND(AX307*'1. UC Assumptions'!$C$19,2)</f>
        <v>779561.85</v>
      </c>
      <c r="AZ307" s="281">
        <f>IF((AE307-AD307-AX307)*'1. UC Assumptions'!$C$19&gt;0,(AE307-AD307-AX307)*'1. UC Assumptions'!$C$19,0)</f>
        <v>0</v>
      </c>
      <c r="BA307" s="281">
        <f t="shared" si="230"/>
        <v>779561.85</v>
      </c>
      <c r="BB307" s="281">
        <f>ROUND(BA307/'1. UC Assumptions'!$C$19,2)</f>
        <v>1858311.92</v>
      </c>
      <c r="BC307" s="283">
        <f t="shared" si="224"/>
        <v>28384.772027430914</v>
      </c>
      <c r="BD307" s="281">
        <f t="shared" si="208"/>
        <v>0</v>
      </c>
      <c r="BE307" s="281">
        <f t="shared" si="209"/>
        <v>0</v>
      </c>
      <c r="BF307" s="281">
        <f t="shared" si="210"/>
        <v>1829927.1479725691</v>
      </c>
      <c r="BG307" s="281">
        <f t="shared" si="211"/>
        <v>0</v>
      </c>
      <c r="BH307" s="281">
        <f t="shared" si="212"/>
        <v>0</v>
      </c>
      <c r="BI307" s="281">
        <f t="shared" si="213"/>
        <v>0</v>
      </c>
      <c r="BJ307" s="281">
        <f t="shared" si="231"/>
        <v>28384.772027430914</v>
      </c>
      <c r="BK307" s="281">
        <f t="shared" si="214"/>
        <v>28384.772027430914</v>
      </c>
      <c r="BL307" s="281">
        <f t="shared" si="215"/>
        <v>0</v>
      </c>
      <c r="BM307" s="281">
        <f t="shared" si="216"/>
        <v>0</v>
      </c>
      <c r="BN307" s="281">
        <f t="shared" si="217"/>
        <v>0</v>
      </c>
      <c r="BO307" s="281">
        <f t="shared" si="218"/>
        <v>0</v>
      </c>
      <c r="BP307" s="281">
        <f t="shared" si="219"/>
        <v>0</v>
      </c>
      <c r="BQ307" s="281">
        <f t="shared" si="220"/>
        <v>0</v>
      </c>
      <c r="BR307" s="281">
        <f t="shared" si="225"/>
        <v>28384.772027430914</v>
      </c>
      <c r="BS307" s="281">
        <f t="shared" si="192"/>
        <v>11907.41</v>
      </c>
      <c r="BT307" s="117"/>
      <c r="BU307" s="111"/>
      <c r="BV307" s="111"/>
      <c r="BW307" s="126">
        <v>890862.87</v>
      </c>
      <c r="BX307" s="126">
        <v>2138648.7593114697</v>
      </c>
      <c r="BY307" s="7">
        <f t="shared" si="229"/>
        <v>0</v>
      </c>
    </row>
    <row r="308" spans="1:77" s="8" customFormat="1">
      <c r="A308" s="139" t="s">
        <v>746</v>
      </c>
      <c r="B308" s="140" t="s">
        <v>747</v>
      </c>
      <c r="C308" s="269" t="s">
        <v>747</v>
      </c>
      <c r="D308" s="141" t="s">
        <v>949</v>
      </c>
      <c r="E308" s="142"/>
      <c r="F308" s="142"/>
      <c r="G308" s="143" t="s">
        <v>745</v>
      </c>
      <c r="H308" s="130" t="s">
        <v>795</v>
      </c>
      <c r="I308" s="144">
        <v>8</v>
      </c>
      <c r="J308" s="217" t="str">
        <f t="shared" si="233"/>
        <v xml:space="preserve"> </v>
      </c>
      <c r="K308" s="145">
        <v>3976289.2600000002</v>
      </c>
      <c r="L308" s="145">
        <v>8439301</v>
      </c>
      <c r="M308" s="281">
        <v>6816318.8799999999</v>
      </c>
      <c r="N308" s="264">
        <v>6486640.1341046169</v>
      </c>
      <c r="O308" s="282">
        <v>329678.74589538295</v>
      </c>
      <c r="P308" s="93">
        <f t="shared" si="193"/>
        <v>5.7502266885895104E-2</v>
      </c>
      <c r="Q308" s="231">
        <v>13129514.844676439</v>
      </c>
      <c r="R308" s="231"/>
      <c r="S308" s="123">
        <v>13129514.844676439</v>
      </c>
      <c r="T308" s="123">
        <v>0</v>
      </c>
      <c r="U308" s="123">
        <f t="shared" si="221"/>
        <v>6642874.7105718218</v>
      </c>
      <c r="V308" s="123">
        <f t="shared" si="194"/>
        <v>0</v>
      </c>
      <c r="W308" s="123" t="b">
        <f t="shared" si="195"/>
        <v>0</v>
      </c>
      <c r="X308" s="145">
        <v>667298</v>
      </c>
      <c r="Y308" s="145">
        <v>0</v>
      </c>
      <c r="Z308" s="145">
        <v>0</v>
      </c>
      <c r="AA308" s="145">
        <v>0</v>
      </c>
      <c r="AB308" s="145">
        <v>0</v>
      </c>
      <c r="AC308" s="70">
        <f t="shared" si="222"/>
        <v>337619.25410461705</v>
      </c>
      <c r="AD308" s="70">
        <v>0</v>
      </c>
      <c r="AE308" s="70">
        <f t="shared" si="223"/>
        <v>6980493.9646764388</v>
      </c>
      <c r="AF308" s="51">
        <f>IF(D308='2. UC Pool Allocations by Type'!B$5,'2. UC Pool Allocations by Type'!J$5,IF(D308='2. UC Pool Allocations by Type'!B$6,'2. UC Pool Allocations by Type'!J$6,IF(D308='2. UC Pool Allocations by Type'!B$7,'2. UC Pool Allocations by Type'!J$7,IF(D308='2. UC Pool Allocations by Type'!B$10,'2. UC Pool Allocations by Type'!J$10,IF(D308='2. UC Pool Allocations by Type'!B$14,'2. UC Pool Allocations by Type'!J$14,IF(D308='2. UC Pool Allocations by Type'!B$15,'2. UC Pool Allocations by Type'!J$15,IF(D308='2. UC Pool Allocations by Type'!B$16,'2. UC Pool Allocations by Type'!J$16,0)))))))</f>
        <v>114315041.35925385</v>
      </c>
      <c r="AG308" s="71">
        <f t="shared" si="196"/>
        <v>6980493.9646764388</v>
      </c>
      <c r="AH308" s="71">
        <f t="shared" si="197"/>
        <v>0</v>
      </c>
      <c r="AI308" s="71">
        <f t="shared" si="198"/>
        <v>0</v>
      </c>
      <c r="AJ308" s="71">
        <f t="shared" si="199"/>
        <v>0</v>
      </c>
      <c r="AK308" s="71">
        <f t="shared" si="200"/>
        <v>0</v>
      </c>
      <c r="AL308" s="71">
        <f t="shared" si="201"/>
        <v>0</v>
      </c>
      <c r="AM308" s="71">
        <f t="shared" si="202"/>
        <v>0</v>
      </c>
      <c r="AN308" s="49">
        <f t="shared" si="203"/>
        <v>329818.65713939426</v>
      </c>
      <c r="AO308" s="51">
        <f>IF($E308=$D$352,U308*'1. UC Assumptions'!$H$14,0)</f>
        <v>0</v>
      </c>
      <c r="AP308" s="70">
        <f t="shared" si="232"/>
        <v>0</v>
      </c>
      <c r="AQ308" s="70">
        <f t="shared" si="204"/>
        <v>0</v>
      </c>
      <c r="AR308" s="70">
        <f t="shared" si="205"/>
        <v>0</v>
      </c>
      <c r="AS308" s="70">
        <f t="shared" si="189"/>
        <v>0</v>
      </c>
      <c r="AT308" s="70">
        <f t="shared" si="206"/>
        <v>0</v>
      </c>
      <c r="AU308" s="70">
        <f t="shared" si="207"/>
        <v>329818.65713939426</v>
      </c>
      <c r="AV308" s="70">
        <f t="shared" si="190"/>
        <v>-14782.741291117121</v>
      </c>
      <c r="AW308" s="99">
        <f t="shared" si="191"/>
        <v>315035.91584827716</v>
      </c>
      <c r="AX308" s="281">
        <v>6816318.8799999999</v>
      </c>
      <c r="AY308" s="281">
        <f>ROUND(AX308*'1. UC Assumptions'!$C$19,2)</f>
        <v>2859445.77</v>
      </c>
      <c r="AZ308" s="281">
        <f>IF((AE308-AD308-AX308)*'1. UC Assumptions'!$C$19&gt;0,(AE308-AD308-AX308)*'1. UC Assumptions'!$C$19,0)</f>
        <v>68871.448021766133</v>
      </c>
      <c r="BA308" s="281">
        <f t="shared" si="230"/>
        <v>2928317.2180217663</v>
      </c>
      <c r="BB308" s="281">
        <f>ROUND(BA308/'1. UC Assumptions'!$C$19,2)</f>
        <v>6980493.96</v>
      </c>
      <c r="BC308" s="283">
        <f t="shared" si="224"/>
        <v>315035.91584827716</v>
      </c>
      <c r="BD308" s="281">
        <f t="shared" si="208"/>
        <v>0</v>
      </c>
      <c r="BE308" s="281">
        <f t="shared" si="209"/>
        <v>0</v>
      </c>
      <c r="BF308" s="281">
        <f t="shared" si="210"/>
        <v>6665458.0441517225</v>
      </c>
      <c r="BG308" s="281">
        <f t="shared" si="211"/>
        <v>0</v>
      </c>
      <c r="BH308" s="281">
        <f t="shared" si="212"/>
        <v>0</v>
      </c>
      <c r="BI308" s="281">
        <f t="shared" si="213"/>
        <v>0</v>
      </c>
      <c r="BJ308" s="281">
        <f t="shared" si="231"/>
        <v>315035.91584827716</v>
      </c>
      <c r="BK308" s="281">
        <f t="shared" si="214"/>
        <v>315035.91584827716</v>
      </c>
      <c r="BL308" s="281">
        <f t="shared" si="215"/>
        <v>0</v>
      </c>
      <c r="BM308" s="281">
        <f t="shared" si="216"/>
        <v>0</v>
      </c>
      <c r="BN308" s="281">
        <f t="shared" si="217"/>
        <v>0</v>
      </c>
      <c r="BO308" s="281">
        <f t="shared" si="218"/>
        <v>0</v>
      </c>
      <c r="BP308" s="281">
        <f t="shared" si="219"/>
        <v>0</v>
      </c>
      <c r="BQ308" s="281">
        <f t="shared" si="220"/>
        <v>0</v>
      </c>
      <c r="BR308" s="281">
        <f t="shared" si="225"/>
        <v>315035.91584827716</v>
      </c>
      <c r="BS308" s="281">
        <f t="shared" si="192"/>
        <v>132157.56</v>
      </c>
      <c r="BT308" s="90"/>
      <c r="BU308" s="111"/>
      <c r="BV308" s="111"/>
      <c r="BW308" s="126">
        <v>4024864.2400000007</v>
      </c>
      <c r="BX308" s="126">
        <v>13129514.844676439</v>
      </c>
      <c r="BY308" s="7">
        <f t="shared" si="229"/>
        <v>0</v>
      </c>
    </row>
    <row r="309" spans="1:77" s="8" customFormat="1">
      <c r="A309" s="118" t="s">
        <v>1327</v>
      </c>
      <c r="B309" s="146" t="s">
        <v>748</v>
      </c>
      <c r="C309" s="269" t="s">
        <v>748</v>
      </c>
      <c r="D309" s="119" t="s">
        <v>949</v>
      </c>
      <c r="E309" s="137"/>
      <c r="F309" s="137"/>
      <c r="G309" s="115" t="s">
        <v>1328</v>
      </c>
      <c r="H309" s="121" t="s">
        <v>779</v>
      </c>
      <c r="I309" s="122">
        <v>10</v>
      </c>
      <c r="J309" s="217" t="str">
        <f t="shared" si="233"/>
        <v xml:space="preserve"> </v>
      </c>
      <c r="K309" s="125">
        <v>6521936.9884699974</v>
      </c>
      <c r="L309" s="125">
        <v>13539374.26</v>
      </c>
      <c r="M309" s="281">
        <v>7140939.2599999998</v>
      </c>
      <c r="N309" s="264">
        <v>7068499.9762896169</v>
      </c>
      <c r="O309" s="282">
        <v>72439.283710382879</v>
      </c>
      <c r="P309" s="93">
        <f t="shared" si="193"/>
        <v>9.884141728726803E-2</v>
      </c>
      <c r="Q309" s="231">
        <v>22044199.684909783</v>
      </c>
      <c r="R309" s="231"/>
      <c r="S309" s="123">
        <v>22044199.684909783</v>
      </c>
      <c r="T309" s="123">
        <v>0</v>
      </c>
      <c r="U309" s="123">
        <f t="shared" si="221"/>
        <v>14975699.708620166</v>
      </c>
      <c r="V309" s="123">
        <f t="shared" si="194"/>
        <v>0</v>
      </c>
      <c r="W309" s="123" t="b">
        <f t="shared" si="195"/>
        <v>0</v>
      </c>
      <c r="X309" s="125">
        <v>225913</v>
      </c>
      <c r="Y309" s="125">
        <v>0</v>
      </c>
      <c r="Z309" s="125">
        <v>0</v>
      </c>
      <c r="AA309" s="125">
        <v>0</v>
      </c>
      <c r="AB309" s="125">
        <v>0</v>
      </c>
      <c r="AC309" s="70">
        <f t="shared" si="222"/>
        <v>153473.71628961712</v>
      </c>
      <c r="AD309" s="70">
        <v>0</v>
      </c>
      <c r="AE309" s="70">
        <f t="shared" si="223"/>
        <v>15129173.424909784</v>
      </c>
      <c r="AF309" s="51">
        <f>IF(D309='2. UC Pool Allocations by Type'!B$5,'2. UC Pool Allocations by Type'!J$5,IF(D309='2. UC Pool Allocations by Type'!B$6,'2. UC Pool Allocations by Type'!J$6,IF(D309='2. UC Pool Allocations by Type'!B$7,'2. UC Pool Allocations by Type'!J$7,IF(D309='2. UC Pool Allocations by Type'!B$10,'2. UC Pool Allocations by Type'!J$10,IF(D309='2. UC Pool Allocations by Type'!B$14,'2. UC Pool Allocations by Type'!J$14,IF(D309='2. UC Pool Allocations by Type'!B$15,'2. UC Pool Allocations by Type'!J$15,IF(D309='2. UC Pool Allocations by Type'!B$16,'2. UC Pool Allocations by Type'!J$16,0)))))))</f>
        <v>114315041.35925385</v>
      </c>
      <c r="AG309" s="71">
        <f t="shared" si="196"/>
        <v>15129173.424909784</v>
      </c>
      <c r="AH309" s="71">
        <f t="shared" si="197"/>
        <v>0</v>
      </c>
      <c r="AI309" s="71">
        <f t="shared" si="198"/>
        <v>0</v>
      </c>
      <c r="AJ309" s="71">
        <f t="shared" si="199"/>
        <v>0</v>
      </c>
      <c r="AK309" s="71">
        <f t="shared" si="200"/>
        <v>0</v>
      </c>
      <c r="AL309" s="71">
        <f t="shared" si="201"/>
        <v>0</v>
      </c>
      <c r="AM309" s="71">
        <f t="shared" si="202"/>
        <v>0</v>
      </c>
      <c r="AN309" s="49">
        <f t="shared" si="203"/>
        <v>714832.45854565362</v>
      </c>
      <c r="AO309" s="51">
        <f>IF($E309=$D$352,U309*'1. UC Assumptions'!$H$14,0)</f>
        <v>0</v>
      </c>
      <c r="AP309" s="70">
        <f t="shared" si="232"/>
        <v>0</v>
      </c>
      <c r="AQ309" s="70">
        <f t="shared" si="204"/>
        <v>0</v>
      </c>
      <c r="AR309" s="70">
        <f t="shared" si="205"/>
        <v>0</v>
      </c>
      <c r="AS309" s="70">
        <f t="shared" ref="AS309" si="234">-AQ$341*AR309/AR$341</f>
        <v>0</v>
      </c>
      <c r="AT309" s="70">
        <f t="shared" si="206"/>
        <v>0</v>
      </c>
      <c r="AU309" s="70">
        <f t="shared" si="207"/>
        <v>714832.45854565362</v>
      </c>
      <c r="AV309" s="70">
        <f t="shared" ref="AV309" si="235">-AT$341*AU309/AU$341</f>
        <v>-32039.373978493571</v>
      </c>
      <c r="AW309" s="99">
        <f t="shared" ref="AW309:AW340" si="236">AN309+AP309+AS309+AV309</f>
        <v>682793.08456716</v>
      </c>
      <c r="AX309" s="281">
        <v>7140939.2599999998</v>
      </c>
      <c r="AY309" s="281">
        <f>ROUND(AX309*'1. UC Assumptions'!$C$19,2)</f>
        <v>2995624.02</v>
      </c>
      <c r="AZ309" s="281">
        <f>IF((AE309-AD309-AX309)*'1. UC Assumptions'!$C$19&gt;0,(AE309-AD309-AX309)*'1. UC Assumptions'!$C$19,0)</f>
        <v>3351064.2321796543</v>
      </c>
      <c r="BA309" s="281">
        <f t="shared" si="230"/>
        <v>6346688.2521796543</v>
      </c>
      <c r="BB309" s="281">
        <f>ROUND(BA309/'1. UC Assumptions'!$C$19,2)</f>
        <v>15129173.43</v>
      </c>
      <c r="BC309" s="283">
        <f t="shared" si="224"/>
        <v>682793.08456716</v>
      </c>
      <c r="BD309" s="281">
        <f t="shared" si="208"/>
        <v>0</v>
      </c>
      <c r="BE309" s="281">
        <f t="shared" si="209"/>
        <v>0</v>
      </c>
      <c r="BF309" s="281">
        <f t="shared" si="210"/>
        <v>14446380.34543284</v>
      </c>
      <c r="BG309" s="281">
        <f t="shared" si="211"/>
        <v>0</v>
      </c>
      <c r="BH309" s="281">
        <f t="shared" si="212"/>
        <v>0</v>
      </c>
      <c r="BI309" s="281">
        <f t="shared" si="213"/>
        <v>0</v>
      </c>
      <c r="BJ309" s="281">
        <f t="shared" si="231"/>
        <v>682793.08456716</v>
      </c>
      <c r="BK309" s="281">
        <f t="shared" si="214"/>
        <v>682793.08456716</v>
      </c>
      <c r="BL309" s="281">
        <f t="shared" si="215"/>
        <v>0</v>
      </c>
      <c r="BM309" s="281">
        <f t="shared" si="216"/>
        <v>0</v>
      </c>
      <c r="BN309" s="281">
        <f t="shared" si="217"/>
        <v>0</v>
      </c>
      <c r="BO309" s="281">
        <f t="shared" si="218"/>
        <v>0</v>
      </c>
      <c r="BP309" s="281">
        <f t="shared" si="219"/>
        <v>0</v>
      </c>
      <c r="BQ309" s="281">
        <f t="shared" si="220"/>
        <v>0</v>
      </c>
      <c r="BR309" s="281">
        <f t="shared" si="225"/>
        <v>682793.08456716</v>
      </c>
      <c r="BS309" s="281">
        <f t="shared" si="192"/>
        <v>286431.69</v>
      </c>
      <c r="BT309" s="117"/>
      <c r="BU309" s="111"/>
      <c r="BV309" s="111"/>
      <c r="BW309" s="126">
        <v>7387716.3984699976</v>
      </c>
      <c r="BX309" s="126">
        <v>22044199.684909783</v>
      </c>
      <c r="BY309" s="7">
        <f t="shared" si="229"/>
        <v>0</v>
      </c>
    </row>
    <row r="310" spans="1:77" s="8" customFormat="1">
      <c r="A310" s="115" t="s">
        <v>397</v>
      </c>
      <c r="B310" s="115" t="s">
        <v>1331</v>
      </c>
      <c r="C310" s="269" t="s">
        <v>1331</v>
      </c>
      <c r="D310" s="138" t="s">
        <v>972</v>
      </c>
      <c r="E310" s="137" t="s">
        <v>977</v>
      </c>
      <c r="F310" s="137"/>
      <c r="G310" s="148" t="s">
        <v>1332</v>
      </c>
      <c r="H310" s="115" t="s">
        <v>872</v>
      </c>
      <c r="I310" s="138">
        <v>12</v>
      </c>
      <c r="J310" s="217" t="str">
        <f t="shared" si="233"/>
        <v xml:space="preserve"> </v>
      </c>
      <c r="K310" s="125">
        <v>7559.3614749999979</v>
      </c>
      <c r="L310" s="125">
        <v>223139</v>
      </c>
      <c r="M310" s="281">
        <v>411006.94</v>
      </c>
      <c r="N310" s="264">
        <v>150257.55804929437</v>
      </c>
      <c r="O310" s="282">
        <v>260749.38195070563</v>
      </c>
      <c r="P310" s="93">
        <f t="shared" si="193"/>
        <v>6.9904450809047392E-2</v>
      </c>
      <c r="Q310" s="231">
        <v>246825.20373645696</v>
      </c>
      <c r="R310" s="231"/>
      <c r="S310" s="123">
        <v>246825.20373645696</v>
      </c>
      <c r="T310" s="123">
        <v>0</v>
      </c>
      <c r="U310" s="123">
        <f t="shared" si="221"/>
        <v>96567.645687162585</v>
      </c>
      <c r="V310" s="123" t="b">
        <f t="shared" si="194"/>
        <v>0</v>
      </c>
      <c r="W310" s="123">
        <f t="shared" si="195"/>
        <v>96567.645687162585</v>
      </c>
      <c r="X310" s="125">
        <v>428328</v>
      </c>
      <c r="Y310" s="125">
        <v>0</v>
      </c>
      <c r="Z310" s="125">
        <v>0</v>
      </c>
      <c r="AA310" s="125">
        <v>0</v>
      </c>
      <c r="AB310" s="125">
        <v>0</v>
      </c>
      <c r="AC310" s="70">
        <f t="shared" si="222"/>
        <v>167578.61804929437</v>
      </c>
      <c r="AD310" s="70">
        <v>0</v>
      </c>
      <c r="AE310" s="70">
        <f t="shared" si="223"/>
        <v>264146.26373645698</v>
      </c>
      <c r="AF310" s="51">
        <f>IF(D310='2. UC Pool Allocations by Type'!B$5,'2. UC Pool Allocations by Type'!J$5,IF(D310='2. UC Pool Allocations by Type'!B$6,'2. UC Pool Allocations by Type'!J$6,IF(D310='2. UC Pool Allocations by Type'!B$7,'2. UC Pool Allocations by Type'!J$7,IF(D310='2. UC Pool Allocations by Type'!B$10,'2. UC Pool Allocations by Type'!J$10,IF(D310='2. UC Pool Allocations by Type'!B$14,'2. UC Pool Allocations by Type'!J$14,IF(D310='2. UC Pool Allocations by Type'!B$15,'2. UC Pool Allocations by Type'!J$15,IF(D310='2. UC Pool Allocations by Type'!B$16,'2. UC Pool Allocations by Type'!J$16,0)))))))</f>
        <v>7359030.3040027209</v>
      </c>
      <c r="AG310" s="71">
        <f t="shared" si="196"/>
        <v>0</v>
      </c>
      <c r="AH310" s="71">
        <f t="shared" si="197"/>
        <v>264146.26373645698</v>
      </c>
      <c r="AI310" s="71">
        <f t="shared" si="198"/>
        <v>0</v>
      </c>
      <c r="AJ310" s="71">
        <f t="shared" si="199"/>
        <v>0</v>
      </c>
      <c r="AK310" s="71">
        <f t="shared" si="200"/>
        <v>0</v>
      </c>
      <c r="AL310" s="71">
        <f t="shared" si="201"/>
        <v>0</v>
      </c>
      <c r="AM310" s="71">
        <f t="shared" si="202"/>
        <v>0</v>
      </c>
      <c r="AN310" s="49">
        <f t="shared" si="203"/>
        <v>14806.066046676777</v>
      </c>
      <c r="AO310" s="51">
        <f>IF($E310=$D$352,U310*'1. UC Assumptions'!$H$14,0)</f>
        <v>9777.703903589967</v>
      </c>
      <c r="AP310" s="70">
        <f t="shared" si="232"/>
        <v>0</v>
      </c>
      <c r="AQ310" s="70">
        <f t="shared" si="204"/>
        <v>0</v>
      </c>
      <c r="AR310" s="70">
        <f t="shared" si="205"/>
        <v>0</v>
      </c>
      <c r="AS310" s="70">
        <f t="shared" ref="AS310:AS340" si="237">-AQ$341*AR310/AR$341</f>
        <v>0</v>
      </c>
      <c r="AT310" s="70">
        <f t="shared" si="206"/>
        <v>0</v>
      </c>
      <c r="AU310" s="70">
        <f t="shared" si="207"/>
        <v>0</v>
      </c>
      <c r="AV310" s="70">
        <f t="shared" ref="AV310:AV339" si="238">-AT$341*AU310/AU$341</f>
        <v>0</v>
      </c>
      <c r="AW310" s="99">
        <f t="shared" si="236"/>
        <v>14806.066046676777</v>
      </c>
      <c r="AX310" s="281">
        <v>411006.94</v>
      </c>
      <c r="AY310" s="281">
        <f>ROUND(AX310*'1. UC Assumptions'!$C$19,2)</f>
        <v>172417.41</v>
      </c>
      <c r="AZ310" s="281">
        <f>IF((AE310-AD310-AX310)*'1. UC Assumptions'!$C$19&gt;0,(AE310-AD310-AX310)*'1. UC Assumptions'!$C$19,0)</f>
        <v>0</v>
      </c>
      <c r="BA310" s="281">
        <f t="shared" si="230"/>
        <v>172417.41</v>
      </c>
      <c r="BB310" s="281">
        <f>ROUND(BA310/'1. UC Assumptions'!$C$19,2)</f>
        <v>411006.94</v>
      </c>
      <c r="BC310" s="283">
        <f t="shared" si="224"/>
        <v>14806.066046676777</v>
      </c>
      <c r="BD310" s="281">
        <f t="shared" si="208"/>
        <v>0</v>
      </c>
      <c r="BE310" s="281">
        <f t="shared" si="209"/>
        <v>0</v>
      </c>
      <c r="BF310" s="281">
        <f t="shared" si="210"/>
        <v>0</v>
      </c>
      <c r="BG310" s="281">
        <f t="shared" si="211"/>
        <v>0</v>
      </c>
      <c r="BH310" s="281">
        <f t="shared" si="212"/>
        <v>0</v>
      </c>
      <c r="BI310" s="281">
        <f t="shared" si="213"/>
        <v>0</v>
      </c>
      <c r="BJ310" s="281">
        <f t="shared" si="231"/>
        <v>14806.066046676777</v>
      </c>
      <c r="BK310" s="281">
        <f t="shared" si="214"/>
        <v>0</v>
      </c>
      <c r="BL310" s="281">
        <f t="shared" si="215"/>
        <v>14806.066046676777</v>
      </c>
      <c r="BM310" s="281">
        <f t="shared" si="216"/>
        <v>0</v>
      </c>
      <c r="BN310" s="281">
        <f t="shared" si="217"/>
        <v>0</v>
      </c>
      <c r="BO310" s="281">
        <f t="shared" si="218"/>
        <v>0</v>
      </c>
      <c r="BP310" s="281">
        <f t="shared" si="219"/>
        <v>0</v>
      </c>
      <c r="BQ310" s="281">
        <f t="shared" si="220"/>
        <v>0</v>
      </c>
      <c r="BR310" s="281">
        <f t="shared" si="225"/>
        <v>14806.066046676777</v>
      </c>
      <c r="BS310" s="281">
        <f t="shared" ref="BS310:BS340" si="239">ROUNDDOWN(BR310*0.4195,2)</f>
        <v>6211.14</v>
      </c>
      <c r="BT310" s="117"/>
      <c r="BU310" s="111"/>
      <c r="BV310" s="111"/>
      <c r="BW310" s="126">
        <v>11178.121474999993</v>
      </c>
      <c r="BX310" s="126">
        <v>246825.20373645696</v>
      </c>
      <c r="BY310" s="7">
        <f t="shared" si="229"/>
        <v>0</v>
      </c>
    </row>
    <row r="311" spans="1:77" s="8" customFormat="1">
      <c r="A311" s="115" t="s">
        <v>750</v>
      </c>
      <c r="B311" s="115" t="s">
        <v>751</v>
      </c>
      <c r="C311" s="269" t="s">
        <v>751</v>
      </c>
      <c r="D311" s="138" t="s">
        <v>949</v>
      </c>
      <c r="E311" s="137"/>
      <c r="F311" s="137"/>
      <c r="G311" s="148" t="s">
        <v>749</v>
      </c>
      <c r="H311" s="115" t="s">
        <v>779</v>
      </c>
      <c r="I311" s="138">
        <v>10</v>
      </c>
      <c r="J311" s="217" t="str">
        <f t="shared" si="233"/>
        <v xml:space="preserve"> </v>
      </c>
      <c r="K311" s="125">
        <v>622859.09000000008</v>
      </c>
      <c r="L311" s="125">
        <v>3759952</v>
      </c>
      <c r="M311" s="281">
        <v>1584110.06</v>
      </c>
      <c r="N311" s="264">
        <v>1584110.06</v>
      </c>
      <c r="O311" s="282">
        <v>0</v>
      </c>
      <c r="P311" s="93">
        <f t="shared" si="193"/>
        <v>6.2793813154712108E-2</v>
      </c>
      <c r="Q311" s="231">
        <v>4658024.5106778601</v>
      </c>
      <c r="R311" s="231"/>
      <c r="S311" s="123">
        <v>4658024.5106778601</v>
      </c>
      <c r="T311" s="123">
        <v>0</v>
      </c>
      <c r="U311" s="123">
        <f t="shared" si="221"/>
        <v>3073914.4506778601</v>
      </c>
      <c r="V311" s="123">
        <f t="shared" si="194"/>
        <v>0</v>
      </c>
      <c r="W311" s="123" t="b">
        <f t="shared" si="195"/>
        <v>0</v>
      </c>
      <c r="X311" s="125">
        <v>0</v>
      </c>
      <c r="Y311" s="125">
        <v>0</v>
      </c>
      <c r="Z311" s="125">
        <v>0</v>
      </c>
      <c r="AA311" s="125">
        <v>0</v>
      </c>
      <c r="AB311" s="125">
        <v>0</v>
      </c>
      <c r="AC311" s="70">
        <f t="shared" si="222"/>
        <v>0</v>
      </c>
      <c r="AD311" s="70">
        <v>0</v>
      </c>
      <c r="AE311" s="70">
        <f t="shared" si="223"/>
        <v>3073914.4506778601</v>
      </c>
      <c r="AF311" s="51">
        <f>IF(D311='2. UC Pool Allocations by Type'!B$5,'2. UC Pool Allocations by Type'!J$5,IF(D311='2. UC Pool Allocations by Type'!B$6,'2. UC Pool Allocations by Type'!J$6,IF(D311='2. UC Pool Allocations by Type'!B$7,'2. UC Pool Allocations by Type'!J$7,IF(D311='2. UC Pool Allocations by Type'!B$10,'2. UC Pool Allocations by Type'!J$10,IF(D311='2. UC Pool Allocations by Type'!B$14,'2. UC Pool Allocations by Type'!J$14,IF(D311='2. UC Pool Allocations by Type'!B$15,'2. UC Pool Allocations by Type'!J$15,IF(D311='2. UC Pool Allocations by Type'!B$16,'2. UC Pool Allocations by Type'!J$16,0)))))))</f>
        <v>114315041.35925385</v>
      </c>
      <c r="AG311" s="71">
        <f t="shared" si="196"/>
        <v>3073914.4506778601</v>
      </c>
      <c r="AH311" s="71">
        <f t="shared" si="197"/>
        <v>0</v>
      </c>
      <c r="AI311" s="71">
        <f t="shared" si="198"/>
        <v>0</v>
      </c>
      <c r="AJ311" s="71">
        <f t="shared" si="199"/>
        <v>0</v>
      </c>
      <c r="AK311" s="71">
        <f t="shared" si="200"/>
        <v>0</v>
      </c>
      <c r="AL311" s="71">
        <f t="shared" si="201"/>
        <v>0</v>
      </c>
      <c r="AM311" s="71">
        <f t="shared" si="202"/>
        <v>0</v>
      </c>
      <c r="AN311" s="49">
        <f t="shared" si="203"/>
        <v>145238.19394648587</v>
      </c>
      <c r="AO311" s="51">
        <f>IF($E311=$D$352,U311*'1. UC Assumptions'!$H$14,0)</f>
        <v>0</v>
      </c>
      <c r="AP311" s="70">
        <f t="shared" si="232"/>
        <v>0</v>
      </c>
      <c r="AQ311" s="70">
        <f t="shared" si="204"/>
        <v>0</v>
      </c>
      <c r="AR311" s="70">
        <f t="shared" si="205"/>
        <v>0</v>
      </c>
      <c r="AS311" s="70">
        <f t="shared" si="237"/>
        <v>0</v>
      </c>
      <c r="AT311" s="70">
        <f t="shared" si="206"/>
        <v>0</v>
      </c>
      <c r="AU311" s="70">
        <f t="shared" si="207"/>
        <v>145238.19394648587</v>
      </c>
      <c r="AV311" s="70">
        <f t="shared" si="238"/>
        <v>-6509.6943433147853</v>
      </c>
      <c r="AW311" s="99">
        <f t="shared" si="236"/>
        <v>138728.49960317108</v>
      </c>
      <c r="AX311" s="281">
        <v>1584110.06</v>
      </c>
      <c r="AY311" s="281">
        <f>ROUND(AX311*'1. UC Assumptions'!$C$19,2)</f>
        <v>664534.17000000004</v>
      </c>
      <c r="AZ311" s="281">
        <f>IF((AE311-AD311-AX311)*'1. UC Assumptions'!$C$19&gt;0,(AE311-AD311-AX311)*'1. UC Assumptions'!$C$19,0)</f>
        <v>624972.94188936229</v>
      </c>
      <c r="BA311" s="281">
        <f t="shared" si="230"/>
        <v>1289507.1118893623</v>
      </c>
      <c r="BB311" s="281">
        <f>ROUND(BA311/'1. UC Assumptions'!$C$19,2)</f>
        <v>3073914.45</v>
      </c>
      <c r="BC311" s="283">
        <f t="shared" si="224"/>
        <v>138728.49960317108</v>
      </c>
      <c r="BD311" s="281">
        <f t="shared" si="208"/>
        <v>0</v>
      </c>
      <c r="BE311" s="281">
        <f t="shared" si="209"/>
        <v>0</v>
      </c>
      <c r="BF311" s="281">
        <f t="shared" si="210"/>
        <v>2935185.9503968293</v>
      </c>
      <c r="BG311" s="281">
        <f t="shared" si="211"/>
        <v>0</v>
      </c>
      <c r="BH311" s="281">
        <f t="shared" si="212"/>
        <v>0</v>
      </c>
      <c r="BI311" s="281">
        <f t="shared" si="213"/>
        <v>0</v>
      </c>
      <c r="BJ311" s="281">
        <f t="shared" si="231"/>
        <v>138728.49960317108</v>
      </c>
      <c r="BK311" s="281">
        <f t="shared" si="214"/>
        <v>138728.49960317108</v>
      </c>
      <c r="BL311" s="281">
        <f t="shared" si="215"/>
        <v>0</v>
      </c>
      <c r="BM311" s="281">
        <f t="shared" si="216"/>
        <v>0</v>
      </c>
      <c r="BN311" s="281">
        <f t="shared" si="217"/>
        <v>0</v>
      </c>
      <c r="BO311" s="281">
        <f t="shared" si="218"/>
        <v>0</v>
      </c>
      <c r="BP311" s="281">
        <f t="shared" si="219"/>
        <v>0</v>
      </c>
      <c r="BQ311" s="281">
        <f t="shared" si="220"/>
        <v>0</v>
      </c>
      <c r="BR311" s="281">
        <f t="shared" si="225"/>
        <v>138728.49960317108</v>
      </c>
      <c r="BS311" s="281">
        <f t="shared" si="239"/>
        <v>58196.6</v>
      </c>
      <c r="BT311" s="117"/>
      <c r="BU311" s="111"/>
      <c r="BV311" s="111"/>
      <c r="BW311" s="126">
        <v>662023.06000000006</v>
      </c>
      <c r="BX311" s="126">
        <v>4658024.5106778601</v>
      </c>
      <c r="BY311" s="7">
        <f t="shared" si="229"/>
        <v>0</v>
      </c>
    </row>
    <row r="312" spans="1:77" s="8" customFormat="1">
      <c r="A312" s="115" t="s">
        <v>753</v>
      </c>
      <c r="B312" s="115" t="s">
        <v>754</v>
      </c>
      <c r="C312" s="269" t="s">
        <v>754</v>
      </c>
      <c r="D312" s="138" t="s">
        <v>972</v>
      </c>
      <c r="E312" s="137" t="s">
        <v>977</v>
      </c>
      <c r="F312" s="137"/>
      <c r="G312" s="148" t="s">
        <v>1333</v>
      </c>
      <c r="H312" s="115" t="s">
        <v>942</v>
      </c>
      <c r="I312" s="138">
        <v>13</v>
      </c>
      <c r="J312" s="217">
        <f t="shared" si="233"/>
        <v>1</v>
      </c>
      <c r="K312" s="125">
        <v>188375.99</v>
      </c>
      <c r="L312" s="125">
        <v>903102.3</v>
      </c>
      <c r="M312" s="281">
        <v>670748.43999999994</v>
      </c>
      <c r="N312" s="264">
        <v>668070.16671928857</v>
      </c>
      <c r="O312" s="282">
        <v>2678.2732807113789</v>
      </c>
      <c r="P312" s="93">
        <f t="shared" si="193"/>
        <v>6.0237348655289846E-2</v>
      </c>
      <c r="Q312" s="231">
        <v>1157226.0483044097</v>
      </c>
      <c r="R312" s="231"/>
      <c r="S312" s="123">
        <v>1157226.0483044097</v>
      </c>
      <c r="T312" s="123">
        <v>371488.07290003641</v>
      </c>
      <c r="U312" s="123">
        <f t="shared" si="221"/>
        <v>117667.8086850848</v>
      </c>
      <c r="V312" s="123" t="b">
        <f t="shared" si="194"/>
        <v>0</v>
      </c>
      <c r="W312" s="123">
        <f t="shared" si="195"/>
        <v>117667.8086850848</v>
      </c>
      <c r="X312" s="125">
        <v>3150</v>
      </c>
      <c r="Y312" s="125">
        <v>0</v>
      </c>
      <c r="Z312" s="125">
        <v>0</v>
      </c>
      <c r="AA312" s="125">
        <v>0</v>
      </c>
      <c r="AB312" s="125">
        <v>0</v>
      </c>
      <c r="AC312" s="70">
        <f t="shared" si="222"/>
        <v>471.7267192886211</v>
      </c>
      <c r="AD312" s="70">
        <v>0</v>
      </c>
      <c r="AE312" s="70">
        <f t="shared" si="223"/>
        <v>118139.53540437343</v>
      </c>
      <c r="AF312" s="51">
        <f>IF(D312='2. UC Pool Allocations by Type'!B$5,'2. UC Pool Allocations by Type'!J$5,IF(D312='2. UC Pool Allocations by Type'!B$6,'2. UC Pool Allocations by Type'!J$6,IF(D312='2. UC Pool Allocations by Type'!B$7,'2. UC Pool Allocations by Type'!J$7,IF(D312='2. UC Pool Allocations by Type'!B$10,'2. UC Pool Allocations by Type'!J$10,IF(D312='2. UC Pool Allocations by Type'!B$14,'2. UC Pool Allocations by Type'!J$14,IF(D312='2. UC Pool Allocations by Type'!B$15,'2. UC Pool Allocations by Type'!J$15,IF(D312='2. UC Pool Allocations by Type'!B$16,'2. UC Pool Allocations by Type'!J$16,0)))))))</f>
        <v>7359030.3040027209</v>
      </c>
      <c r="AG312" s="71">
        <f t="shared" si="196"/>
        <v>0</v>
      </c>
      <c r="AH312" s="71">
        <f t="shared" si="197"/>
        <v>118139.53540437343</v>
      </c>
      <c r="AI312" s="71">
        <f t="shared" si="198"/>
        <v>0</v>
      </c>
      <c r="AJ312" s="71">
        <f t="shared" si="199"/>
        <v>0</v>
      </c>
      <c r="AK312" s="71">
        <f t="shared" si="200"/>
        <v>0</v>
      </c>
      <c r="AL312" s="71">
        <f t="shared" si="201"/>
        <v>0</v>
      </c>
      <c r="AM312" s="71">
        <f t="shared" si="202"/>
        <v>0</v>
      </c>
      <c r="AN312" s="49">
        <f t="shared" si="203"/>
        <v>6622.0197067260033</v>
      </c>
      <c r="AO312" s="51">
        <f>IF($E312=$D$352,U312*'1. UC Assumptions'!$H$14,0)</f>
        <v>11914.145613886267</v>
      </c>
      <c r="AP312" s="70">
        <f t="shared" si="232"/>
        <v>5292.1259071602635</v>
      </c>
      <c r="AQ312" s="70">
        <f t="shared" si="204"/>
        <v>5292.1259071602635</v>
      </c>
      <c r="AR312" s="70">
        <f t="shared" si="205"/>
        <v>0</v>
      </c>
      <c r="AS312" s="70">
        <f t="shared" si="237"/>
        <v>0</v>
      </c>
      <c r="AT312" s="70">
        <f t="shared" si="206"/>
        <v>0</v>
      </c>
      <c r="AU312" s="70">
        <f t="shared" si="207"/>
        <v>0</v>
      </c>
      <c r="AV312" s="70">
        <f t="shared" si="238"/>
        <v>0</v>
      </c>
      <c r="AW312" s="99">
        <f t="shared" si="236"/>
        <v>11914.145613886267</v>
      </c>
      <c r="AX312" s="281">
        <v>670748.43999999994</v>
      </c>
      <c r="AY312" s="281">
        <f>ROUND(AX312*'1. UC Assumptions'!$C$19,2)</f>
        <v>281378.96999999997</v>
      </c>
      <c r="AZ312" s="281">
        <f>IF((AE312-AD312-AX312)*'1. UC Assumptions'!$C$19&gt;0,(AE312-AD312-AX312)*'1. UC Assumptions'!$C$19,0)</f>
        <v>0</v>
      </c>
      <c r="BA312" s="281">
        <f t="shared" si="230"/>
        <v>281378.96999999997</v>
      </c>
      <c r="BB312" s="281">
        <f>ROUND(BA312/'1. UC Assumptions'!$C$19,2)</f>
        <v>670748.43999999994</v>
      </c>
      <c r="BC312" s="283">
        <f t="shared" si="224"/>
        <v>11914.145613886267</v>
      </c>
      <c r="BD312" s="281">
        <f t="shared" si="208"/>
        <v>0</v>
      </c>
      <c r="BE312" s="281">
        <f t="shared" si="209"/>
        <v>0</v>
      </c>
      <c r="BF312" s="281">
        <f t="shared" si="210"/>
        <v>0</v>
      </c>
      <c r="BG312" s="281">
        <f t="shared" si="211"/>
        <v>0</v>
      </c>
      <c r="BH312" s="281">
        <f t="shared" si="212"/>
        <v>0</v>
      </c>
      <c r="BI312" s="281">
        <f t="shared" si="213"/>
        <v>0</v>
      </c>
      <c r="BJ312" s="281">
        <f t="shared" si="231"/>
        <v>11914.145613886267</v>
      </c>
      <c r="BK312" s="281">
        <f t="shared" si="214"/>
        <v>0</v>
      </c>
      <c r="BL312" s="281">
        <f t="shared" si="215"/>
        <v>11914.145613886267</v>
      </c>
      <c r="BM312" s="281">
        <f t="shared" si="216"/>
        <v>0</v>
      </c>
      <c r="BN312" s="281">
        <f t="shared" si="217"/>
        <v>0</v>
      </c>
      <c r="BO312" s="281">
        <f t="shared" si="218"/>
        <v>0</v>
      </c>
      <c r="BP312" s="281">
        <f t="shared" si="219"/>
        <v>0</v>
      </c>
      <c r="BQ312" s="281">
        <f t="shared" si="220"/>
        <v>0</v>
      </c>
      <c r="BR312" s="281">
        <f t="shared" si="225"/>
        <v>11914.145613886267</v>
      </c>
      <c r="BS312" s="281">
        <f t="shared" si="239"/>
        <v>4997.9799999999996</v>
      </c>
      <c r="BT312" s="117"/>
      <c r="BU312" s="111"/>
      <c r="BV312" s="111"/>
      <c r="BW312" s="126">
        <v>195480.30999999994</v>
      </c>
      <c r="BX312" s="126">
        <v>1157226.0483044097</v>
      </c>
      <c r="BY312" s="7">
        <f t="shared" si="229"/>
        <v>0</v>
      </c>
    </row>
    <row r="313" spans="1:77" s="8" customFormat="1">
      <c r="A313" s="115" t="s">
        <v>755</v>
      </c>
      <c r="B313" s="115" t="s">
        <v>756</v>
      </c>
      <c r="C313" s="269" t="s">
        <v>756</v>
      </c>
      <c r="D313" s="138" t="s">
        <v>949</v>
      </c>
      <c r="E313" s="137"/>
      <c r="F313" s="137"/>
      <c r="G313" s="148" t="s">
        <v>1334</v>
      </c>
      <c r="H313" s="115" t="s">
        <v>906</v>
      </c>
      <c r="I313" s="138">
        <v>12</v>
      </c>
      <c r="J313" s="217">
        <f t="shared" si="233"/>
        <v>1</v>
      </c>
      <c r="K313" s="125">
        <v>13473802.139999999</v>
      </c>
      <c r="L313" s="125">
        <v>18474223.880000003</v>
      </c>
      <c r="M313" s="281">
        <v>16019635.759999998</v>
      </c>
      <c r="N313" s="264">
        <v>14720089.076542059</v>
      </c>
      <c r="O313" s="282">
        <v>1299546.683457939</v>
      </c>
      <c r="P313" s="93">
        <f t="shared" si="193"/>
        <v>0.10203923517605107</v>
      </c>
      <c r="Q313" s="231">
        <v>35199654.375404812</v>
      </c>
      <c r="R313" s="231"/>
      <c r="S313" s="123">
        <v>35207978.160465382</v>
      </c>
      <c r="T313" s="123">
        <v>4163623.0596243553</v>
      </c>
      <c r="U313" s="123">
        <f t="shared" si="221"/>
        <v>16324266.024298968</v>
      </c>
      <c r="V313" s="123">
        <f t="shared" si="194"/>
        <v>0</v>
      </c>
      <c r="W313" s="123" t="b">
        <f t="shared" si="195"/>
        <v>0</v>
      </c>
      <c r="X313" s="125">
        <v>0</v>
      </c>
      <c r="Y313" s="125">
        <v>0</v>
      </c>
      <c r="Z313" s="125">
        <v>2740716.3436042061</v>
      </c>
      <c r="AA313" s="125">
        <v>0</v>
      </c>
      <c r="AB313" s="125">
        <v>0</v>
      </c>
      <c r="AC313" s="70">
        <f t="shared" si="222"/>
        <v>1441169.6601462672</v>
      </c>
      <c r="AD313" s="70">
        <v>0</v>
      </c>
      <c r="AE313" s="70">
        <f t="shared" si="223"/>
        <v>17765435.684445236</v>
      </c>
      <c r="AF313" s="51">
        <f>IF(D313='2. UC Pool Allocations by Type'!B$5,'2. UC Pool Allocations by Type'!J$5,IF(D313='2. UC Pool Allocations by Type'!B$6,'2. UC Pool Allocations by Type'!J$6,IF(D313='2. UC Pool Allocations by Type'!B$7,'2. UC Pool Allocations by Type'!J$7,IF(D313='2. UC Pool Allocations by Type'!B$10,'2. UC Pool Allocations by Type'!J$10,IF(D313='2. UC Pool Allocations by Type'!B$14,'2. UC Pool Allocations by Type'!J$14,IF(D313='2. UC Pool Allocations by Type'!B$15,'2. UC Pool Allocations by Type'!J$15,IF(D313='2. UC Pool Allocations by Type'!B$16,'2. UC Pool Allocations by Type'!J$16,0)))))))</f>
        <v>114315041.35925385</v>
      </c>
      <c r="AG313" s="71">
        <f t="shared" si="196"/>
        <v>17765435.684445236</v>
      </c>
      <c r="AH313" s="71">
        <f t="shared" si="197"/>
        <v>0</v>
      </c>
      <c r="AI313" s="71">
        <f t="shared" si="198"/>
        <v>0</v>
      </c>
      <c r="AJ313" s="71">
        <f t="shared" si="199"/>
        <v>0</v>
      </c>
      <c r="AK313" s="71">
        <f t="shared" si="200"/>
        <v>0</v>
      </c>
      <c r="AL313" s="71">
        <f t="shared" si="201"/>
        <v>0</v>
      </c>
      <c r="AM313" s="71">
        <f t="shared" si="202"/>
        <v>0</v>
      </c>
      <c r="AN313" s="49">
        <f t="shared" si="203"/>
        <v>839392.19353104883</v>
      </c>
      <c r="AO313" s="51">
        <f>IF($E313=$D$352,U313*'1. UC Assumptions'!$H$14,0)</f>
        <v>0</v>
      </c>
      <c r="AP313" s="70">
        <f t="shared" si="232"/>
        <v>0</v>
      </c>
      <c r="AQ313" s="70">
        <f t="shared" si="204"/>
        <v>0</v>
      </c>
      <c r="AR313" s="70">
        <f t="shared" si="205"/>
        <v>0</v>
      </c>
      <c r="AS313" s="70">
        <f t="shared" si="237"/>
        <v>0</v>
      </c>
      <c r="AT313" s="70">
        <f t="shared" si="206"/>
        <v>0</v>
      </c>
      <c r="AU313" s="70">
        <f t="shared" si="207"/>
        <v>839392.19353104883</v>
      </c>
      <c r="AV313" s="70">
        <f t="shared" si="238"/>
        <v>-37622.242920928773</v>
      </c>
      <c r="AW313" s="99">
        <f t="shared" si="236"/>
        <v>801769.95061012008</v>
      </c>
      <c r="AX313" s="281">
        <v>16019635.759999998</v>
      </c>
      <c r="AY313" s="281">
        <f>ROUND(AX313*'1. UC Assumptions'!$C$19,2)</f>
        <v>6720237.2000000002</v>
      </c>
      <c r="AZ313" s="281">
        <f>IF((AE313-AD313-AX313)*'1. UC Assumptions'!$C$19&gt;0,(AE313-AD313-AX313)*'1. UC Assumptions'!$C$19,0)</f>
        <v>732363.06830477726</v>
      </c>
      <c r="BA313" s="281">
        <f t="shared" si="230"/>
        <v>7452600.2683047773</v>
      </c>
      <c r="BB313" s="281">
        <f>ROUND(BA313/'1. UC Assumptions'!$C$19,2)</f>
        <v>17765435.68</v>
      </c>
      <c r="BC313" s="283">
        <f t="shared" si="224"/>
        <v>801769.95061012008</v>
      </c>
      <c r="BD313" s="281">
        <f t="shared" si="208"/>
        <v>0</v>
      </c>
      <c r="BE313" s="281">
        <f t="shared" si="209"/>
        <v>0</v>
      </c>
      <c r="BF313" s="281">
        <f t="shared" si="210"/>
        <v>16963665.72938988</v>
      </c>
      <c r="BG313" s="281">
        <f t="shared" si="211"/>
        <v>0</v>
      </c>
      <c r="BH313" s="281">
        <f t="shared" si="212"/>
        <v>0</v>
      </c>
      <c r="BI313" s="281">
        <f t="shared" si="213"/>
        <v>0</v>
      </c>
      <c r="BJ313" s="281">
        <f t="shared" si="231"/>
        <v>801769.95061012008</v>
      </c>
      <c r="BK313" s="281">
        <f t="shared" si="214"/>
        <v>801769.95061012008</v>
      </c>
      <c r="BL313" s="281">
        <f t="shared" si="215"/>
        <v>0</v>
      </c>
      <c r="BM313" s="281">
        <f t="shared" si="216"/>
        <v>0</v>
      </c>
      <c r="BN313" s="281">
        <f t="shared" si="217"/>
        <v>0</v>
      </c>
      <c r="BO313" s="281">
        <f t="shared" si="218"/>
        <v>0</v>
      </c>
      <c r="BP313" s="281">
        <f t="shared" si="219"/>
        <v>0</v>
      </c>
      <c r="BQ313" s="281">
        <f t="shared" si="220"/>
        <v>0</v>
      </c>
      <c r="BR313" s="281">
        <f t="shared" si="225"/>
        <v>801769.95061012008</v>
      </c>
      <c r="BS313" s="281">
        <f t="shared" si="239"/>
        <v>336342.49</v>
      </c>
      <c r="BT313" s="117"/>
      <c r="BU313" s="111"/>
      <c r="BV313" s="111"/>
      <c r="BW313" s="126">
        <v>14941657.339999998</v>
      </c>
      <c r="BX313" s="126">
        <v>35199654.375404812</v>
      </c>
      <c r="BY313" s="7">
        <f t="shared" si="229"/>
        <v>-8323.785060569644</v>
      </c>
    </row>
    <row r="314" spans="1:77" s="8" customFormat="1">
      <c r="A314" s="115" t="s">
        <v>757</v>
      </c>
      <c r="B314" s="115" t="s">
        <v>758</v>
      </c>
      <c r="C314" s="269" t="s">
        <v>758</v>
      </c>
      <c r="D314" s="138" t="s">
        <v>949</v>
      </c>
      <c r="E314" s="137" t="s">
        <v>977</v>
      </c>
      <c r="F314" s="137"/>
      <c r="G314" s="148" t="s">
        <v>1335</v>
      </c>
      <c r="H314" s="115" t="s">
        <v>943</v>
      </c>
      <c r="I314" s="138">
        <v>13</v>
      </c>
      <c r="J314" s="217" t="str">
        <f t="shared" si="233"/>
        <v xml:space="preserve"> </v>
      </c>
      <c r="K314" s="125">
        <v>539933.22000000009</v>
      </c>
      <c r="L314" s="125">
        <v>1088836.48</v>
      </c>
      <c r="M314" s="281">
        <v>1496786.2</v>
      </c>
      <c r="N314" s="264">
        <v>1469809.0797045503</v>
      </c>
      <c r="O314" s="282">
        <v>26977.120295449626</v>
      </c>
      <c r="P314" s="93">
        <f t="shared" si="193"/>
        <v>5.3999187311969177E-2</v>
      </c>
      <c r="Q314" s="231">
        <v>1716721.9401183599</v>
      </c>
      <c r="R314" s="231"/>
      <c r="S314" s="123">
        <v>1716721.9401183599</v>
      </c>
      <c r="T314" s="123">
        <v>0</v>
      </c>
      <c r="U314" s="123">
        <f t="shared" si="221"/>
        <v>246912.86041380954</v>
      </c>
      <c r="V314" s="123">
        <f t="shared" si="194"/>
        <v>246912.86041380954</v>
      </c>
      <c r="W314" s="123" t="b">
        <f t="shared" si="195"/>
        <v>0</v>
      </c>
      <c r="X314" s="125">
        <v>31509</v>
      </c>
      <c r="Y314" s="125">
        <v>0</v>
      </c>
      <c r="Z314" s="125">
        <v>0</v>
      </c>
      <c r="AA314" s="125">
        <v>0</v>
      </c>
      <c r="AB314" s="125">
        <v>0</v>
      </c>
      <c r="AC314" s="70">
        <f t="shared" si="222"/>
        <v>4531.8797045503743</v>
      </c>
      <c r="AD314" s="70">
        <v>0</v>
      </c>
      <c r="AE314" s="70">
        <f t="shared" si="223"/>
        <v>251444.74011835991</v>
      </c>
      <c r="AF314" s="51">
        <f>IF(D314='2. UC Pool Allocations by Type'!B$5,'2. UC Pool Allocations by Type'!J$5,IF(D314='2. UC Pool Allocations by Type'!B$6,'2. UC Pool Allocations by Type'!J$6,IF(D314='2. UC Pool Allocations by Type'!B$7,'2. UC Pool Allocations by Type'!J$7,IF(D314='2. UC Pool Allocations by Type'!B$10,'2. UC Pool Allocations by Type'!J$10,IF(D314='2. UC Pool Allocations by Type'!B$14,'2. UC Pool Allocations by Type'!J$14,IF(D314='2. UC Pool Allocations by Type'!B$15,'2. UC Pool Allocations by Type'!J$15,IF(D314='2. UC Pool Allocations by Type'!B$16,'2. UC Pool Allocations by Type'!J$16,0)))))))</f>
        <v>114315041.35925385</v>
      </c>
      <c r="AG314" s="71">
        <f t="shared" si="196"/>
        <v>251444.74011835991</v>
      </c>
      <c r="AH314" s="71">
        <f t="shared" si="197"/>
        <v>0</v>
      </c>
      <c r="AI314" s="71">
        <f t="shared" si="198"/>
        <v>0</v>
      </c>
      <c r="AJ314" s="71">
        <f t="shared" si="199"/>
        <v>0</v>
      </c>
      <c r="AK314" s="71">
        <f t="shared" si="200"/>
        <v>0</v>
      </c>
      <c r="AL314" s="71">
        <f t="shared" si="201"/>
        <v>0</v>
      </c>
      <c r="AM314" s="71">
        <f t="shared" si="202"/>
        <v>0</v>
      </c>
      <c r="AN314" s="49">
        <f t="shared" si="203"/>
        <v>11880.415189850462</v>
      </c>
      <c r="AO314" s="51">
        <f>IF($E314=$D$352,U314*'1. UC Assumptions'!$H$14,0)</f>
        <v>25000.514633397677</v>
      </c>
      <c r="AP314" s="70">
        <f t="shared" si="232"/>
        <v>13120.099443547215</v>
      </c>
      <c r="AQ314" s="70">
        <f t="shared" si="204"/>
        <v>0</v>
      </c>
      <c r="AR314" s="70">
        <f t="shared" si="205"/>
        <v>0</v>
      </c>
      <c r="AS314" s="70">
        <f t="shared" si="237"/>
        <v>0</v>
      </c>
      <c r="AT314" s="70">
        <f t="shared" si="206"/>
        <v>13120.099443547215</v>
      </c>
      <c r="AU314" s="70">
        <f t="shared" si="207"/>
        <v>0</v>
      </c>
      <c r="AV314" s="70">
        <f t="shared" si="238"/>
        <v>0</v>
      </c>
      <c r="AW314" s="99">
        <f t="shared" si="236"/>
        <v>25000.514633397677</v>
      </c>
      <c r="AX314" s="281">
        <v>1496786.2</v>
      </c>
      <c r="AY314" s="281">
        <f>ROUND(AX314*'1. UC Assumptions'!$C$19,2)</f>
        <v>627901.81000000006</v>
      </c>
      <c r="AZ314" s="281">
        <f>IF((AE314-AD314-AX314)*'1. UC Assumptions'!$C$19&gt;0,(AE314-AD314-AX314)*'1. UC Assumptions'!$C$19,0)</f>
        <v>0</v>
      </c>
      <c r="BA314" s="281">
        <f t="shared" si="230"/>
        <v>627901.81000000006</v>
      </c>
      <c r="BB314" s="281">
        <f>ROUND(BA314/'1. UC Assumptions'!$C$19,2)</f>
        <v>1496786.2</v>
      </c>
      <c r="BC314" s="283">
        <f t="shared" si="224"/>
        <v>25000.514633397677</v>
      </c>
      <c r="BD314" s="281">
        <f t="shared" si="208"/>
        <v>0</v>
      </c>
      <c r="BE314" s="281">
        <f t="shared" si="209"/>
        <v>0</v>
      </c>
      <c r="BF314" s="281">
        <f t="shared" si="210"/>
        <v>1471785.6853666024</v>
      </c>
      <c r="BG314" s="281">
        <f t="shared" si="211"/>
        <v>0</v>
      </c>
      <c r="BH314" s="281">
        <f t="shared" si="212"/>
        <v>0</v>
      </c>
      <c r="BI314" s="281">
        <f t="shared" si="213"/>
        <v>0</v>
      </c>
      <c r="BJ314" s="281">
        <f t="shared" si="231"/>
        <v>25000.514633397677</v>
      </c>
      <c r="BK314" s="281">
        <f t="shared" si="214"/>
        <v>25000.514633397677</v>
      </c>
      <c r="BL314" s="281">
        <f t="shared" si="215"/>
        <v>0</v>
      </c>
      <c r="BM314" s="281">
        <f t="shared" si="216"/>
        <v>0</v>
      </c>
      <c r="BN314" s="281">
        <f t="shared" si="217"/>
        <v>0</v>
      </c>
      <c r="BO314" s="281">
        <f t="shared" si="218"/>
        <v>0</v>
      </c>
      <c r="BP314" s="281">
        <f t="shared" si="219"/>
        <v>0</v>
      </c>
      <c r="BQ314" s="281">
        <f t="shared" si="220"/>
        <v>0</v>
      </c>
      <c r="BR314" s="281">
        <f t="shared" si="225"/>
        <v>25000.514633397677</v>
      </c>
      <c r="BS314" s="281">
        <f t="shared" si="239"/>
        <v>10487.71</v>
      </c>
      <c r="BT314" s="117"/>
      <c r="BU314" s="111"/>
      <c r="BV314" s="111"/>
      <c r="BW314" s="126">
        <v>540889.08000000019</v>
      </c>
      <c r="BX314" s="126">
        <v>1716721.9401183599</v>
      </c>
      <c r="BY314" s="7">
        <f t="shared" si="229"/>
        <v>0</v>
      </c>
    </row>
    <row r="315" spans="1:77" s="8" customFormat="1">
      <c r="A315" s="115" t="s">
        <v>760</v>
      </c>
      <c r="B315" s="115" t="s">
        <v>761</v>
      </c>
      <c r="C315" s="269" t="s">
        <v>761</v>
      </c>
      <c r="D315" s="138" t="s">
        <v>949</v>
      </c>
      <c r="E315" s="137"/>
      <c r="F315" s="137"/>
      <c r="G315" s="148" t="s">
        <v>759</v>
      </c>
      <c r="H315" s="115" t="s">
        <v>774</v>
      </c>
      <c r="I315" s="138">
        <v>17</v>
      </c>
      <c r="J315" s="217" t="str">
        <f t="shared" si="233"/>
        <v xml:space="preserve"> </v>
      </c>
      <c r="K315" s="125">
        <v>3691621.52</v>
      </c>
      <c r="L315" s="125">
        <v>6123127.3700000001</v>
      </c>
      <c r="M315" s="281">
        <v>6926751.9900000002</v>
      </c>
      <c r="N315" s="264">
        <v>5130227.2312522884</v>
      </c>
      <c r="O315" s="282">
        <v>1796524.7587477118</v>
      </c>
      <c r="P315" s="93">
        <f t="shared" si="193"/>
        <v>5.606727076907303E-2</v>
      </c>
      <c r="Q315" s="231">
        <v>10365035.073546089</v>
      </c>
      <c r="R315" s="231"/>
      <c r="S315" s="123">
        <v>10365035.073546089</v>
      </c>
      <c r="T315" s="123">
        <v>0</v>
      </c>
      <c r="U315" s="123">
        <f t="shared" si="221"/>
        <v>5234807.8422938008</v>
      </c>
      <c r="V315" s="123">
        <f t="shared" si="194"/>
        <v>0</v>
      </c>
      <c r="W315" s="123" t="b">
        <f t="shared" si="195"/>
        <v>0</v>
      </c>
      <c r="X315" s="125">
        <v>3629672</v>
      </c>
      <c r="Y315" s="125">
        <v>0</v>
      </c>
      <c r="Z315" s="125">
        <v>0</v>
      </c>
      <c r="AA315" s="125">
        <v>0</v>
      </c>
      <c r="AB315" s="125">
        <v>0</v>
      </c>
      <c r="AC315" s="70">
        <f t="shared" si="222"/>
        <v>1833147.2412522882</v>
      </c>
      <c r="AD315" s="70">
        <v>0</v>
      </c>
      <c r="AE315" s="70">
        <f t="shared" si="223"/>
        <v>7067955.083546089</v>
      </c>
      <c r="AF315" s="51">
        <f>IF(D315='2. UC Pool Allocations by Type'!B$5,'2. UC Pool Allocations by Type'!J$5,IF(D315='2. UC Pool Allocations by Type'!B$6,'2. UC Pool Allocations by Type'!J$6,IF(D315='2. UC Pool Allocations by Type'!B$7,'2. UC Pool Allocations by Type'!J$7,IF(D315='2. UC Pool Allocations by Type'!B$10,'2. UC Pool Allocations by Type'!J$10,IF(D315='2. UC Pool Allocations by Type'!B$14,'2. UC Pool Allocations by Type'!J$14,IF(D315='2. UC Pool Allocations by Type'!B$15,'2. UC Pool Allocations by Type'!J$15,IF(D315='2. UC Pool Allocations by Type'!B$16,'2. UC Pool Allocations by Type'!J$16,0)))))))</f>
        <v>114315041.35925385</v>
      </c>
      <c r="AG315" s="71">
        <f t="shared" si="196"/>
        <v>7067955.083546089</v>
      </c>
      <c r="AH315" s="71">
        <f t="shared" si="197"/>
        <v>0</v>
      </c>
      <c r="AI315" s="71">
        <f t="shared" si="198"/>
        <v>0</v>
      </c>
      <c r="AJ315" s="71">
        <f t="shared" si="199"/>
        <v>0</v>
      </c>
      <c r="AK315" s="71">
        <f t="shared" si="200"/>
        <v>0</v>
      </c>
      <c r="AL315" s="71">
        <f t="shared" si="201"/>
        <v>0</v>
      </c>
      <c r="AM315" s="71">
        <f t="shared" si="202"/>
        <v>0</v>
      </c>
      <c r="AN315" s="49">
        <f t="shared" si="203"/>
        <v>333951.07368806098</v>
      </c>
      <c r="AO315" s="51">
        <f>IF($E315=$D$352,U315*'1. UC Assumptions'!$H$14,0)</f>
        <v>0</v>
      </c>
      <c r="AP315" s="70">
        <f t="shared" si="232"/>
        <v>0</v>
      </c>
      <c r="AQ315" s="70">
        <f t="shared" si="204"/>
        <v>0</v>
      </c>
      <c r="AR315" s="70">
        <f t="shared" si="205"/>
        <v>0</v>
      </c>
      <c r="AS315" s="70">
        <f t="shared" si="237"/>
        <v>0</v>
      </c>
      <c r="AT315" s="70">
        <f t="shared" si="206"/>
        <v>0</v>
      </c>
      <c r="AU315" s="70">
        <f t="shared" si="207"/>
        <v>333951.07368806098</v>
      </c>
      <c r="AV315" s="70">
        <f t="shared" si="238"/>
        <v>-14967.959572204998</v>
      </c>
      <c r="AW315" s="99">
        <f t="shared" si="236"/>
        <v>318983.11411585601</v>
      </c>
      <c r="AX315" s="281">
        <v>6926751.9900000002</v>
      </c>
      <c r="AY315" s="281">
        <f>ROUND(AX315*'1. UC Assumptions'!$C$19,2)</f>
        <v>2905772.46</v>
      </c>
      <c r="AZ315" s="281">
        <f>IF((AE315-AD315-AX315)*'1. UC Assumptions'!$C$19&gt;0,(AE315-AD315-AX315)*'1. UC Assumptions'!$C$19,0)</f>
        <v>59234.697742584241</v>
      </c>
      <c r="BA315" s="281">
        <f t="shared" si="230"/>
        <v>2965007.1577425841</v>
      </c>
      <c r="BB315" s="281">
        <f>ROUND(BA315/'1. UC Assumptions'!$C$19,2)</f>
        <v>7067955.0800000001</v>
      </c>
      <c r="BC315" s="283">
        <f t="shared" si="224"/>
        <v>318983.11411585601</v>
      </c>
      <c r="BD315" s="281">
        <f t="shared" si="208"/>
        <v>0</v>
      </c>
      <c r="BE315" s="281">
        <f t="shared" si="209"/>
        <v>0</v>
      </c>
      <c r="BF315" s="281">
        <f t="shared" si="210"/>
        <v>6748971.9658841444</v>
      </c>
      <c r="BG315" s="281">
        <f t="shared" si="211"/>
        <v>0</v>
      </c>
      <c r="BH315" s="281">
        <f t="shared" si="212"/>
        <v>0</v>
      </c>
      <c r="BI315" s="281">
        <f t="shared" si="213"/>
        <v>0</v>
      </c>
      <c r="BJ315" s="281">
        <f t="shared" si="231"/>
        <v>318983.11411585601</v>
      </c>
      <c r="BK315" s="281">
        <f t="shared" si="214"/>
        <v>318983.11411585601</v>
      </c>
      <c r="BL315" s="281">
        <f t="shared" si="215"/>
        <v>0</v>
      </c>
      <c r="BM315" s="281">
        <f t="shared" si="216"/>
        <v>0</v>
      </c>
      <c r="BN315" s="281">
        <f t="shared" si="217"/>
        <v>0</v>
      </c>
      <c r="BO315" s="281">
        <f t="shared" si="218"/>
        <v>0</v>
      </c>
      <c r="BP315" s="281">
        <f t="shared" si="219"/>
        <v>0</v>
      </c>
      <c r="BQ315" s="281">
        <f t="shared" si="220"/>
        <v>0</v>
      </c>
      <c r="BR315" s="281">
        <f t="shared" si="225"/>
        <v>318983.11411585601</v>
      </c>
      <c r="BS315" s="281">
        <f t="shared" si="239"/>
        <v>133813.41</v>
      </c>
      <c r="BT315" s="117"/>
      <c r="BU315" s="111"/>
      <c r="BV315" s="111"/>
      <c r="BW315" s="126">
        <v>3716650.52</v>
      </c>
      <c r="BX315" s="126">
        <v>10365035.073546089</v>
      </c>
      <c r="BY315" s="7">
        <f t="shared" si="229"/>
        <v>0</v>
      </c>
    </row>
    <row r="316" spans="1:77" s="8" customFormat="1">
      <c r="A316" s="115" t="s">
        <v>762</v>
      </c>
      <c r="B316" s="115" t="s">
        <v>763</v>
      </c>
      <c r="C316" s="269" t="s">
        <v>763</v>
      </c>
      <c r="D316" s="138" t="s">
        <v>972</v>
      </c>
      <c r="E316" s="137" t="s">
        <v>977</v>
      </c>
      <c r="F316" s="137"/>
      <c r="G316" s="148" t="s">
        <v>1336</v>
      </c>
      <c r="H316" s="115" t="s">
        <v>888</v>
      </c>
      <c r="I316" s="138">
        <v>1</v>
      </c>
      <c r="J316" s="217" t="str">
        <f t="shared" si="233"/>
        <v xml:space="preserve"> </v>
      </c>
      <c r="K316" s="125">
        <v>783302.60999999987</v>
      </c>
      <c r="L316" s="125">
        <v>1340045</v>
      </c>
      <c r="M316" s="281">
        <v>1920115.7800000003</v>
      </c>
      <c r="N316" s="264">
        <v>1920115.7800000003</v>
      </c>
      <c r="O316" s="282">
        <v>0</v>
      </c>
      <c r="P316" s="93">
        <f t="shared" si="193"/>
        <v>5.8923858514432936E-2</v>
      </c>
      <c r="Q316" s="231">
        <v>2248463.4441485992</v>
      </c>
      <c r="R316" s="231"/>
      <c r="S316" s="123">
        <v>2248463.4441485992</v>
      </c>
      <c r="T316" s="123">
        <v>0</v>
      </c>
      <c r="U316" s="123">
        <f t="shared" si="221"/>
        <v>328347.66414859891</v>
      </c>
      <c r="V316" s="123" t="b">
        <f t="shared" si="194"/>
        <v>0</v>
      </c>
      <c r="W316" s="123">
        <f t="shared" si="195"/>
        <v>328347.66414859891</v>
      </c>
      <c r="X316" s="125">
        <v>0</v>
      </c>
      <c r="Y316" s="125">
        <v>0</v>
      </c>
      <c r="Z316" s="125">
        <v>0</v>
      </c>
      <c r="AA316" s="125">
        <v>0</v>
      </c>
      <c r="AB316" s="125">
        <v>0</v>
      </c>
      <c r="AC316" s="70">
        <f t="shared" si="222"/>
        <v>0</v>
      </c>
      <c r="AD316" s="70">
        <v>0</v>
      </c>
      <c r="AE316" s="70">
        <f t="shared" si="223"/>
        <v>328347.66414859891</v>
      </c>
      <c r="AF316" s="51">
        <f>IF(D316='2. UC Pool Allocations by Type'!B$5,'2. UC Pool Allocations by Type'!J$5,IF(D316='2. UC Pool Allocations by Type'!B$6,'2. UC Pool Allocations by Type'!J$6,IF(D316='2. UC Pool Allocations by Type'!B$7,'2. UC Pool Allocations by Type'!J$7,IF(D316='2. UC Pool Allocations by Type'!B$10,'2. UC Pool Allocations by Type'!J$10,IF(D316='2. UC Pool Allocations by Type'!B$14,'2. UC Pool Allocations by Type'!J$14,IF(D316='2. UC Pool Allocations by Type'!B$15,'2. UC Pool Allocations by Type'!J$15,IF(D316='2. UC Pool Allocations by Type'!B$16,'2. UC Pool Allocations by Type'!J$16,0)))))))</f>
        <v>7359030.3040027209</v>
      </c>
      <c r="AG316" s="71">
        <f t="shared" si="196"/>
        <v>0</v>
      </c>
      <c r="AH316" s="71">
        <f t="shared" si="197"/>
        <v>328347.66414859891</v>
      </c>
      <c r="AI316" s="71">
        <f t="shared" si="198"/>
        <v>0</v>
      </c>
      <c r="AJ316" s="71">
        <f t="shared" si="199"/>
        <v>0</v>
      </c>
      <c r="AK316" s="71">
        <f t="shared" si="200"/>
        <v>0</v>
      </c>
      <c r="AL316" s="71">
        <f t="shared" si="201"/>
        <v>0</v>
      </c>
      <c r="AM316" s="71">
        <f t="shared" si="202"/>
        <v>0</v>
      </c>
      <c r="AN316" s="49">
        <f t="shared" si="203"/>
        <v>18404.716890134154</v>
      </c>
      <c r="AO316" s="51">
        <f>IF($E316=$D$352,U316*'1. UC Assumptions'!$H$14,0)</f>
        <v>33245.982281487843</v>
      </c>
      <c r="AP316" s="70">
        <f t="shared" si="232"/>
        <v>14841.265391353689</v>
      </c>
      <c r="AQ316" s="70">
        <f t="shared" si="204"/>
        <v>14841.265391353689</v>
      </c>
      <c r="AR316" s="70">
        <f t="shared" si="205"/>
        <v>0</v>
      </c>
      <c r="AS316" s="70">
        <f t="shared" si="237"/>
        <v>0</v>
      </c>
      <c r="AT316" s="70">
        <f t="shared" si="206"/>
        <v>0</v>
      </c>
      <c r="AU316" s="70">
        <f t="shared" si="207"/>
        <v>0</v>
      </c>
      <c r="AV316" s="70">
        <f t="shared" si="238"/>
        <v>0</v>
      </c>
      <c r="AW316" s="99">
        <f t="shared" si="236"/>
        <v>33245.982281487843</v>
      </c>
      <c r="AX316" s="281">
        <v>1920115.7800000003</v>
      </c>
      <c r="AY316" s="281">
        <f>ROUND(AX316*'1. UC Assumptions'!$C$19,2)</f>
        <v>805488.57</v>
      </c>
      <c r="AZ316" s="281">
        <f>IF((AE316-AD316-AX316)*'1. UC Assumptions'!$C$19&gt;0,(AE316-AD316-AX316)*'1. UC Assumptions'!$C$19,0)</f>
        <v>0</v>
      </c>
      <c r="BA316" s="281">
        <f t="shared" si="230"/>
        <v>805488.57</v>
      </c>
      <c r="BB316" s="281">
        <f>ROUND(BA316/'1. UC Assumptions'!$C$19,2)</f>
        <v>1920115.78</v>
      </c>
      <c r="BC316" s="283">
        <f t="shared" si="224"/>
        <v>33245.982281487843</v>
      </c>
      <c r="BD316" s="281">
        <f t="shared" si="208"/>
        <v>0</v>
      </c>
      <c r="BE316" s="281">
        <f t="shared" si="209"/>
        <v>0</v>
      </c>
      <c r="BF316" s="281">
        <f t="shared" si="210"/>
        <v>0</v>
      </c>
      <c r="BG316" s="281">
        <f t="shared" si="211"/>
        <v>0</v>
      </c>
      <c r="BH316" s="281">
        <f t="shared" si="212"/>
        <v>0</v>
      </c>
      <c r="BI316" s="281">
        <f t="shared" si="213"/>
        <v>0</v>
      </c>
      <c r="BJ316" s="281">
        <f t="shared" si="231"/>
        <v>33245.982281487843</v>
      </c>
      <c r="BK316" s="281">
        <f t="shared" si="214"/>
        <v>0</v>
      </c>
      <c r="BL316" s="281">
        <f t="shared" si="215"/>
        <v>33245.982281487843</v>
      </c>
      <c r="BM316" s="281">
        <f t="shared" si="216"/>
        <v>0</v>
      </c>
      <c r="BN316" s="281">
        <f t="shared" si="217"/>
        <v>0</v>
      </c>
      <c r="BO316" s="281">
        <f t="shared" si="218"/>
        <v>0</v>
      </c>
      <c r="BP316" s="281">
        <f t="shared" si="219"/>
        <v>0</v>
      </c>
      <c r="BQ316" s="281">
        <f t="shared" si="220"/>
        <v>0</v>
      </c>
      <c r="BR316" s="281">
        <f t="shared" si="225"/>
        <v>33245.982281487843</v>
      </c>
      <c r="BS316" s="281">
        <f t="shared" si="239"/>
        <v>13946.68</v>
      </c>
      <c r="BT316" s="117"/>
      <c r="BU316" s="111"/>
      <c r="BV316" s="111"/>
      <c r="BW316" s="126">
        <v>794475.59999999986</v>
      </c>
      <c r="BX316" s="126">
        <v>2248463.4441485992</v>
      </c>
      <c r="BY316" s="7">
        <f t="shared" si="229"/>
        <v>0</v>
      </c>
    </row>
    <row r="317" spans="1:77" s="8" customFormat="1">
      <c r="A317" s="115" t="s">
        <v>764</v>
      </c>
      <c r="B317" s="115" t="s">
        <v>765</v>
      </c>
      <c r="C317" s="269" t="s">
        <v>765</v>
      </c>
      <c r="D317" s="138" t="s">
        <v>949</v>
      </c>
      <c r="E317" s="137" t="s">
        <v>977</v>
      </c>
      <c r="F317" s="137"/>
      <c r="G317" s="148" t="s">
        <v>1340</v>
      </c>
      <c r="H317" s="115" t="s">
        <v>832</v>
      </c>
      <c r="I317" s="138">
        <v>6</v>
      </c>
      <c r="J317" s="217" t="str">
        <f t="shared" si="233"/>
        <v xml:space="preserve"> </v>
      </c>
      <c r="K317" s="125">
        <v>187638</v>
      </c>
      <c r="L317" s="125">
        <v>576995</v>
      </c>
      <c r="M317" s="281">
        <v>1598183.35</v>
      </c>
      <c r="N317" s="264">
        <v>417970.65341118013</v>
      </c>
      <c r="O317" s="282">
        <v>1180212.6965888198</v>
      </c>
      <c r="P317" s="93">
        <f t="shared" si="193"/>
        <v>5.3380999999999901E-2</v>
      </c>
      <c r="Q317" s="231">
        <v>805449.87417299987</v>
      </c>
      <c r="R317" s="231"/>
      <c r="S317" s="123">
        <v>805449.87417299987</v>
      </c>
      <c r="T317" s="123">
        <v>0</v>
      </c>
      <c r="U317" s="123">
        <f t="shared" si="221"/>
        <v>387479.22076181974</v>
      </c>
      <c r="V317" s="123">
        <f t="shared" si="194"/>
        <v>387479.22076181974</v>
      </c>
      <c r="W317" s="123" t="b">
        <f t="shared" si="195"/>
        <v>0</v>
      </c>
      <c r="X317" s="125">
        <v>0</v>
      </c>
      <c r="Y317" s="125">
        <v>0</v>
      </c>
      <c r="Z317" s="125">
        <v>0</v>
      </c>
      <c r="AA317" s="125">
        <v>0</v>
      </c>
      <c r="AB317" s="125">
        <v>2274327.54</v>
      </c>
      <c r="AC317" s="70">
        <f t="shared" si="222"/>
        <v>1094114.8434111802</v>
      </c>
      <c r="AD317" s="70">
        <v>0</v>
      </c>
      <c r="AE317" s="70">
        <f t="shared" si="223"/>
        <v>1481594.0641729999</v>
      </c>
      <c r="AF317" s="51">
        <f>IF(D317='2. UC Pool Allocations by Type'!B$5,'2. UC Pool Allocations by Type'!J$5,IF(D317='2. UC Pool Allocations by Type'!B$6,'2. UC Pool Allocations by Type'!J$6,IF(D317='2. UC Pool Allocations by Type'!B$7,'2. UC Pool Allocations by Type'!J$7,IF(D317='2. UC Pool Allocations by Type'!B$10,'2. UC Pool Allocations by Type'!J$10,IF(D317='2. UC Pool Allocations by Type'!B$14,'2. UC Pool Allocations by Type'!J$14,IF(D317='2. UC Pool Allocations by Type'!B$15,'2. UC Pool Allocations by Type'!J$15,IF(D317='2. UC Pool Allocations by Type'!B$16,'2. UC Pool Allocations by Type'!J$16,0)))))))</f>
        <v>114315041.35925385</v>
      </c>
      <c r="AG317" s="71">
        <f t="shared" si="196"/>
        <v>1481594.0641729999</v>
      </c>
      <c r="AH317" s="71">
        <f t="shared" si="197"/>
        <v>0</v>
      </c>
      <c r="AI317" s="71">
        <f t="shared" si="198"/>
        <v>0</v>
      </c>
      <c r="AJ317" s="71">
        <f t="shared" si="199"/>
        <v>0</v>
      </c>
      <c r="AK317" s="71">
        <f t="shared" si="200"/>
        <v>0</v>
      </c>
      <c r="AL317" s="71">
        <f t="shared" si="201"/>
        <v>0</v>
      </c>
      <c r="AM317" s="71">
        <f t="shared" si="202"/>
        <v>0</v>
      </c>
      <c r="AN317" s="49">
        <f t="shared" si="203"/>
        <v>70003.264402777364</v>
      </c>
      <c r="AO317" s="51">
        <f>IF($E317=$D$352,U317*'1. UC Assumptions'!$H$14,0)</f>
        <v>39233.193089085493</v>
      </c>
      <c r="AP317" s="70">
        <f t="shared" si="232"/>
        <v>0</v>
      </c>
      <c r="AQ317" s="70">
        <f t="shared" si="204"/>
        <v>0</v>
      </c>
      <c r="AR317" s="70">
        <f t="shared" si="205"/>
        <v>0</v>
      </c>
      <c r="AS317" s="70">
        <f t="shared" si="237"/>
        <v>0</v>
      </c>
      <c r="AT317" s="70">
        <f t="shared" si="206"/>
        <v>0</v>
      </c>
      <c r="AU317" s="70">
        <f t="shared" si="207"/>
        <v>0</v>
      </c>
      <c r="AV317" s="70">
        <f t="shared" si="238"/>
        <v>0</v>
      </c>
      <c r="AW317" s="99">
        <f t="shared" si="236"/>
        <v>70003.264402777364</v>
      </c>
      <c r="AX317" s="281">
        <v>1598183.35</v>
      </c>
      <c r="AY317" s="281">
        <f>ROUND(AX317*'1. UC Assumptions'!$C$19,2)</f>
        <v>670437.92000000004</v>
      </c>
      <c r="AZ317" s="281">
        <f>IF((AE317-AD317-AX317)*'1. UC Assumptions'!$C$19&gt;0,(AE317-AD317-AX317)*'1. UC Assumptions'!$C$19,0)</f>
        <v>0</v>
      </c>
      <c r="BA317" s="281">
        <f t="shared" si="230"/>
        <v>670437.92000000004</v>
      </c>
      <c r="BB317" s="281">
        <f>ROUND(BA317/'1. UC Assumptions'!$C$19,2)</f>
        <v>1598183.36</v>
      </c>
      <c r="BC317" s="283">
        <f t="shared" si="224"/>
        <v>70003.264402777364</v>
      </c>
      <c r="BD317" s="281">
        <f t="shared" si="208"/>
        <v>0</v>
      </c>
      <c r="BE317" s="281">
        <f t="shared" si="209"/>
        <v>0</v>
      </c>
      <c r="BF317" s="281">
        <f t="shared" si="210"/>
        <v>1528180.0955972227</v>
      </c>
      <c r="BG317" s="281">
        <f t="shared" si="211"/>
        <v>0</v>
      </c>
      <c r="BH317" s="281">
        <f t="shared" si="212"/>
        <v>0</v>
      </c>
      <c r="BI317" s="281">
        <f t="shared" si="213"/>
        <v>0</v>
      </c>
      <c r="BJ317" s="281">
        <f t="shared" si="231"/>
        <v>70003.264402777364</v>
      </c>
      <c r="BK317" s="281">
        <f t="shared" si="214"/>
        <v>70003.264402777364</v>
      </c>
      <c r="BL317" s="281">
        <f t="shared" si="215"/>
        <v>0</v>
      </c>
      <c r="BM317" s="281">
        <f t="shared" si="216"/>
        <v>0</v>
      </c>
      <c r="BN317" s="281">
        <f t="shared" si="217"/>
        <v>0</v>
      </c>
      <c r="BO317" s="281">
        <f t="shared" si="218"/>
        <v>0</v>
      </c>
      <c r="BP317" s="281">
        <f t="shared" si="219"/>
        <v>0</v>
      </c>
      <c r="BQ317" s="281">
        <f t="shared" si="220"/>
        <v>0</v>
      </c>
      <c r="BR317" s="281">
        <f t="shared" si="225"/>
        <v>70003.264402777364</v>
      </c>
      <c r="BS317" s="281">
        <f t="shared" si="239"/>
        <v>29366.36</v>
      </c>
      <c r="BT317" s="117"/>
      <c r="BU317" s="111"/>
      <c r="BV317" s="111"/>
      <c r="BW317" s="126">
        <v>187638</v>
      </c>
      <c r="BX317" s="126">
        <v>805449.87417299987</v>
      </c>
      <c r="BY317" s="7">
        <f t="shared" si="229"/>
        <v>0</v>
      </c>
    </row>
    <row r="318" spans="1:77" s="8" customFormat="1">
      <c r="A318" s="115" t="s">
        <v>1341</v>
      </c>
      <c r="B318" s="115" t="s">
        <v>1342</v>
      </c>
      <c r="C318" s="269" t="s">
        <v>1342</v>
      </c>
      <c r="D318" s="138" t="s">
        <v>949</v>
      </c>
      <c r="E318" s="137"/>
      <c r="F318" s="137"/>
      <c r="G318" s="148" t="s">
        <v>1343</v>
      </c>
      <c r="H318" s="115" t="s">
        <v>771</v>
      </c>
      <c r="I318" s="138">
        <v>3</v>
      </c>
      <c r="J318" s="217" t="str">
        <f t="shared" si="233"/>
        <v xml:space="preserve"> </v>
      </c>
      <c r="K318" s="125">
        <v>-11779631.850000393</v>
      </c>
      <c r="L318" s="125">
        <v>11492736.779999999</v>
      </c>
      <c r="M318" s="281">
        <v>0</v>
      </c>
      <c r="N318" s="264">
        <v>0</v>
      </c>
      <c r="O318" s="282">
        <v>0</v>
      </c>
      <c r="P318" s="93">
        <f t="shared" si="193"/>
        <v>-20.828128118416497</v>
      </c>
      <c r="Q318" s="231">
        <v>5688592.2045098683</v>
      </c>
      <c r="R318" s="231"/>
      <c r="S318" s="123">
        <v>5688592.2045098683</v>
      </c>
      <c r="T318" s="123">
        <v>0</v>
      </c>
      <c r="U318" s="123">
        <f t="shared" si="221"/>
        <v>5688592.2045098683</v>
      </c>
      <c r="V318" s="123">
        <f t="shared" si="194"/>
        <v>0</v>
      </c>
      <c r="W318" s="123" t="b">
        <f t="shared" si="195"/>
        <v>0</v>
      </c>
      <c r="X318" s="125">
        <v>0</v>
      </c>
      <c r="Y318" s="125">
        <v>0</v>
      </c>
      <c r="Z318" s="125">
        <v>0</v>
      </c>
      <c r="AA318" s="125">
        <v>0</v>
      </c>
      <c r="AB318" s="125">
        <v>16753677.428201577</v>
      </c>
      <c r="AC318" s="70">
        <f t="shared" si="222"/>
        <v>16753677.428201577</v>
      </c>
      <c r="AD318" s="70">
        <v>0</v>
      </c>
      <c r="AE318" s="70">
        <f t="shared" si="223"/>
        <v>22442269.632711444</v>
      </c>
      <c r="AF318" s="51">
        <f>IF(D318='2. UC Pool Allocations by Type'!B$5,'2. UC Pool Allocations by Type'!J$5,IF(D318='2. UC Pool Allocations by Type'!B$6,'2. UC Pool Allocations by Type'!J$6,IF(D318='2. UC Pool Allocations by Type'!B$7,'2. UC Pool Allocations by Type'!J$7,IF(D318='2. UC Pool Allocations by Type'!B$10,'2. UC Pool Allocations by Type'!J$10,IF(D318='2. UC Pool Allocations by Type'!B$14,'2. UC Pool Allocations by Type'!J$14,IF(D318='2. UC Pool Allocations by Type'!B$15,'2. UC Pool Allocations by Type'!J$15,IF(D318='2. UC Pool Allocations by Type'!B$16,'2. UC Pool Allocations by Type'!J$16,0)))))))</f>
        <v>114315041.35925385</v>
      </c>
      <c r="AG318" s="71">
        <f t="shared" si="196"/>
        <v>22442269.632711444</v>
      </c>
      <c r="AH318" s="71">
        <f t="shared" si="197"/>
        <v>0</v>
      </c>
      <c r="AI318" s="71">
        <f t="shared" si="198"/>
        <v>0</v>
      </c>
      <c r="AJ318" s="71">
        <f t="shared" si="199"/>
        <v>0</v>
      </c>
      <c r="AK318" s="71">
        <f t="shared" si="200"/>
        <v>0</v>
      </c>
      <c r="AL318" s="71">
        <f t="shared" si="201"/>
        <v>0</v>
      </c>
      <c r="AM318" s="71">
        <f t="shared" si="202"/>
        <v>0</v>
      </c>
      <c r="AN318" s="49">
        <f t="shared" si="203"/>
        <v>1060366.1103178374</v>
      </c>
      <c r="AO318" s="51">
        <f>IF($E318=$D$352,U318*'1. UC Assumptions'!$H$14,0)</f>
        <v>0</v>
      </c>
      <c r="AP318" s="70">
        <f t="shared" si="232"/>
        <v>0</v>
      </c>
      <c r="AQ318" s="70">
        <f t="shared" si="204"/>
        <v>0</v>
      </c>
      <c r="AR318" s="70">
        <f t="shared" si="205"/>
        <v>0</v>
      </c>
      <c r="AS318" s="70">
        <f t="shared" si="237"/>
        <v>0</v>
      </c>
      <c r="AT318" s="70">
        <f t="shared" si="206"/>
        <v>0</v>
      </c>
      <c r="AU318" s="70">
        <f t="shared" si="207"/>
        <v>1060366.1103178374</v>
      </c>
      <c r="AV318" s="70">
        <f t="shared" si="238"/>
        <v>-47526.474149919995</v>
      </c>
      <c r="AW318" s="99">
        <f t="shared" si="236"/>
        <v>1012839.6361679174</v>
      </c>
      <c r="AX318" s="281">
        <v>0</v>
      </c>
      <c r="AY318" s="281">
        <f>ROUND(AX318*'1. UC Assumptions'!$C$19,2)</f>
        <v>0</v>
      </c>
      <c r="AZ318" s="281">
        <f>IF((AE318-AD318-AX318)*'1. UC Assumptions'!$C$19&gt;0,(AE318-AD318-AX318)*'1. UC Assumptions'!$C$19,0)</f>
        <v>9414532.1109224502</v>
      </c>
      <c r="BA318" s="281">
        <f t="shared" si="230"/>
        <v>9414532.1109224502</v>
      </c>
      <c r="BB318" s="281">
        <f>ROUND(BA318/'1. UC Assumptions'!$C$19,2)</f>
        <v>22442269.629999999</v>
      </c>
      <c r="BC318" s="283">
        <f t="shared" si="224"/>
        <v>1012839.6361679174</v>
      </c>
      <c r="BD318" s="281">
        <f t="shared" si="208"/>
        <v>0</v>
      </c>
      <c r="BE318" s="281">
        <f t="shared" si="209"/>
        <v>0</v>
      </c>
      <c r="BF318" s="281">
        <f t="shared" si="210"/>
        <v>21429429.993832082</v>
      </c>
      <c r="BG318" s="281">
        <f t="shared" si="211"/>
        <v>0</v>
      </c>
      <c r="BH318" s="281">
        <f t="shared" si="212"/>
        <v>0</v>
      </c>
      <c r="BI318" s="281">
        <f t="shared" si="213"/>
        <v>0</v>
      </c>
      <c r="BJ318" s="281">
        <f t="shared" si="231"/>
        <v>1012839.6361679174</v>
      </c>
      <c r="BK318" s="281">
        <f t="shared" si="214"/>
        <v>1012839.6361679174</v>
      </c>
      <c r="BL318" s="281">
        <f t="shared" si="215"/>
        <v>0</v>
      </c>
      <c r="BM318" s="281">
        <f t="shared" si="216"/>
        <v>0</v>
      </c>
      <c r="BN318" s="281">
        <f t="shared" si="217"/>
        <v>0</v>
      </c>
      <c r="BO318" s="281">
        <f t="shared" si="218"/>
        <v>0</v>
      </c>
      <c r="BP318" s="281">
        <f t="shared" si="219"/>
        <v>0</v>
      </c>
      <c r="BQ318" s="281">
        <f t="shared" si="220"/>
        <v>0</v>
      </c>
      <c r="BR318" s="281">
        <f t="shared" si="225"/>
        <v>1012839.6361679174</v>
      </c>
      <c r="BS318" s="281">
        <f t="shared" si="239"/>
        <v>424886.22</v>
      </c>
      <c r="BT318" s="117"/>
      <c r="BU318" s="111"/>
      <c r="BV318" s="111"/>
      <c r="BW318" s="126">
        <v>-6092418.9420003882</v>
      </c>
      <c r="BX318" s="126">
        <v>5688592.2045098683</v>
      </c>
      <c r="BY318" s="7">
        <f t="shared" si="229"/>
        <v>0</v>
      </c>
    </row>
    <row r="319" spans="1:77" s="8" customFormat="1">
      <c r="A319" s="115" t="s">
        <v>274</v>
      </c>
      <c r="B319" s="115" t="s">
        <v>1344</v>
      </c>
      <c r="C319" s="269" t="s">
        <v>1344</v>
      </c>
      <c r="D319" s="138" t="s">
        <v>972</v>
      </c>
      <c r="E319" s="137" t="s">
        <v>977</v>
      </c>
      <c r="F319" s="137"/>
      <c r="G319" s="148" t="s">
        <v>1345</v>
      </c>
      <c r="H319" s="115" t="s">
        <v>844</v>
      </c>
      <c r="I319" s="138">
        <v>11</v>
      </c>
      <c r="J319" s="217" t="str">
        <f t="shared" si="233"/>
        <v xml:space="preserve"> </v>
      </c>
      <c r="K319" s="125">
        <v>631493.1100000001</v>
      </c>
      <c r="L319" s="125">
        <v>789693</v>
      </c>
      <c r="M319" s="281">
        <v>1285160.21</v>
      </c>
      <c r="N319" s="264">
        <v>1083294.8641714782</v>
      </c>
      <c r="O319" s="282">
        <v>201865.34582852176</v>
      </c>
      <c r="P319" s="93">
        <f t="shared" si="193"/>
        <v>6.1517721381262325E-2</v>
      </c>
      <c r="Q319" s="231">
        <v>1508614.2411459</v>
      </c>
      <c r="R319" s="231"/>
      <c r="S319" s="123">
        <v>1508614.2411459</v>
      </c>
      <c r="T319" s="123">
        <v>0</v>
      </c>
      <c r="U319" s="123">
        <f t="shared" si="221"/>
        <v>425319.37697442179</v>
      </c>
      <c r="V319" s="123" t="b">
        <f t="shared" si="194"/>
        <v>0</v>
      </c>
      <c r="W319" s="123">
        <f t="shared" si="195"/>
        <v>425319.37697442179</v>
      </c>
      <c r="X319" s="125">
        <v>281121</v>
      </c>
      <c r="Y319" s="125">
        <v>0</v>
      </c>
      <c r="Z319" s="125">
        <v>0</v>
      </c>
      <c r="AA319" s="125">
        <v>0</v>
      </c>
      <c r="AB319" s="125">
        <v>0</v>
      </c>
      <c r="AC319" s="70">
        <f t="shared" si="222"/>
        <v>79255.654171478236</v>
      </c>
      <c r="AD319" s="70">
        <v>0</v>
      </c>
      <c r="AE319" s="70">
        <f t="shared" si="223"/>
        <v>504575.03114590002</v>
      </c>
      <c r="AF319" s="51">
        <f>IF(D319='2. UC Pool Allocations by Type'!B$5,'2. UC Pool Allocations by Type'!J$5,IF(D319='2. UC Pool Allocations by Type'!B$6,'2. UC Pool Allocations by Type'!J$6,IF(D319='2. UC Pool Allocations by Type'!B$7,'2. UC Pool Allocations by Type'!J$7,IF(D319='2. UC Pool Allocations by Type'!B$10,'2. UC Pool Allocations by Type'!J$10,IF(D319='2. UC Pool Allocations by Type'!B$14,'2. UC Pool Allocations by Type'!J$14,IF(D319='2. UC Pool Allocations by Type'!B$15,'2. UC Pool Allocations by Type'!J$15,IF(D319='2. UC Pool Allocations by Type'!B$16,'2. UC Pool Allocations by Type'!J$16,0)))))))</f>
        <v>7359030.3040027209</v>
      </c>
      <c r="AG319" s="71">
        <f t="shared" si="196"/>
        <v>0</v>
      </c>
      <c r="AH319" s="71">
        <f t="shared" si="197"/>
        <v>504575.03114590002</v>
      </c>
      <c r="AI319" s="71">
        <f t="shared" si="198"/>
        <v>0</v>
      </c>
      <c r="AJ319" s="71">
        <f t="shared" si="199"/>
        <v>0</v>
      </c>
      <c r="AK319" s="71">
        <f t="shared" si="200"/>
        <v>0</v>
      </c>
      <c r="AL319" s="71">
        <f t="shared" si="201"/>
        <v>0</v>
      </c>
      <c r="AM319" s="71">
        <f t="shared" si="202"/>
        <v>0</v>
      </c>
      <c r="AN319" s="49">
        <f t="shared" si="203"/>
        <v>28282.706448211953</v>
      </c>
      <c r="AO319" s="51">
        <f>IF($E319=$D$352,U319*'1. UC Assumptions'!$H$14,0)</f>
        <v>43064.598944324222</v>
      </c>
      <c r="AP319" s="70">
        <f t="shared" si="232"/>
        <v>14781.892496112268</v>
      </c>
      <c r="AQ319" s="70">
        <f t="shared" si="204"/>
        <v>14781.892496112268</v>
      </c>
      <c r="AR319" s="70">
        <f t="shared" si="205"/>
        <v>0</v>
      </c>
      <c r="AS319" s="70">
        <f t="shared" si="237"/>
        <v>0</v>
      </c>
      <c r="AT319" s="70">
        <f t="shared" si="206"/>
        <v>0</v>
      </c>
      <c r="AU319" s="70">
        <f t="shared" si="207"/>
        <v>0</v>
      </c>
      <c r="AV319" s="70">
        <f t="shared" si="238"/>
        <v>0</v>
      </c>
      <c r="AW319" s="99">
        <f t="shared" si="236"/>
        <v>43064.598944324222</v>
      </c>
      <c r="AX319" s="281">
        <v>1285160.21</v>
      </c>
      <c r="AY319" s="281">
        <f>ROUND(AX319*'1. UC Assumptions'!$C$19,2)</f>
        <v>539124.71</v>
      </c>
      <c r="AZ319" s="281">
        <f>IF((AE319-AD319-AX319)*'1. UC Assumptions'!$C$19&gt;0,(AE319-AD319-AX319)*'1. UC Assumptions'!$C$19,0)</f>
        <v>0</v>
      </c>
      <c r="BA319" s="281">
        <f t="shared" si="230"/>
        <v>539124.71</v>
      </c>
      <c r="BB319" s="281">
        <f>ROUND(BA319/'1. UC Assumptions'!$C$19,2)</f>
        <v>1285160.21</v>
      </c>
      <c r="BC319" s="283">
        <f t="shared" si="224"/>
        <v>43064.598944324222</v>
      </c>
      <c r="BD319" s="281">
        <f t="shared" si="208"/>
        <v>0</v>
      </c>
      <c r="BE319" s="281">
        <f t="shared" si="209"/>
        <v>0</v>
      </c>
      <c r="BF319" s="281">
        <f t="shared" si="210"/>
        <v>0</v>
      </c>
      <c r="BG319" s="281">
        <f t="shared" si="211"/>
        <v>0</v>
      </c>
      <c r="BH319" s="281">
        <f t="shared" si="212"/>
        <v>0</v>
      </c>
      <c r="BI319" s="281">
        <f t="shared" si="213"/>
        <v>0</v>
      </c>
      <c r="BJ319" s="281">
        <f t="shared" si="231"/>
        <v>43064.598944324222</v>
      </c>
      <c r="BK319" s="281">
        <f t="shared" si="214"/>
        <v>0</v>
      </c>
      <c r="BL319" s="281">
        <f t="shared" si="215"/>
        <v>43064.598944324222</v>
      </c>
      <c r="BM319" s="281">
        <f t="shared" si="216"/>
        <v>0</v>
      </c>
      <c r="BN319" s="281">
        <f t="shared" si="217"/>
        <v>0</v>
      </c>
      <c r="BO319" s="281">
        <f t="shared" si="218"/>
        <v>0</v>
      </c>
      <c r="BP319" s="281">
        <f t="shared" si="219"/>
        <v>0</v>
      </c>
      <c r="BQ319" s="281">
        <f t="shared" si="220"/>
        <v>0</v>
      </c>
      <c r="BR319" s="281">
        <f t="shared" si="225"/>
        <v>43064.598944324222</v>
      </c>
      <c r="BS319" s="281">
        <f t="shared" si="239"/>
        <v>18065.59</v>
      </c>
      <c r="BT319" s="117"/>
      <c r="BU319" s="111"/>
      <c r="BV319" s="111"/>
      <c r="BW319" s="126">
        <v>642470.90000000014</v>
      </c>
      <c r="BX319" s="126">
        <v>1508614.2411459</v>
      </c>
      <c r="BY319" s="7">
        <f t="shared" si="229"/>
        <v>0</v>
      </c>
    </row>
    <row r="320" spans="1:77" s="8" customFormat="1">
      <c r="A320" s="115" t="s">
        <v>1346</v>
      </c>
      <c r="B320" s="146" t="s">
        <v>1482</v>
      </c>
      <c r="C320" s="269" t="s">
        <v>1482</v>
      </c>
      <c r="D320" s="138" t="s">
        <v>949</v>
      </c>
      <c r="E320" s="137"/>
      <c r="F320" s="137"/>
      <c r="G320" s="148" t="s">
        <v>1347</v>
      </c>
      <c r="H320" s="115" t="s">
        <v>771</v>
      </c>
      <c r="I320" s="138">
        <v>3</v>
      </c>
      <c r="J320" s="217" t="str">
        <f t="shared" si="233"/>
        <v xml:space="preserve"> </v>
      </c>
      <c r="K320" s="125">
        <v>6846564.0378200002</v>
      </c>
      <c r="L320" s="125">
        <v>5676929</v>
      </c>
      <c r="M320" s="281">
        <v>6541777.04</v>
      </c>
      <c r="N320" s="264">
        <v>6541777.04</v>
      </c>
      <c r="O320" s="282">
        <v>0</v>
      </c>
      <c r="P320" s="93">
        <f t="shared" si="193"/>
        <v>7.1366902418290357E-2</v>
      </c>
      <c r="Q320" s="231">
        <v>13417255.943386238</v>
      </c>
      <c r="R320" s="231"/>
      <c r="S320" s="123">
        <v>13417255.943386238</v>
      </c>
      <c r="T320" s="123">
        <v>0</v>
      </c>
      <c r="U320" s="123">
        <f t="shared" si="221"/>
        <v>6875478.903386238</v>
      </c>
      <c r="V320" s="123">
        <f t="shared" si="194"/>
        <v>0</v>
      </c>
      <c r="W320" s="123" t="b">
        <f t="shared" si="195"/>
        <v>0</v>
      </c>
      <c r="X320" s="125">
        <v>0</v>
      </c>
      <c r="Y320" s="125">
        <v>0</v>
      </c>
      <c r="Z320" s="125">
        <v>0</v>
      </c>
      <c r="AA320" s="125">
        <v>0</v>
      </c>
      <c r="AB320" s="125">
        <v>0</v>
      </c>
      <c r="AC320" s="70">
        <f t="shared" si="222"/>
        <v>0</v>
      </c>
      <c r="AD320" s="70">
        <v>0</v>
      </c>
      <c r="AE320" s="70">
        <f t="shared" si="223"/>
        <v>6875478.903386238</v>
      </c>
      <c r="AF320" s="51">
        <f>IF(D320='2. UC Pool Allocations by Type'!B$5,'2. UC Pool Allocations by Type'!J$5,IF(D320='2. UC Pool Allocations by Type'!B$6,'2. UC Pool Allocations by Type'!J$6,IF(D320='2. UC Pool Allocations by Type'!B$7,'2. UC Pool Allocations by Type'!J$7,IF(D320='2. UC Pool Allocations by Type'!B$10,'2. UC Pool Allocations by Type'!J$10,IF(D320='2. UC Pool Allocations by Type'!B$14,'2. UC Pool Allocations by Type'!J$14,IF(D320='2. UC Pool Allocations by Type'!B$15,'2. UC Pool Allocations by Type'!J$15,IF(D320='2. UC Pool Allocations by Type'!B$16,'2. UC Pool Allocations by Type'!J$16,0)))))))</f>
        <v>114315041.35925385</v>
      </c>
      <c r="AG320" s="71">
        <f t="shared" si="196"/>
        <v>6875478.903386238</v>
      </c>
      <c r="AH320" s="71">
        <f t="shared" si="197"/>
        <v>0</v>
      </c>
      <c r="AI320" s="71">
        <f t="shared" si="198"/>
        <v>0</v>
      </c>
      <c r="AJ320" s="71">
        <f t="shared" si="199"/>
        <v>0</v>
      </c>
      <c r="AK320" s="71">
        <f t="shared" si="200"/>
        <v>0</v>
      </c>
      <c r="AL320" s="71">
        <f t="shared" si="201"/>
        <v>0</v>
      </c>
      <c r="AM320" s="71">
        <f t="shared" si="202"/>
        <v>0</v>
      </c>
      <c r="AN320" s="49">
        <f t="shared" si="203"/>
        <v>324856.84116055176</v>
      </c>
      <c r="AO320" s="51">
        <f>IF($E320=$D$352,U320*'1. UC Assumptions'!$H$14,0)</f>
        <v>0</v>
      </c>
      <c r="AP320" s="70">
        <f t="shared" si="232"/>
        <v>0</v>
      </c>
      <c r="AQ320" s="70">
        <f t="shared" si="204"/>
        <v>0</v>
      </c>
      <c r="AR320" s="70">
        <f t="shared" si="205"/>
        <v>0</v>
      </c>
      <c r="AS320" s="70">
        <f t="shared" si="237"/>
        <v>0</v>
      </c>
      <c r="AT320" s="70">
        <f t="shared" si="206"/>
        <v>0</v>
      </c>
      <c r="AU320" s="70">
        <f t="shared" si="207"/>
        <v>324856.84116055176</v>
      </c>
      <c r="AV320" s="70">
        <f t="shared" si="238"/>
        <v>-14560.348650914359</v>
      </c>
      <c r="AW320" s="99">
        <f t="shared" si="236"/>
        <v>310296.49250963738</v>
      </c>
      <c r="AX320" s="281">
        <v>6541777.04</v>
      </c>
      <c r="AY320" s="281">
        <f>ROUND(AX320*'1. UC Assumptions'!$C$19,2)</f>
        <v>2744275.47</v>
      </c>
      <c r="AZ320" s="281">
        <f>IF((AE320-AD320-AX320)*'1. UC Assumptions'!$C$19&gt;0,(AE320-AD320-AX320)*'1. UC Assumptions'!$C$19,0)</f>
        <v>139987.93169052684</v>
      </c>
      <c r="BA320" s="281">
        <f t="shared" si="230"/>
        <v>2884263.4016905269</v>
      </c>
      <c r="BB320" s="281">
        <f>ROUND(BA320/'1. UC Assumptions'!$C$19,2)</f>
        <v>6875478.9100000001</v>
      </c>
      <c r="BC320" s="283">
        <f t="shared" si="224"/>
        <v>310296.49250963738</v>
      </c>
      <c r="BD320" s="281">
        <f t="shared" si="208"/>
        <v>0</v>
      </c>
      <c r="BE320" s="281">
        <f t="shared" si="209"/>
        <v>0</v>
      </c>
      <c r="BF320" s="281">
        <f t="shared" si="210"/>
        <v>6565182.4174903631</v>
      </c>
      <c r="BG320" s="281">
        <f t="shared" si="211"/>
        <v>0</v>
      </c>
      <c r="BH320" s="281">
        <f t="shared" si="212"/>
        <v>0</v>
      </c>
      <c r="BI320" s="281">
        <f t="shared" si="213"/>
        <v>0</v>
      </c>
      <c r="BJ320" s="281">
        <f t="shared" si="231"/>
        <v>310296.49250963738</v>
      </c>
      <c r="BK320" s="281">
        <f t="shared" si="214"/>
        <v>310296.49250963738</v>
      </c>
      <c r="BL320" s="281">
        <f t="shared" si="215"/>
        <v>0</v>
      </c>
      <c r="BM320" s="281">
        <f t="shared" si="216"/>
        <v>0</v>
      </c>
      <c r="BN320" s="281">
        <f t="shared" si="217"/>
        <v>0</v>
      </c>
      <c r="BO320" s="281">
        <f t="shared" si="218"/>
        <v>0</v>
      </c>
      <c r="BP320" s="281">
        <f t="shared" si="219"/>
        <v>0</v>
      </c>
      <c r="BQ320" s="281">
        <f t="shared" si="220"/>
        <v>0</v>
      </c>
      <c r="BR320" s="281">
        <f t="shared" si="225"/>
        <v>310296.49250963738</v>
      </c>
      <c r="BS320" s="281">
        <f t="shared" si="239"/>
        <v>130169.37</v>
      </c>
      <c r="BT320" s="117"/>
      <c r="BU320" s="111"/>
      <c r="BV320" s="111"/>
      <c r="BW320" s="126">
        <v>7060395.8078199998</v>
      </c>
      <c r="BX320" s="126">
        <v>13417255.943386238</v>
      </c>
      <c r="BY320" s="7">
        <f t="shared" si="229"/>
        <v>0</v>
      </c>
    </row>
    <row r="321" spans="1:77" s="8" customFormat="1">
      <c r="A321" s="115" t="s">
        <v>678</v>
      </c>
      <c r="B321" s="115" t="s">
        <v>1348</v>
      </c>
      <c r="C321" s="269" t="s">
        <v>1348</v>
      </c>
      <c r="D321" s="138" t="s">
        <v>949</v>
      </c>
      <c r="E321" s="137"/>
      <c r="F321" s="137"/>
      <c r="G321" s="148" t="s">
        <v>677</v>
      </c>
      <c r="H321" s="115" t="s">
        <v>782</v>
      </c>
      <c r="I321" s="138">
        <v>9</v>
      </c>
      <c r="J321" s="217" t="str">
        <f t="shared" si="233"/>
        <v xml:space="preserve"> </v>
      </c>
      <c r="K321" s="125">
        <v>11705960.945149999</v>
      </c>
      <c r="L321" s="125">
        <v>12585688</v>
      </c>
      <c r="M321" s="281">
        <v>11788305.57</v>
      </c>
      <c r="N321" s="264">
        <v>11788305.57</v>
      </c>
      <c r="O321" s="282">
        <v>0</v>
      </c>
      <c r="P321" s="93">
        <f t="shared" si="193"/>
        <v>6.8046103648384593E-2</v>
      </c>
      <c r="Q321" s="231">
        <v>25944601.00706185</v>
      </c>
      <c r="R321" s="231"/>
      <c r="S321" s="123">
        <v>25944601.00706185</v>
      </c>
      <c r="T321" s="123">
        <v>0</v>
      </c>
      <c r="U321" s="123">
        <f t="shared" si="221"/>
        <v>14156295.43706185</v>
      </c>
      <c r="V321" s="123">
        <f t="shared" si="194"/>
        <v>0</v>
      </c>
      <c r="W321" s="123" t="b">
        <f t="shared" si="195"/>
        <v>0</v>
      </c>
      <c r="X321" s="125">
        <v>0</v>
      </c>
      <c r="Y321" s="125">
        <v>0</v>
      </c>
      <c r="Z321" s="125">
        <v>0</v>
      </c>
      <c r="AA321" s="125">
        <v>0</v>
      </c>
      <c r="AB321" s="125">
        <v>0</v>
      </c>
      <c r="AC321" s="70">
        <f t="shared" si="222"/>
        <v>0</v>
      </c>
      <c r="AD321" s="70">
        <v>0</v>
      </c>
      <c r="AE321" s="70">
        <f t="shared" si="223"/>
        <v>14156295.43706185</v>
      </c>
      <c r="AF321" s="51">
        <f>IF(D321='2. UC Pool Allocations by Type'!B$5,'2. UC Pool Allocations by Type'!J$5,IF(D321='2. UC Pool Allocations by Type'!B$6,'2. UC Pool Allocations by Type'!J$6,IF(D321='2. UC Pool Allocations by Type'!B$7,'2. UC Pool Allocations by Type'!J$7,IF(D321='2. UC Pool Allocations by Type'!B$10,'2. UC Pool Allocations by Type'!J$10,IF(D321='2. UC Pool Allocations by Type'!B$14,'2. UC Pool Allocations by Type'!J$14,IF(D321='2. UC Pool Allocations by Type'!B$15,'2. UC Pool Allocations by Type'!J$15,IF(D321='2. UC Pool Allocations by Type'!B$16,'2. UC Pool Allocations by Type'!J$16,0)))))))</f>
        <v>114315041.35925385</v>
      </c>
      <c r="AG321" s="71">
        <f t="shared" si="196"/>
        <v>14156295.43706185</v>
      </c>
      <c r="AH321" s="71">
        <f t="shared" si="197"/>
        <v>0</v>
      </c>
      <c r="AI321" s="71">
        <f t="shared" si="198"/>
        <v>0</v>
      </c>
      <c r="AJ321" s="71">
        <f t="shared" si="199"/>
        <v>0</v>
      </c>
      <c r="AK321" s="71">
        <f t="shared" si="200"/>
        <v>0</v>
      </c>
      <c r="AL321" s="71">
        <f t="shared" si="201"/>
        <v>0</v>
      </c>
      <c r="AM321" s="71">
        <f t="shared" si="202"/>
        <v>0</v>
      </c>
      <c r="AN321" s="49">
        <f t="shared" si="203"/>
        <v>668865.32310563966</v>
      </c>
      <c r="AO321" s="51">
        <f>IF($E321=$D$352,U321*'1. UC Assumptions'!$H$14,0)</f>
        <v>0</v>
      </c>
      <c r="AP321" s="70">
        <f t="shared" si="232"/>
        <v>0</v>
      </c>
      <c r="AQ321" s="70">
        <f t="shared" si="204"/>
        <v>0</v>
      </c>
      <c r="AR321" s="70">
        <f t="shared" si="205"/>
        <v>0</v>
      </c>
      <c r="AS321" s="70">
        <f t="shared" si="237"/>
        <v>0</v>
      </c>
      <c r="AT321" s="70">
        <f t="shared" si="206"/>
        <v>0</v>
      </c>
      <c r="AU321" s="70">
        <f t="shared" si="207"/>
        <v>668865.32310563966</v>
      </c>
      <c r="AV321" s="70">
        <f t="shared" si="238"/>
        <v>-29979.08946640099</v>
      </c>
      <c r="AW321" s="99">
        <f t="shared" si="236"/>
        <v>638886.23363923864</v>
      </c>
      <c r="AX321" s="281">
        <v>11788305.57</v>
      </c>
      <c r="AY321" s="281">
        <f>ROUND(AX321*'1. UC Assumptions'!$C$19,2)</f>
        <v>4945194.1900000004</v>
      </c>
      <c r="AZ321" s="281">
        <f>IF((AE321-AD321-AX321)*'1. UC Assumptions'!$C$19&gt;0,(AE321-AD321-AX321)*'1. UC Assumptions'!$C$19,0)</f>
        <v>993371.74923244596</v>
      </c>
      <c r="BA321" s="281">
        <f t="shared" si="230"/>
        <v>5938565.9392324463</v>
      </c>
      <c r="BB321" s="281">
        <f>ROUND(BA321/'1. UC Assumptions'!$C$19,2)</f>
        <v>14156295.449999999</v>
      </c>
      <c r="BC321" s="283">
        <f t="shared" si="224"/>
        <v>638886.23363923864</v>
      </c>
      <c r="BD321" s="281">
        <f t="shared" si="208"/>
        <v>0</v>
      </c>
      <c r="BE321" s="281">
        <f t="shared" si="209"/>
        <v>0</v>
      </c>
      <c r="BF321" s="281">
        <f t="shared" si="210"/>
        <v>13517409.216360761</v>
      </c>
      <c r="BG321" s="281">
        <f t="shared" si="211"/>
        <v>0</v>
      </c>
      <c r="BH321" s="281">
        <f t="shared" si="212"/>
        <v>0</v>
      </c>
      <c r="BI321" s="281">
        <f t="shared" si="213"/>
        <v>0</v>
      </c>
      <c r="BJ321" s="281">
        <f t="shared" si="231"/>
        <v>638886.23363923864</v>
      </c>
      <c r="BK321" s="281">
        <f t="shared" si="214"/>
        <v>638886.23363923864</v>
      </c>
      <c r="BL321" s="281">
        <f t="shared" si="215"/>
        <v>0</v>
      </c>
      <c r="BM321" s="281">
        <f t="shared" si="216"/>
        <v>0</v>
      </c>
      <c r="BN321" s="281">
        <f t="shared" si="217"/>
        <v>0</v>
      </c>
      <c r="BO321" s="281">
        <f t="shared" si="218"/>
        <v>0</v>
      </c>
      <c r="BP321" s="281">
        <f t="shared" si="219"/>
        <v>0</v>
      </c>
      <c r="BQ321" s="281">
        <f t="shared" si="220"/>
        <v>0</v>
      </c>
      <c r="BR321" s="281">
        <f t="shared" si="225"/>
        <v>638886.23363923864</v>
      </c>
      <c r="BS321" s="281">
        <f t="shared" si="239"/>
        <v>268012.77</v>
      </c>
      <c r="BT321" s="117"/>
      <c r="BU321" s="111"/>
      <c r="BV321" s="111"/>
      <c r="BW321" s="126">
        <v>12044147.74515</v>
      </c>
      <c r="BX321" s="126">
        <v>25944601.00706185</v>
      </c>
      <c r="BY321" s="7">
        <f t="shared" si="229"/>
        <v>0</v>
      </c>
    </row>
    <row r="322" spans="1:77" s="8" customFormat="1">
      <c r="A322" s="115"/>
      <c r="B322" s="115" t="s">
        <v>1349</v>
      </c>
      <c r="C322" s="115" t="s">
        <v>1349</v>
      </c>
      <c r="D322" s="138" t="s">
        <v>974</v>
      </c>
      <c r="E322" s="137"/>
      <c r="F322" s="137"/>
      <c r="G322" s="148" t="s">
        <v>1350</v>
      </c>
      <c r="H322" s="115"/>
      <c r="I322" s="138"/>
      <c r="J322" s="217" t="str">
        <f t="shared" si="233"/>
        <v xml:space="preserve"> </v>
      </c>
      <c r="K322" s="125"/>
      <c r="L322" s="125"/>
      <c r="M322" s="281">
        <v>98487.6</v>
      </c>
      <c r="N322" s="264">
        <v>98487.6</v>
      </c>
      <c r="O322" s="282">
        <v>0</v>
      </c>
      <c r="P322" s="93"/>
      <c r="Q322" s="231">
        <v>197618</v>
      </c>
      <c r="R322" s="231"/>
      <c r="S322" s="125">
        <v>197618</v>
      </c>
      <c r="T322" s="123">
        <v>0</v>
      </c>
      <c r="U322" s="123">
        <f t="shared" si="221"/>
        <v>99130.4</v>
      </c>
      <c r="V322" s="123" t="b">
        <f t="shared" si="194"/>
        <v>0</v>
      </c>
      <c r="W322" s="123" t="b">
        <f t="shared" si="195"/>
        <v>0</v>
      </c>
      <c r="X322" s="125">
        <v>0</v>
      </c>
      <c r="Y322" s="125">
        <v>0</v>
      </c>
      <c r="Z322" s="125">
        <v>0</v>
      </c>
      <c r="AA322" s="125">
        <v>0</v>
      </c>
      <c r="AB322" s="125">
        <v>0</v>
      </c>
      <c r="AC322" s="70">
        <f t="shared" si="222"/>
        <v>0</v>
      </c>
      <c r="AD322" s="70">
        <v>0</v>
      </c>
      <c r="AE322" s="70">
        <f t="shared" si="223"/>
        <v>99130.4</v>
      </c>
      <c r="AF322" s="51">
        <f>IF(D322='2. UC Pool Allocations by Type'!B$5,'2. UC Pool Allocations by Type'!J$5,IF(D322='2. UC Pool Allocations by Type'!B$6,'2. UC Pool Allocations by Type'!J$6,IF(D322='2. UC Pool Allocations by Type'!B$7,'2. UC Pool Allocations by Type'!J$7,IF(D322='2. UC Pool Allocations by Type'!B$10,'2. UC Pool Allocations by Type'!J$10,IF(D322='2. UC Pool Allocations by Type'!B$14,'2. UC Pool Allocations by Type'!J$14,IF(D322='2. UC Pool Allocations by Type'!B$15,'2. UC Pool Allocations by Type'!J$15,IF(D322='2. UC Pool Allocations by Type'!B$16,'2. UC Pool Allocations by Type'!J$16,0)))))))</f>
        <v>5533116.5176705737</v>
      </c>
      <c r="AG322" s="71">
        <f t="shared" si="196"/>
        <v>0</v>
      </c>
      <c r="AH322" s="71">
        <f t="shared" si="197"/>
        <v>0</v>
      </c>
      <c r="AI322" s="71">
        <f t="shared" si="198"/>
        <v>0</v>
      </c>
      <c r="AJ322" s="71">
        <f t="shared" si="199"/>
        <v>0</v>
      </c>
      <c r="AK322" s="71">
        <f t="shared" si="200"/>
        <v>99130.4</v>
      </c>
      <c r="AL322" s="71">
        <f t="shared" si="201"/>
        <v>0</v>
      </c>
      <c r="AM322" s="71">
        <f t="shared" si="202"/>
        <v>0</v>
      </c>
      <c r="AN322" s="49">
        <f t="shared" si="203"/>
        <v>4981.9107991831179</v>
      </c>
      <c r="AO322" s="51">
        <f>IF($E322=$D$352,U322*'1. UC Assumptions'!$H$14,0)</f>
        <v>0</v>
      </c>
      <c r="AP322" s="70">
        <f t="shared" si="232"/>
        <v>0</v>
      </c>
      <c r="AQ322" s="70">
        <f t="shared" si="204"/>
        <v>0</v>
      </c>
      <c r="AR322" s="70">
        <f t="shared" si="205"/>
        <v>0</v>
      </c>
      <c r="AS322" s="70">
        <f t="shared" si="237"/>
        <v>0</v>
      </c>
      <c r="AT322" s="70">
        <f t="shared" si="206"/>
        <v>0</v>
      </c>
      <c r="AU322" s="70">
        <f t="shared" si="207"/>
        <v>0</v>
      </c>
      <c r="AV322" s="70">
        <f t="shared" si="238"/>
        <v>0</v>
      </c>
      <c r="AW322" s="99">
        <f t="shared" si="236"/>
        <v>4981.9107991831179</v>
      </c>
      <c r="AX322" s="281">
        <v>98487.6</v>
      </c>
      <c r="AY322" s="281">
        <f>ROUND(AX322*'1. UC Assumptions'!$C$19,2)</f>
        <v>41315.550000000003</v>
      </c>
      <c r="AZ322" s="281">
        <f>IF((AE322-AD322-AX322)*'1. UC Assumptions'!$C$19&gt;0,(AE322-AD322-AX322)*'1. UC Assumptions'!$C$19,0)</f>
        <v>269.65459999999513</v>
      </c>
      <c r="BA322" s="281">
        <f t="shared" si="230"/>
        <v>41585.204599999997</v>
      </c>
      <c r="BB322" s="281">
        <f>ROUND(BA322/'1. UC Assumptions'!$C$19,2)</f>
        <v>99130.4</v>
      </c>
      <c r="BC322" s="283">
        <f t="shared" si="224"/>
        <v>4981.9107991831179</v>
      </c>
      <c r="BD322" s="281">
        <f t="shared" si="208"/>
        <v>0</v>
      </c>
      <c r="BE322" s="281">
        <f t="shared" si="209"/>
        <v>0</v>
      </c>
      <c r="BF322" s="281">
        <f t="shared" si="210"/>
        <v>0</v>
      </c>
      <c r="BG322" s="281">
        <f t="shared" si="211"/>
        <v>94148.489200816883</v>
      </c>
      <c r="BH322" s="281">
        <f t="shared" si="212"/>
        <v>0</v>
      </c>
      <c r="BI322" s="281">
        <f t="shared" si="213"/>
        <v>0</v>
      </c>
      <c r="BJ322" s="281">
        <f t="shared" si="231"/>
        <v>4981.9107991831179</v>
      </c>
      <c r="BK322" s="281">
        <f t="shared" si="214"/>
        <v>0</v>
      </c>
      <c r="BL322" s="281">
        <f t="shared" si="215"/>
        <v>0</v>
      </c>
      <c r="BM322" s="281">
        <f t="shared" si="216"/>
        <v>0</v>
      </c>
      <c r="BN322" s="281">
        <f t="shared" si="217"/>
        <v>0</v>
      </c>
      <c r="BO322" s="281">
        <f t="shared" si="218"/>
        <v>4981.9107991831179</v>
      </c>
      <c r="BP322" s="281">
        <f t="shared" si="219"/>
        <v>0</v>
      </c>
      <c r="BQ322" s="281">
        <f t="shared" si="220"/>
        <v>0</v>
      </c>
      <c r="BR322" s="281">
        <f t="shared" si="225"/>
        <v>4981.9107991831179</v>
      </c>
      <c r="BS322" s="281">
        <f t="shared" si="239"/>
        <v>2089.91</v>
      </c>
      <c r="BT322" s="117"/>
      <c r="BU322" s="111"/>
      <c r="BV322" s="111"/>
      <c r="BW322" s="126"/>
      <c r="BX322" s="126"/>
    </row>
    <row r="323" spans="1:77" s="8" customFormat="1">
      <c r="A323" s="115"/>
      <c r="B323" s="115" t="s">
        <v>954</v>
      </c>
      <c r="C323" s="115" t="s">
        <v>954</v>
      </c>
      <c r="D323" s="138" t="s">
        <v>974</v>
      </c>
      <c r="E323" s="137"/>
      <c r="F323" s="137"/>
      <c r="G323" s="148" t="s">
        <v>1351</v>
      </c>
      <c r="H323" s="115"/>
      <c r="I323" s="138"/>
      <c r="J323" s="217" t="str">
        <f t="shared" si="233"/>
        <v xml:space="preserve"> </v>
      </c>
      <c r="K323" s="125"/>
      <c r="L323" s="125"/>
      <c r="M323" s="281">
        <v>1988845.27</v>
      </c>
      <c r="N323" s="264">
        <v>1988845.27</v>
      </c>
      <c r="O323" s="282">
        <v>0</v>
      </c>
      <c r="P323" s="93"/>
      <c r="Q323" s="231">
        <v>3990670.7230854435</v>
      </c>
      <c r="R323" s="231"/>
      <c r="S323" s="125">
        <v>3990670.7230854435</v>
      </c>
      <c r="T323" s="123">
        <v>0</v>
      </c>
      <c r="U323" s="123">
        <f t="shared" si="221"/>
        <v>2001825.4530854435</v>
      </c>
      <c r="V323" s="123" t="b">
        <f t="shared" ref="V323:V340" si="240">IF($D323=$D$345,IF($E323=$D$352,$U323,0))</f>
        <v>0</v>
      </c>
      <c r="W323" s="123" t="b">
        <f t="shared" ref="W323:W340" si="241">IF($D323=$D$346,IF($E323=$D$352,$U323,0))</f>
        <v>0</v>
      </c>
      <c r="X323" s="125">
        <v>0</v>
      </c>
      <c r="Y323" s="125">
        <v>0</v>
      </c>
      <c r="Z323" s="125">
        <v>0</v>
      </c>
      <c r="AA323" s="125">
        <v>0</v>
      </c>
      <c r="AB323" s="125">
        <v>0</v>
      </c>
      <c r="AC323" s="70">
        <f t="shared" si="222"/>
        <v>0</v>
      </c>
      <c r="AD323" s="70">
        <v>0</v>
      </c>
      <c r="AE323" s="70">
        <f t="shared" si="223"/>
        <v>2001825.4530854435</v>
      </c>
      <c r="AF323" s="51">
        <f>IF(D323='2. UC Pool Allocations by Type'!B$5,'2. UC Pool Allocations by Type'!J$5,IF(D323='2. UC Pool Allocations by Type'!B$6,'2. UC Pool Allocations by Type'!J$6,IF(D323='2. UC Pool Allocations by Type'!B$7,'2. UC Pool Allocations by Type'!J$7,IF(D323='2. UC Pool Allocations by Type'!B$10,'2. UC Pool Allocations by Type'!J$10,IF(D323='2. UC Pool Allocations by Type'!B$14,'2. UC Pool Allocations by Type'!J$14,IF(D323='2. UC Pool Allocations by Type'!B$15,'2. UC Pool Allocations by Type'!J$15,IF(D323='2. UC Pool Allocations by Type'!B$16,'2. UC Pool Allocations by Type'!J$16,0)))))))</f>
        <v>5533116.5176705737</v>
      </c>
      <c r="AG323" s="71">
        <f t="shared" ref="AG323:AG340" si="242">IF(D323=D$345,AE323,0)</f>
        <v>0</v>
      </c>
      <c r="AH323" s="71">
        <f t="shared" ref="AH323:AH340" si="243">IF(D323=D$346,AE323,0)</f>
        <v>0</v>
      </c>
      <c r="AI323" s="71">
        <f t="shared" ref="AI323:AI340" si="244">IF(D323=D$347,AE323,0)</f>
        <v>0</v>
      </c>
      <c r="AJ323" s="71">
        <f t="shared" ref="AJ323:AJ340" si="245">IF(D323=D$348,AE323,0)</f>
        <v>0</v>
      </c>
      <c r="AK323" s="71">
        <f t="shared" ref="AK323:AK340" si="246">IF(D323=D$349,AE323,0)</f>
        <v>2001825.4530854435</v>
      </c>
      <c r="AL323" s="71">
        <f t="shared" ref="AL323:AL340" si="247">IF(D323=D$350,AE323,0)</f>
        <v>0</v>
      </c>
      <c r="AM323" s="71">
        <f t="shared" ref="AM323:AM340" si="248">IF(D323=D$351,AE323,0)</f>
        <v>0</v>
      </c>
      <c r="AN323" s="49">
        <f t="shared" ref="AN323:AN338" si="249">IF($D323=$D$345,$AF323*$AE323/$AG$341,IF($D323=$D$346,$AF323*$AE323/$AH$341,IF($D323=$D$347,$AF323*$AE323/$AI$341,IF($D323=$D$348,$AF323*$AE323/$AJ$341,IF($D323=$D$349,$AF323*$AE323/$AK$341,IF($D323=$D$350,$AF323*$AE323/$AL$341,IF($D323=$D$351,$AF323*$AE323/$AM$341,0)))))))</f>
        <v>100604.01090690657</v>
      </c>
      <c r="AO323" s="51">
        <f>IF($E323=$D$352,U323*'1. UC Assumptions'!$H$14,0)</f>
        <v>0</v>
      </c>
      <c r="AP323" s="123">
        <f t="shared" si="232"/>
        <v>0</v>
      </c>
      <c r="AQ323" s="70">
        <f t="shared" ref="AQ323:AQ340" si="250">IF(D323=D$346,AP323,0)</f>
        <v>0</v>
      </c>
      <c r="AR323" s="70">
        <f t="shared" ref="AR323:AR340" si="251">IF(D323=D$346,IF(E323 &lt;&gt; D$352,AN323,0),0)</f>
        <v>0</v>
      </c>
      <c r="AS323" s="123">
        <f t="shared" si="237"/>
        <v>0</v>
      </c>
      <c r="AT323" s="70">
        <f t="shared" ref="AT323:AT340" si="252">IF(D323=D$345,AP323,0)</f>
        <v>0</v>
      </c>
      <c r="AU323" s="70">
        <f t="shared" ref="AU323:AU340" si="253">IF(D323=D$345,IF(E323&lt;&gt;D$352,AN323,0),0)</f>
        <v>0</v>
      </c>
      <c r="AV323" s="123">
        <f t="shared" si="238"/>
        <v>0</v>
      </c>
      <c r="AW323" s="99">
        <f t="shared" si="236"/>
        <v>100604.01090690657</v>
      </c>
      <c r="AX323" s="281">
        <v>1988845.27</v>
      </c>
      <c r="AY323" s="281">
        <f>ROUND(AX323*'1. UC Assumptions'!$C$19,2)</f>
        <v>834320.59</v>
      </c>
      <c r="AZ323" s="281">
        <f>IF((AE323-AD323-AX323)*'1. UC Assumptions'!$C$19&gt;0,(AE323-AD323-AX323)*'1. UC Assumptions'!$C$19,0)</f>
        <v>5445.1868043435279</v>
      </c>
      <c r="BA323" s="284">
        <f t="shared" si="185"/>
        <v>839765.77680434345</v>
      </c>
      <c r="BB323" s="281">
        <f>ROUND(BA323/'1. UC Assumptions'!$C$19,2)</f>
        <v>2001825.45</v>
      </c>
      <c r="BC323" s="283">
        <f t="shared" si="224"/>
        <v>100604.01090690657</v>
      </c>
      <c r="BD323" s="281">
        <f t="shared" ref="BD323:BD340" si="254">IF(D323=D$345,AW323-BC323,0)</f>
        <v>0</v>
      </c>
      <c r="BE323" s="281">
        <f t="shared" ref="BE323:BE340" si="255">IF(D323=D$349,AW323-BC323,0)</f>
        <v>0</v>
      </c>
      <c r="BF323" s="281">
        <f t="shared" ref="BF323:BF340" si="256">IF(D323=D$345,IF(BB323&gt;=BC323,BB323-BC323,0),0)</f>
        <v>0</v>
      </c>
      <c r="BG323" s="281">
        <f t="shared" ref="BG323:BG340" si="257">IF(D323=D$349,IF(BB323&gt;=BC323,BB323-BC323,0),0)</f>
        <v>1901221.4390930934</v>
      </c>
      <c r="BH323" s="281">
        <f t="shared" ref="BH323:BH340" si="258">IF(D323=D$345,BD$341/BF$341*BF323,0)</f>
        <v>0</v>
      </c>
      <c r="BI323" s="281">
        <f t="shared" ref="BI323:BI340" si="259">IF(D323=D$349,BE$341/BG$341*BG323,0)</f>
        <v>0</v>
      </c>
      <c r="BJ323" s="281">
        <f t="shared" si="231"/>
        <v>100604.01090690657</v>
      </c>
      <c r="BK323" s="281">
        <f t="shared" ref="BK323:BK340" si="260">IF($D323=$D$345,$BJ323,0)</f>
        <v>0</v>
      </c>
      <c r="BL323" s="281">
        <f t="shared" ref="BL323:BL340" si="261">IF($D323=$D$346,$BJ323,0)</f>
        <v>0</v>
      </c>
      <c r="BM323" s="281">
        <f t="shared" ref="BM323:BM340" si="262">IF($D323=$D$347,$BJ323,0)</f>
        <v>0</v>
      </c>
      <c r="BN323" s="281">
        <f t="shared" ref="BN323:BN340" si="263">IF($D323=$D$348,$BJ323,0)</f>
        <v>0</v>
      </c>
      <c r="BO323" s="281">
        <f t="shared" ref="BO323:BO340" si="264">IF($D323=$D$349,$BJ323,0)</f>
        <v>100604.01090690657</v>
      </c>
      <c r="BP323" s="281">
        <f t="shared" ref="BP323:BP340" si="265">IF($D323=$D$350,$BJ323,0)</f>
        <v>0</v>
      </c>
      <c r="BQ323" s="281">
        <f t="shared" ref="BQ323:BQ340" si="266">IF($D323=$D$351,$BJ323,0)</f>
        <v>0</v>
      </c>
      <c r="BR323" s="281">
        <f t="shared" si="225"/>
        <v>100604.01090690657</v>
      </c>
      <c r="BS323" s="281">
        <f t="shared" si="239"/>
        <v>42203.38</v>
      </c>
      <c r="BT323" s="117"/>
      <c r="BU323" s="111"/>
      <c r="BV323" s="111"/>
      <c r="BW323" s="126"/>
      <c r="BX323" s="126"/>
    </row>
    <row r="324" spans="1:77" s="8" customFormat="1">
      <c r="A324" s="115"/>
      <c r="B324" s="115" t="s">
        <v>955</v>
      </c>
      <c r="C324" s="115" t="s">
        <v>955</v>
      </c>
      <c r="D324" s="138" t="s">
        <v>974</v>
      </c>
      <c r="E324" s="137"/>
      <c r="F324" s="137"/>
      <c r="G324" s="148" t="s">
        <v>1352</v>
      </c>
      <c r="H324" s="115"/>
      <c r="I324" s="138"/>
      <c r="J324" s="217" t="str">
        <f t="shared" si="233"/>
        <v xml:space="preserve"> </v>
      </c>
      <c r="K324" s="125"/>
      <c r="L324" s="125"/>
      <c r="M324" s="281">
        <v>2089855.7100000002</v>
      </c>
      <c r="N324" s="264">
        <v>2089855.7100000002</v>
      </c>
      <c r="O324" s="282">
        <v>0</v>
      </c>
      <c r="P324" s="93"/>
      <c r="Q324" s="231">
        <v>4193350.8375072377</v>
      </c>
      <c r="R324" s="231"/>
      <c r="S324" s="125">
        <v>4193350.8375072377</v>
      </c>
      <c r="T324" s="123">
        <v>0</v>
      </c>
      <c r="U324" s="123">
        <f t="shared" ref="U324:U338" si="267">S324-T324-N324</f>
        <v>2103495.1275072377</v>
      </c>
      <c r="V324" s="123" t="b">
        <f t="shared" si="240"/>
        <v>0</v>
      </c>
      <c r="W324" s="123" t="b">
        <f t="shared" si="241"/>
        <v>0</v>
      </c>
      <c r="X324" s="125">
        <v>0</v>
      </c>
      <c r="Y324" s="125">
        <v>0</v>
      </c>
      <c r="Z324" s="125">
        <v>0</v>
      </c>
      <c r="AA324" s="125">
        <v>0</v>
      </c>
      <c r="AB324" s="125">
        <v>0</v>
      </c>
      <c r="AC324" s="70">
        <f t="shared" ref="AC324:AC338" si="268">X324+Y324+Z324+AA324+AB324-O324</f>
        <v>0</v>
      </c>
      <c r="AD324" s="70">
        <v>0</v>
      </c>
      <c r="AE324" s="70">
        <f t="shared" ref="AE324:AE338" si="269">IF(U324+AC324+AD324&gt;0,U324+AC324+AD324,0)</f>
        <v>2103495.1275072377</v>
      </c>
      <c r="AF324" s="51">
        <f>IF(D324='2. UC Pool Allocations by Type'!B$5,'2. UC Pool Allocations by Type'!J$5,IF(D324='2. UC Pool Allocations by Type'!B$6,'2. UC Pool Allocations by Type'!J$6,IF(D324='2. UC Pool Allocations by Type'!B$7,'2. UC Pool Allocations by Type'!J$7,IF(D324='2. UC Pool Allocations by Type'!B$10,'2. UC Pool Allocations by Type'!J$10,IF(D324='2. UC Pool Allocations by Type'!B$14,'2. UC Pool Allocations by Type'!J$14,IF(D324='2. UC Pool Allocations by Type'!B$15,'2. UC Pool Allocations by Type'!J$15,IF(D324='2. UC Pool Allocations by Type'!B$16,'2. UC Pool Allocations by Type'!J$16,0)))))))</f>
        <v>5533116.5176705737</v>
      </c>
      <c r="AG324" s="71">
        <f t="shared" si="242"/>
        <v>0</v>
      </c>
      <c r="AH324" s="71">
        <f t="shared" si="243"/>
        <v>0</v>
      </c>
      <c r="AI324" s="71">
        <f t="shared" si="244"/>
        <v>0</v>
      </c>
      <c r="AJ324" s="71">
        <f t="shared" si="245"/>
        <v>0</v>
      </c>
      <c r="AK324" s="71">
        <f t="shared" si="246"/>
        <v>2103495.1275072377</v>
      </c>
      <c r="AL324" s="71">
        <f t="shared" si="247"/>
        <v>0</v>
      </c>
      <c r="AM324" s="71">
        <f t="shared" si="248"/>
        <v>0</v>
      </c>
      <c r="AN324" s="49">
        <f t="shared" si="249"/>
        <v>105713.53582510893</v>
      </c>
      <c r="AO324" s="51">
        <f>IF($E324=$D$352,U324*'1. UC Assumptions'!$H$14,0)</f>
        <v>0</v>
      </c>
      <c r="AP324" s="123">
        <f t="shared" si="232"/>
        <v>0</v>
      </c>
      <c r="AQ324" s="70">
        <f t="shared" si="250"/>
        <v>0</v>
      </c>
      <c r="AR324" s="70">
        <f t="shared" si="251"/>
        <v>0</v>
      </c>
      <c r="AS324" s="123">
        <f t="shared" si="237"/>
        <v>0</v>
      </c>
      <c r="AT324" s="70">
        <f t="shared" si="252"/>
        <v>0</v>
      </c>
      <c r="AU324" s="70">
        <f t="shared" si="253"/>
        <v>0</v>
      </c>
      <c r="AV324" s="123">
        <f t="shared" si="238"/>
        <v>0</v>
      </c>
      <c r="AW324" s="99">
        <f t="shared" si="236"/>
        <v>105713.53582510893</v>
      </c>
      <c r="AX324" s="281">
        <v>2089855.7100000002</v>
      </c>
      <c r="AY324" s="281">
        <f>ROUND(AX324*'1. UC Assumptions'!$C$19,2)</f>
        <v>876694.47</v>
      </c>
      <c r="AZ324" s="281">
        <f>IF((AE324-AD324-AX324)*'1. UC Assumptions'!$C$19&gt;0,(AE324-AD324-AX324)*'1. UC Assumptions'!$C$19,0)</f>
        <v>5721.7356442861401</v>
      </c>
      <c r="BA324" s="284">
        <f t="shared" si="185"/>
        <v>882416.20564428612</v>
      </c>
      <c r="BB324" s="281">
        <f>ROUND(BA324/'1. UC Assumptions'!$C$19,2)</f>
        <v>2103495.13</v>
      </c>
      <c r="BC324" s="283">
        <f t="shared" ref="BC324:BC340" si="270">IF(AW324&gt;=BB324,BB324,AW324)</f>
        <v>105713.53582510893</v>
      </c>
      <c r="BD324" s="281">
        <f t="shared" si="254"/>
        <v>0</v>
      </c>
      <c r="BE324" s="281">
        <f t="shared" si="255"/>
        <v>0</v>
      </c>
      <c r="BF324" s="281">
        <f t="shared" si="256"/>
        <v>0</v>
      </c>
      <c r="BG324" s="281">
        <f t="shared" si="257"/>
        <v>1997781.594174891</v>
      </c>
      <c r="BH324" s="281">
        <f t="shared" si="258"/>
        <v>0</v>
      </c>
      <c r="BI324" s="281">
        <f t="shared" si="259"/>
        <v>0</v>
      </c>
      <c r="BJ324" s="281">
        <f t="shared" si="231"/>
        <v>105713.53582510893</v>
      </c>
      <c r="BK324" s="281">
        <f t="shared" si="260"/>
        <v>0</v>
      </c>
      <c r="BL324" s="281">
        <f t="shared" si="261"/>
        <v>0</v>
      </c>
      <c r="BM324" s="281">
        <f t="shared" si="262"/>
        <v>0</v>
      </c>
      <c r="BN324" s="281">
        <f t="shared" si="263"/>
        <v>0</v>
      </c>
      <c r="BO324" s="281">
        <f t="shared" si="264"/>
        <v>105713.53582510893</v>
      </c>
      <c r="BP324" s="281">
        <f t="shared" si="265"/>
        <v>0</v>
      </c>
      <c r="BQ324" s="281">
        <f t="shared" si="266"/>
        <v>0</v>
      </c>
      <c r="BR324" s="281">
        <f t="shared" ref="BR324:BR340" si="271">BJ324</f>
        <v>105713.53582510893</v>
      </c>
      <c r="BS324" s="281">
        <f t="shared" si="239"/>
        <v>44346.82</v>
      </c>
      <c r="BT324" s="117"/>
      <c r="BU324" s="111"/>
      <c r="BV324" s="111"/>
      <c r="BW324" s="126"/>
      <c r="BX324" s="126"/>
    </row>
    <row r="325" spans="1:77" s="8" customFormat="1">
      <c r="A325" s="115"/>
      <c r="B325" s="115" t="s">
        <v>956</v>
      </c>
      <c r="C325" s="115" t="s">
        <v>956</v>
      </c>
      <c r="D325" s="138" t="s">
        <v>974</v>
      </c>
      <c r="E325" s="137"/>
      <c r="F325" s="137"/>
      <c r="G325" s="148" t="s">
        <v>1353</v>
      </c>
      <c r="H325" s="115"/>
      <c r="I325" s="138"/>
      <c r="J325" s="217" t="str">
        <f t="shared" si="233"/>
        <v xml:space="preserve"> </v>
      </c>
      <c r="K325" s="125"/>
      <c r="L325" s="125"/>
      <c r="M325" s="281">
        <v>9508046.7400000002</v>
      </c>
      <c r="N325" s="264">
        <v>9508046.7400000002</v>
      </c>
      <c r="O325" s="282">
        <v>0</v>
      </c>
      <c r="P325" s="93"/>
      <c r="Q325" s="231">
        <v>19078147.577549428</v>
      </c>
      <c r="R325" s="231"/>
      <c r="S325" s="125">
        <v>19078147.577549428</v>
      </c>
      <c r="T325" s="123">
        <v>0</v>
      </c>
      <c r="U325" s="123">
        <f t="shared" si="267"/>
        <v>9570100.8375494275</v>
      </c>
      <c r="V325" s="123" t="b">
        <f t="shared" si="240"/>
        <v>0</v>
      </c>
      <c r="W325" s="123" t="b">
        <f t="shared" si="241"/>
        <v>0</v>
      </c>
      <c r="X325" s="125">
        <v>0</v>
      </c>
      <c r="Y325" s="125">
        <v>0</v>
      </c>
      <c r="Z325" s="125">
        <v>0</v>
      </c>
      <c r="AA325" s="125">
        <v>0</v>
      </c>
      <c r="AB325" s="125">
        <v>0</v>
      </c>
      <c r="AC325" s="70">
        <f t="shared" si="268"/>
        <v>0</v>
      </c>
      <c r="AD325" s="70">
        <v>0</v>
      </c>
      <c r="AE325" s="70">
        <f t="shared" si="269"/>
        <v>9570100.8375494275</v>
      </c>
      <c r="AF325" s="51">
        <f>IF(D325='2. UC Pool Allocations by Type'!B$5,'2. UC Pool Allocations by Type'!J$5,IF(D325='2. UC Pool Allocations by Type'!B$6,'2. UC Pool Allocations by Type'!J$6,IF(D325='2. UC Pool Allocations by Type'!B$7,'2. UC Pool Allocations by Type'!J$7,IF(D325='2. UC Pool Allocations by Type'!B$10,'2. UC Pool Allocations by Type'!J$10,IF(D325='2. UC Pool Allocations by Type'!B$14,'2. UC Pool Allocations by Type'!J$14,IF(D325='2. UC Pool Allocations by Type'!B$15,'2. UC Pool Allocations by Type'!J$15,IF(D325='2. UC Pool Allocations by Type'!B$16,'2. UC Pool Allocations by Type'!J$16,0)))))))</f>
        <v>5533116.5176705737</v>
      </c>
      <c r="AG325" s="125">
        <f t="shared" si="242"/>
        <v>0</v>
      </c>
      <c r="AH325" s="125">
        <f t="shared" si="243"/>
        <v>0</v>
      </c>
      <c r="AI325" s="125">
        <f t="shared" si="244"/>
        <v>0</v>
      </c>
      <c r="AJ325" s="125">
        <f t="shared" si="245"/>
        <v>0</v>
      </c>
      <c r="AK325" s="125">
        <f t="shared" si="246"/>
        <v>9570100.8375494275</v>
      </c>
      <c r="AL325" s="125">
        <f t="shared" si="247"/>
        <v>0</v>
      </c>
      <c r="AM325" s="125">
        <f t="shared" si="248"/>
        <v>0</v>
      </c>
      <c r="AN325" s="49">
        <f t="shared" si="249"/>
        <v>480956.28295516712</v>
      </c>
      <c r="AO325" s="51">
        <f>IF($E325=$D$352,U325*'1. UC Assumptions'!$H$14,0)</f>
        <v>0</v>
      </c>
      <c r="AP325" s="123">
        <f t="shared" si="232"/>
        <v>0</v>
      </c>
      <c r="AQ325" s="70">
        <f t="shared" si="250"/>
        <v>0</v>
      </c>
      <c r="AR325" s="70">
        <f t="shared" si="251"/>
        <v>0</v>
      </c>
      <c r="AS325" s="123">
        <f t="shared" si="237"/>
        <v>0</v>
      </c>
      <c r="AT325" s="70">
        <f t="shared" si="252"/>
        <v>0</v>
      </c>
      <c r="AU325" s="70">
        <f t="shared" si="253"/>
        <v>0</v>
      </c>
      <c r="AV325" s="123">
        <f t="shared" si="238"/>
        <v>0</v>
      </c>
      <c r="AW325" s="99">
        <f t="shared" si="236"/>
        <v>480956.28295516712</v>
      </c>
      <c r="AX325" s="281">
        <v>9508046.7400000002</v>
      </c>
      <c r="AY325" s="281">
        <f>ROUND(AX325*'1. UC Assumptions'!$C$19,2)</f>
        <v>3988625.61</v>
      </c>
      <c r="AZ325" s="281">
        <f>IF((AE325-AD325-AX325)*'1. UC Assumptions'!$C$19&gt;0,(AE325-AD325-AX325)*'1. UC Assumptions'!$C$19,0)</f>
        <v>26031.693921984752</v>
      </c>
      <c r="BA325" s="284">
        <f t="shared" si="185"/>
        <v>4014657.3039219845</v>
      </c>
      <c r="BB325" s="281">
        <f>ROUND(BA325/'1. UC Assumptions'!$C$19,2)</f>
        <v>9570100.8399999999</v>
      </c>
      <c r="BC325" s="283">
        <f t="shared" si="270"/>
        <v>480956.28295516712</v>
      </c>
      <c r="BD325" s="281">
        <f t="shared" si="254"/>
        <v>0</v>
      </c>
      <c r="BE325" s="281">
        <f t="shared" si="255"/>
        <v>0</v>
      </c>
      <c r="BF325" s="281">
        <f t="shared" si="256"/>
        <v>0</v>
      </c>
      <c r="BG325" s="281">
        <f t="shared" si="257"/>
        <v>9089144.557044832</v>
      </c>
      <c r="BH325" s="281">
        <f t="shared" si="258"/>
        <v>0</v>
      </c>
      <c r="BI325" s="281">
        <f t="shared" si="259"/>
        <v>0</v>
      </c>
      <c r="BJ325" s="281">
        <f t="shared" si="231"/>
        <v>480956.28295516712</v>
      </c>
      <c r="BK325" s="281">
        <f t="shared" si="260"/>
        <v>0</v>
      </c>
      <c r="BL325" s="281">
        <f t="shared" si="261"/>
        <v>0</v>
      </c>
      <c r="BM325" s="281">
        <f t="shared" si="262"/>
        <v>0</v>
      </c>
      <c r="BN325" s="281">
        <f t="shared" si="263"/>
        <v>0</v>
      </c>
      <c r="BO325" s="281">
        <f t="shared" si="264"/>
        <v>480956.28295516712</v>
      </c>
      <c r="BP325" s="281">
        <f t="shared" si="265"/>
        <v>0</v>
      </c>
      <c r="BQ325" s="281">
        <f t="shared" si="266"/>
        <v>0</v>
      </c>
      <c r="BR325" s="281">
        <f t="shared" si="271"/>
        <v>480956.28295516712</v>
      </c>
      <c r="BS325" s="281">
        <f t="shared" si="239"/>
        <v>201761.16</v>
      </c>
      <c r="BT325" s="117"/>
      <c r="BU325" s="111"/>
      <c r="BV325" s="111"/>
      <c r="BW325" s="126"/>
      <c r="BX325" s="126"/>
    </row>
    <row r="326" spans="1:77" s="8" customFormat="1">
      <c r="A326" s="115"/>
      <c r="B326" s="115" t="s">
        <v>957</v>
      </c>
      <c r="C326" s="115" t="s">
        <v>957</v>
      </c>
      <c r="D326" s="138" t="s">
        <v>974</v>
      </c>
      <c r="E326" s="137"/>
      <c r="F326" s="137"/>
      <c r="G326" s="148" t="s">
        <v>1354</v>
      </c>
      <c r="H326" s="115"/>
      <c r="I326" s="138"/>
      <c r="J326" s="217" t="str">
        <f t="shared" si="233"/>
        <v xml:space="preserve"> </v>
      </c>
      <c r="K326" s="125"/>
      <c r="L326" s="125"/>
      <c r="M326" s="281">
        <v>4861343.5</v>
      </c>
      <c r="N326" s="264">
        <v>4861343.5</v>
      </c>
      <c r="O326" s="282">
        <v>0</v>
      </c>
      <c r="P326" s="93"/>
      <c r="Q326" s="231">
        <v>9754414.4492295459</v>
      </c>
      <c r="R326" s="231"/>
      <c r="S326" s="125">
        <v>9754414.4492295459</v>
      </c>
      <c r="T326" s="123">
        <v>0</v>
      </c>
      <c r="U326" s="123">
        <f t="shared" si="267"/>
        <v>4893070.9492295459</v>
      </c>
      <c r="V326" s="123" t="b">
        <f t="shared" si="240"/>
        <v>0</v>
      </c>
      <c r="W326" s="123" t="b">
        <f t="shared" si="241"/>
        <v>0</v>
      </c>
      <c r="X326" s="125">
        <v>0</v>
      </c>
      <c r="Y326" s="125">
        <v>0</v>
      </c>
      <c r="Z326" s="125">
        <v>0</v>
      </c>
      <c r="AA326" s="125">
        <v>0</v>
      </c>
      <c r="AB326" s="125">
        <v>0</v>
      </c>
      <c r="AC326" s="70">
        <f t="shared" si="268"/>
        <v>0</v>
      </c>
      <c r="AD326" s="70">
        <v>0</v>
      </c>
      <c r="AE326" s="70">
        <f t="shared" si="269"/>
        <v>4893070.9492295459</v>
      </c>
      <c r="AF326" s="51">
        <f>IF(D326='2. UC Pool Allocations by Type'!B$5,'2. UC Pool Allocations by Type'!J$5,IF(D326='2. UC Pool Allocations by Type'!B$6,'2. UC Pool Allocations by Type'!J$6,IF(D326='2. UC Pool Allocations by Type'!B$7,'2. UC Pool Allocations by Type'!J$7,IF(D326='2. UC Pool Allocations by Type'!B$10,'2. UC Pool Allocations by Type'!J$10,IF(D326='2. UC Pool Allocations by Type'!B$14,'2. UC Pool Allocations by Type'!J$14,IF(D326='2. UC Pool Allocations by Type'!B$15,'2. UC Pool Allocations by Type'!J$15,IF(D326='2. UC Pool Allocations by Type'!B$16,'2. UC Pool Allocations by Type'!J$16,0)))))))</f>
        <v>5533116.5176705737</v>
      </c>
      <c r="AG326" s="125">
        <f t="shared" si="242"/>
        <v>0</v>
      </c>
      <c r="AH326" s="125">
        <f t="shared" si="243"/>
        <v>0</v>
      </c>
      <c r="AI326" s="125">
        <f t="shared" si="244"/>
        <v>0</v>
      </c>
      <c r="AJ326" s="125">
        <f t="shared" si="245"/>
        <v>0</v>
      </c>
      <c r="AK326" s="125">
        <f t="shared" si="246"/>
        <v>4893070.9492295459</v>
      </c>
      <c r="AL326" s="125">
        <f t="shared" si="247"/>
        <v>0</v>
      </c>
      <c r="AM326" s="125">
        <f t="shared" si="248"/>
        <v>0</v>
      </c>
      <c r="AN326" s="49">
        <f t="shared" si="249"/>
        <v>245906.83587613757</v>
      </c>
      <c r="AO326" s="51">
        <f>IF($E326=$D$352,U326*'1. UC Assumptions'!$H$14,0)</f>
        <v>0</v>
      </c>
      <c r="AP326" s="123">
        <f t="shared" si="232"/>
        <v>0</v>
      </c>
      <c r="AQ326" s="70">
        <f t="shared" si="250"/>
        <v>0</v>
      </c>
      <c r="AR326" s="70">
        <f t="shared" si="251"/>
        <v>0</v>
      </c>
      <c r="AS326" s="123">
        <f t="shared" si="237"/>
        <v>0</v>
      </c>
      <c r="AT326" s="70">
        <f t="shared" si="252"/>
        <v>0</v>
      </c>
      <c r="AU326" s="70">
        <f t="shared" si="253"/>
        <v>0</v>
      </c>
      <c r="AV326" s="123">
        <f t="shared" si="238"/>
        <v>0</v>
      </c>
      <c r="AW326" s="99">
        <f t="shared" si="236"/>
        <v>245906.83587613757</v>
      </c>
      <c r="AX326" s="281">
        <v>4861343.5</v>
      </c>
      <c r="AY326" s="281">
        <f>ROUND(AX326*'1. UC Assumptions'!$C$19,2)</f>
        <v>2039333.6</v>
      </c>
      <c r="AZ326" s="281">
        <f>IF((AE326-AD326-AX326)*'1. UC Assumptions'!$C$19&gt;0,(AE326-AD326-AX326)*'1. UC Assumptions'!$C$19,0)</f>
        <v>13309.664951794501</v>
      </c>
      <c r="BA326" s="284">
        <f t="shared" si="185"/>
        <v>2052643.2649517946</v>
      </c>
      <c r="BB326" s="281">
        <f>ROUND(BA326/'1. UC Assumptions'!$C$19,2)</f>
        <v>4893070.95</v>
      </c>
      <c r="BC326" s="283">
        <f t="shared" si="270"/>
        <v>245906.83587613757</v>
      </c>
      <c r="BD326" s="281">
        <f t="shared" si="254"/>
        <v>0</v>
      </c>
      <c r="BE326" s="281">
        <f t="shared" si="255"/>
        <v>0</v>
      </c>
      <c r="BF326" s="281">
        <f t="shared" si="256"/>
        <v>0</v>
      </c>
      <c r="BG326" s="281">
        <f t="shared" si="257"/>
        <v>4647164.1141238622</v>
      </c>
      <c r="BH326" s="281">
        <f t="shared" si="258"/>
        <v>0</v>
      </c>
      <c r="BI326" s="281">
        <f t="shared" si="259"/>
        <v>0</v>
      </c>
      <c r="BJ326" s="281">
        <f t="shared" si="231"/>
        <v>245906.83587613757</v>
      </c>
      <c r="BK326" s="281">
        <f t="shared" si="260"/>
        <v>0</v>
      </c>
      <c r="BL326" s="281">
        <f t="shared" si="261"/>
        <v>0</v>
      </c>
      <c r="BM326" s="281">
        <f t="shared" si="262"/>
        <v>0</v>
      </c>
      <c r="BN326" s="281">
        <f t="shared" si="263"/>
        <v>0</v>
      </c>
      <c r="BO326" s="281">
        <f t="shared" si="264"/>
        <v>245906.83587613757</v>
      </c>
      <c r="BP326" s="281">
        <f t="shared" si="265"/>
        <v>0</v>
      </c>
      <c r="BQ326" s="281">
        <f t="shared" si="266"/>
        <v>0</v>
      </c>
      <c r="BR326" s="281">
        <f t="shared" si="271"/>
        <v>245906.83587613757</v>
      </c>
      <c r="BS326" s="281">
        <f t="shared" si="239"/>
        <v>103157.91</v>
      </c>
      <c r="BT326" s="117"/>
      <c r="BU326" s="111"/>
      <c r="BV326" s="111"/>
      <c r="BW326" s="126"/>
      <c r="BX326" s="126"/>
    </row>
    <row r="327" spans="1:77" s="8" customFormat="1">
      <c r="A327" s="115"/>
      <c r="B327" s="115" t="s">
        <v>959</v>
      </c>
      <c r="C327" s="115" t="s">
        <v>959</v>
      </c>
      <c r="D327" s="138" t="s">
        <v>974</v>
      </c>
      <c r="E327" s="137"/>
      <c r="F327" s="137"/>
      <c r="G327" s="148" t="s">
        <v>1355</v>
      </c>
      <c r="H327" s="115"/>
      <c r="I327" s="138"/>
      <c r="J327" s="217" t="str">
        <f t="shared" si="233"/>
        <v xml:space="preserve"> </v>
      </c>
      <c r="K327" s="125"/>
      <c r="L327" s="125"/>
      <c r="M327" s="281">
        <v>6599806.9600000009</v>
      </c>
      <c r="N327" s="264">
        <v>6599806.9600000009</v>
      </c>
      <c r="O327" s="282">
        <v>0</v>
      </c>
      <c r="P327" s="93"/>
      <c r="Q327" s="231">
        <v>13242687.4361926</v>
      </c>
      <c r="R327" s="231"/>
      <c r="S327" s="125">
        <v>13242687.4361926</v>
      </c>
      <c r="T327" s="123">
        <v>0</v>
      </c>
      <c r="U327" s="123">
        <f t="shared" si="267"/>
        <v>6642880.4761925992</v>
      </c>
      <c r="V327" s="123" t="b">
        <f t="shared" si="240"/>
        <v>0</v>
      </c>
      <c r="W327" s="123" t="b">
        <f t="shared" si="241"/>
        <v>0</v>
      </c>
      <c r="X327" s="125">
        <v>0</v>
      </c>
      <c r="Y327" s="125">
        <v>0</v>
      </c>
      <c r="Z327" s="125">
        <v>0</v>
      </c>
      <c r="AA327" s="125">
        <v>0</v>
      </c>
      <c r="AB327" s="125">
        <v>0</v>
      </c>
      <c r="AC327" s="70">
        <f t="shared" si="268"/>
        <v>0</v>
      </c>
      <c r="AD327" s="70">
        <v>0</v>
      </c>
      <c r="AE327" s="70">
        <f t="shared" si="269"/>
        <v>6642880.4761925992</v>
      </c>
      <c r="AF327" s="51">
        <f>IF(D327='2. UC Pool Allocations by Type'!B$5,'2. UC Pool Allocations by Type'!J$5,IF(D327='2. UC Pool Allocations by Type'!B$6,'2. UC Pool Allocations by Type'!J$6,IF(D327='2. UC Pool Allocations by Type'!B$7,'2. UC Pool Allocations by Type'!J$7,IF(D327='2. UC Pool Allocations by Type'!B$10,'2. UC Pool Allocations by Type'!J$10,IF(D327='2. UC Pool Allocations by Type'!B$14,'2. UC Pool Allocations by Type'!J$14,IF(D327='2. UC Pool Allocations by Type'!B$15,'2. UC Pool Allocations by Type'!J$15,IF(D327='2. UC Pool Allocations by Type'!B$16,'2. UC Pool Allocations by Type'!J$16,0)))))))</f>
        <v>5533116.5176705737</v>
      </c>
      <c r="AG327" s="125">
        <f t="shared" si="242"/>
        <v>0</v>
      </c>
      <c r="AH327" s="125">
        <f t="shared" si="243"/>
        <v>0</v>
      </c>
      <c r="AI327" s="125">
        <f t="shared" si="244"/>
        <v>0</v>
      </c>
      <c r="AJ327" s="125">
        <f t="shared" si="245"/>
        <v>0</v>
      </c>
      <c r="AK327" s="125">
        <f t="shared" si="246"/>
        <v>6642880.4761925992</v>
      </c>
      <c r="AL327" s="125">
        <f t="shared" si="247"/>
        <v>0</v>
      </c>
      <c r="AM327" s="125">
        <f t="shared" si="248"/>
        <v>0</v>
      </c>
      <c r="AN327" s="49">
        <f t="shared" si="249"/>
        <v>333845.50029079476</v>
      </c>
      <c r="AO327" s="51">
        <f>IF($E327=$D$352,U327*'1. UC Assumptions'!$H$14,0)</f>
        <v>0</v>
      </c>
      <c r="AP327" s="123">
        <f t="shared" si="232"/>
        <v>0</v>
      </c>
      <c r="AQ327" s="70">
        <f t="shared" si="250"/>
        <v>0</v>
      </c>
      <c r="AR327" s="70">
        <f t="shared" si="251"/>
        <v>0</v>
      </c>
      <c r="AS327" s="123">
        <f t="shared" si="237"/>
        <v>0</v>
      </c>
      <c r="AT327" s="70">
        <f t="shared" si="252"/>
        <v>0</v>
      </c>
      <c r="AU327" s="70">
        <f t="shared" si="253"/>
        <v>0</v>
      </c>
      <c r="AV327" s="123">
        <f t="shared" si="238"/>
        <v>0</v>
      </c>
      <c r="AW327" s="99">
        <f t="shared" si="236"/>
        <v>333845.50029079476</v>
      </c>
      <c r="AX327" s="281">
        <v>6599806.9600000009</v>
      </c>
      <c r="AY327" s="281">
        <f>ROUND(AX327*'1. UC Assumptions'!$C$19,2)</f>
        <v>2768619.02</v>
      </c>
      <c r="AZ327" s="281">
        <f>IF((AE327-AD327-AX327)*'1. UC Assumptions'!$C$19&gt;0,(AE327-AD327-AX327)*'1. UC Assumptions'!$C$19,0)</f>
        <v>18069.340042794975</v>
      </c>
      <c r="BA327" s="284">
        <f t="shared" si="185"/>
        <v>2786688.3600427951</v>
      </c>
      <c r="BB327" s="281">
        <f>ROUND(BA327/'1. UC Assumptions'!$C$19,2)</f>
        <v>6642880.4800000004</v>
      </c>
      <c r="BC327" s="283">
        <f t="shared" si="270"/>
        <v>333845.50029079476</v>
      </c>
      <c r="BD327" s="281">
        <f t="shared" si="254"/>
        <v>0</v>
      </c>
      <c r="BE327" s="281">
        <f t="shared" si="255"/>
        <v>0</v>
      </c>
      <c r="BF327" s="281">
        <f t="shared" si="256"/>
        <v>0</v>
      </c>
      <c r="BG327" s="281">
        <f t="shared" si="257"/>
        <v>6309034.9797092061</v>
      </c>
      <c r="BH327" s="281">
        <f t="shared" si="258"/>
        <v>0</v>
      </c>
      <c r="BI327" s="281">
        <f t="shared" si="259"/>
        <v>0</v>
      </c>
      <c r="BJ327" s="281">
        <f t="shared" si="231"/>
        <v>333845.50029079476</v>
      </c>
      <c r="BK327" s="281">
        <f t="shared" si="260"/>
        <v>0</v>
      </c>
      <c r="BL327" s="281">
        <f t="shared" si="261"/>
        <v>0</v>
      </c>
      <c r="BM327" s="281">
        <f t="shared" si="262"/>
        <v>0</v>
      </c>
      <c r="BN327" s="281">
        <f t="shared" si="263"/>
        <v>0</v>
      </c>
      <c r="BO327" s="281">
        <f t="shared" si="264"/>
        <v>333845.50029079476</v>
      </c>
      <c r="BP327" s="281">
        <f t="shared" si="265"/>
        <v>0</v>
      </c>
      <c r="BQ327" s="281">
        <f t="shared" si="266"/>
        <v>0</v>
      </c>
      <c r="BR327" s="281">
        <f t="shared" si="271"/>
        <v>333845.50029079476</v>
      </c>
      <c r="BS327" s="281">
        <f t="shared" si="239"/>
        <v>140048.18</v>
      </c>
      <c r="BT327" s="117"/>
      <c r="BU327" s="111"/>
      <c r="BV327" s="111"/>
      <c r="BW327" s="126"/>
      <c r="BX327" s="126"/>
    </row>
    <row r="328" spans="1:77" s="8" customFormat="1">
      <c r="A328" s="115"/>
      <c r="B328" s="115" t="s">
        <v>960</v>
      </c>
      <c r="C328" s="115" t="s">
        <v>960</v>
      </c>
      <c r="D328" s="138" t="s">
        <v>974</v>
      </c>
      <c r="E328" s="137"/>
      <c r="F328" s="137"/>
      <c r="G328" s="148" t="s">
        <v>1356</v>
      </c>
      <c r="H328" s="115"/>
      <c r="I328" s="138"/>
      <c r="J328" s="217" t="str">
        <f t="shared" si="233"/>
        <v xml:space="preserve"> </v>
      </c>
      <c r="K328" s="125"/>
      <c r="L328" s="125"/>
      <c r="M328" s="281">
        <v>7509033.7800000003</v>
      </c>
      <c r="N328" s="264">
        <v>7509033.7800000003</v>
      </c>
      <c r="O328" s="282">
        <v>0</v>
      </c>
      <c r="P328" s="93"/>
      <c r="Q328" s="231">
        <v>15067075.130127475</v>
      </c>
      <c r="R328" s="231"/>
      <c r="S328" s="125">
        <v>15067075.130127475</v>
      </c>
      <c r="T328" s="123">
        <v>0</v>
      </c>
      <c r="U328" s="123">
        <f t="shared" si="267"/>
        <v>7558041.3501274744</v>
      </c>
      <c r="V328" s="123" t="b">
        <f t="shared" si="240"/>
        <v>0</v>
      </c>
      <c r="W328" s="123" t="b">
        <f t="shared" si="241"/>
        <v>0</v>
      </c>
      <c r="X328" s="125">
        <v>0</v>
      </c>
      <c r="Y328" s="125">
        <v>0</v>
      </c>
      <c r="Z328" s="125">
        <v>0</v>
      </c>
      <c r="AA328" s="125">
        <v>0</v>
      </c>
      <c r="AB328" s="125">
        <v>0</v>
      </c>
      <c r="AC328" s="70">
        <f t="shared" si="268"/>
        <v>0</v>
      </c>
      <c r="AD328" s="70">
        <v>0</v>
      </c>
      <c r="AE328" s="70">
        <f t="shared" si="269"/>
        <v>7558041.3501274744</v>
      </c>
      <c r="AF328" s="51">
        <f>IF(D328='2. UC Pool Allocations by Type'!B$5,'2. UC Pool Allocations by Type'!J$5,IF(D328='2. UC Pool Allocations by Type'!B$6,'2. UC Pool Allocations by Type'!J$6,IF(D328='2. UC Pool Allocations by Type'!B$7,'2. UC Pool Allocations by Type'!J$7,IF(D328='2. UC Pool Allocations by Type'!B$10,'2. UC Pool Allocations by Type'!J$10,IF(D328='2. UC Pool Allocations by Type'!B$14,'2. UC Pool Allocations by Type'!J$14,IF(D328='2. UC Pool Allocations by Type'!B$15,'2. UC Pool Allocations by Type'!J$15,IF(D328='2. UC Pool Allocations by Type'!B$16,'2. UC Pool Allocations by Type'!J$16,0)))))))</f>
        <v>5533116.5176705737</v>
      </c>
      <c r="AG328" s="125">
        <f t="shared" si="242"/>
        <v>0</v>
      </c>
      <c r="AH328" s="125">
        <f t="shared" si="243"/>
        <v>0</v>
      </c>
      <c r="AI328" s="125">
        <f t="shared" si="244"/>
        <v>0</v>
      </c>
      <c r="AJ328" s="125">
        <f t="shared" si="245"/>
        <v>0</v>
      </c>
      <c r="AK328" s="125">
        <f t="shared" si="246"/>
        <v>7558041.3501274744</v>
      </c>
      <c r="AL328" s="125">
        <f t="shared" si="247"/>
        <v>0</v>
      </c>
      <c r="AM328" s="125">
        <f t="shared" si="248"/>
        <v>0</v>
      </c>
      <c r="AN328" s="116">
        <f t="shared" si="249"/>
        <v>379837.9490335217</v>
      </c>
      <c r="AO328" s="51">
        <f>IF($E328=$D$352,U328*'1. UC Assumptions'!$H$14,0)</f>
        <v>0</v>
      </c>
      <c r="AP328" s="123">
        <f t="shared" si="232"/>
        <v>0</v>
      </c>
      <c r="AQ328" s="70">
        <f t="shared" si="250"/>
        <v>0</v>
      </c>
      <c r="AR328" s="70">
        <f t="shared" si="251"/>
        <v>0</v>
      </c>
      <c r="AS328" s="123">
        <f t="shared" si="237"/>
        <v>0</v>
      </c>
      <c r="AT328" s="70">
        <f t="shared" si="252"/>
        <v>0</v>
      </c>
      <c r="AU328" s="70">
        <f t="shared" si="253"/>
        <v>0</v>
      </c>
      <c r="AV328" s="123">
        <f t="shared" si="238"/>
        <v>0</v>
      </c>
      <c r="AW328" s="99">
        <f t="shared" si="236"/>
        <v>379837.9490335217</v>
      </c>
      <c r="AX328" s="281">
        <v>7509033.7800000003</v>
      </c>
      <c r="AY328" s="281">
        <f>ROUND(AX328*'1. UC Assumptions'!$C$19,2)</f>
        <v>3150039.67</v>
      </c>
      <c r="AZ328" s="281">
        <f>IF((AE328-AD328-AX328)*'1. UC Assumptions'!$C$19&gt;0,(AE328-AD328-AX328)*'1. UC Assumptions'!$C$19,0)</f>
        <v>20558.675668475404</v>
      </c>
      <c r="BA328" s="284">
        <f t="shared" si="185"/>
        <v>3170598.3456684751</v>
      </c>
      <c r="BB328" s="281">
        <f>ROUND(BA328/'1. UC Assumptions'!$C$19,2)</f>
        <v>7558041.3499999996</v>
      </c>
      <c r="BC328" s="283">
        <f t="shared" si="270"/>
        <v>379837.9490335217</v>
      </c>
      <c r="BD328" s="281">
        <f t="shared" si="254"/>
        <v>0</v>
      </c>
      <c r="BE328" s="281">
        <f t="shared" si="255"/>
        <v>0</v>
      </c>
      <c r="BF328" s="281">
        <f t="shared" si="256"/>
        <v>0</v>
      </c>
      <c r="BG328" s="281">
        <f t="shared" si="257"/>
        <v>7178203.4009664776</v>
      </c>
      <c r="BH328" s="281">
        <f t="shared" si="258"/>
        <v>0</v>
      </c>
      <c r="BI328" s="281">
        <f t="shared" si="259"/>
        <v>0</v>
      </c>
      <c r="BJ328" s="281">
        <f t="shared" ref="BJ328:BJ331" si="272">BC328+BH328+BI328</f>
        <v>379837.9490335217</v>
      </c>
      <c r="BK328" s="281">
        <f t="shared" si="260"/>
        <v>0</v>
      </c>
      <c r="BL328" s="281">
        <f t="shared" si="261"/>
        <v>0</v>
      </c>
      <c r="BM328" s="281">
        <f t="shared" si="262"/>
        <v>0</v>
      </c>
      <c r="BN328" s="281">
        <f t="shared" si="263"/>
        <v>0</v>
      </c>
      <c r="BO328" s="281">
        <f t="shared" si="264"/>
        <v>379837.9490335217</v>
      </c>
      <c r="BP328" s="281">
        <f t="shared" si="265"/>
        <v>0</v>
      </c>
      <c r="BQ328" s="281">
        <f t="shared" si="266"/>
        <v>0</v>
      </c>
      <c r="BR328" s="281">
        <f t="shared" si="271"/>
        <v>379837.9490335217</v>
      </c>
      <c r="BS328" s="281">
        <f t="shared" si="239"/>
        <v>159342.01</v>
      </c>
      <c r="BT328" s="117"/>
      <c r="BU328" s="111"/>
      <c r="BV328" s="111"/>
      <c r="BW328" s="126"/>
      <c r="BX328" s="126"/>
    </row>
    <row r="329" spans="1:77" s="8" customFormat="1">
      <c r="A329" s="115"/>
      <c r="B329" s="115" t="s">
        <v>961</v>
      </c>
      <c r="C329" s="115" t="s">
        <v>961</v>
      </c>
      <c r="D329" s="138" t="s">
        <v>974</v>
      </c>
      <c r="E329" s="137"/>
      <c r="F329" s="137"/>
      <c r="G329" s="148" t="s">
        <v>962</v>
      </c>
      <c r="H329" s="115"/>
      <c r="I329" s="138"/>
      <c r="J329" s="217" t="str">
        <f t="shared" si="233"/>
        <v xml:space="preserve"> </v>
      </c>
      <c r="K329" s="125"/>
      <c r="L329" s="125"/>
      <c r="M329" s="281">
        <v>9922.619999999999</v>
      </c>
      <c r="N329" s="264">
        <v>9922.619999999999</v>
      </c>
      <c r="O329" s="282">
        <v>0</v>
      </c>
      <c r="P329" s="93"/>
      <c r="Q329" s="231">
        <v>19910</v>
      </c>
      <c r="R329" s="231"/>
      <c r="S329" s="125">
        <v>19910</v>
      </c>
      <c r="T329" s="123">
        <v>0</v>
      </c>
      <c r="U329" s="123">
        <f t="shared" si="267"/>
        <v>9987.380000000001</v>
      </c>
      <c r="V329" s="123" t="b">
        <f t="shared" si="240"/>
        <v>0</v>
      </c>
      <c r="W329" s="123" t="b">
        <f t="shared" si="241"/>
        <v>0</v>
      </c>
      <c r="X329" s="125">
        <v>0</v>
      </c>
      <c r="Y329" s="125">
        <v>0</v>
      </c>
      <c r="Z329" s="125">
        <v>0</v>
      </c>
      <c r="AA329" s="125">
        <v>0</v>
      </c>
      <c r="AB329" s="125">
        <v>0</v>
      </c>
      <c r="AC329" s="70">
        <f t="shared" si="268"/>
        <v>0</v>
      </c>
      <c r="AD329" s="70">
        <v>0</v>
      </c>
      <c r="AE329" s="70">
        <f t="shared" si="269"/>
        <v>9987.380000000001</v>
      </c>
      <c r="AF329" s="124">
        <f>IF(D329='2. UC Pool Allocations by Type'!B$5,'2. UC Pool Allocations by Type'!J$5,IF(D329='2. UC Pool Allocations by Type'!B$6,'2. UC Pool Allocations by Type'!J$6,IF(D329='2. UC Pool Allocations by Type'!B$7,'2. UC Pool Allocations by Type'!J$7,IF(D329='2. UC Pool Allocations by Type'!B$10,'2. UC Pool Allocations by Type'!J$10,IF(D329='2. UC Pool Allocations by Type'!B$14,'2. UC Pool Allocations by Type'!J$14,IF(D329='2. UC Pool Allocations by Type'!B$15,'2. UC Pool Allocations by Type'!J$15,IF(D329='2. UC Pool Allocations by Type'!B$16,'2. UC Pool Allocations by Type'!J$16,0)))))))</f>
        <v>5533116.5176705737</v>
      </c>
      <c r="AG329" s="125">
        <f t="shared" si="242"/>
        <v>0</v>
      </c>
      <c r="AH329" s="125">
        <f t="shared" si="243"/>
        <v>0</v>
      </c>
      <c r="AI329" s="125">
        <f t="shared" si="244"/>
        <v>0</v>
      </c>
      <c r="AJ329" s="125">
        <f t="shared" si="245"/>
        <v>0</v>
      </c>
      <c r="AK329" s="125">
        <f t="shared" si="246"/>
        <v>9987.380000000001</v>
      </c>
      <c r="AL329" s="125">
        <f t="shared" si="247"/>
        <v>0</v>
      </c>
      <c r="AM329" s="125">
        <f t="shared" si="248"/>
        <v>0</v>
      </c>
      <c r="AN329" s="116">
        <f t="shared" si="249"/>
        <v>501.92712101984353</v>
      </c>
      <c r="AO329" s="51">
        <f>IF($E329=$D$352,U329*'1. UC Assumptions'!$H$14,0)</f>
        <v>0</v>
      </c>
      <c r="AP329" s="123">
        <f t="shared" si="232"/>
        <v>0</v>
      </c>
      <c r="AQ329" s="70">
        <f t="shared" si="250"/>
        <v>0</v>
      </c>
      <c r="AR329" s="70">
        <f t="shared" si="251"/>
        <v>0</v>
      </c>
      <c r="AS329" s="123">
        <f t="shared" si="237"/>
        <v>0</v>
      </c>
      <c r="AT329" s="70">
        <f t="shared" si="252"/>
        <v>0</v>
      </c>
      <c r="AU329" s="70">
        <f t="shared" si="253"/>
        <v>0</v>
      </c>
      <c r="AV329" s="123">
        <f t="shared" si="238"/>
        <v>0</v>
      </c>
      <c r="AW329" s="99">
        <f t="shared" si="236"/>
        <v>501.92712101984353</v>
      </c>
      <c r="AX329" s="281">
        <v>9922.619999999999</v>
      </c>
      <c r="AY329" s="281">
        <f>ROUND(AX329*'1. UC Assumptions'!$C$19,2)</f>
        <v>4162.54</v>
      </c>
      <c r="AZ329" s="281">
        <f>IF((AE329-AD329-AX329)*'1. UC Assumptions'!$C$19&gt;0,(AE329-AD329-AX329)*'1. UC Assumptions'!$C$19,0)</f>
        <v>27.166820000000854</v>
      </c>
      <c r="BA329" s="284">
        <f t="shared" si="185"/>
        <v>4189.7068200000012</v>
      </c>
      <c r="BB329" s="281">
        <f>ROUND(BA329/'1. UC Assumptions'!$C$19,2)</f>
        <v>9987.3799999999992</v>
      </c>
      <c r="BC329" s="283">
        <f t="shared" si="270"/>
        <v>501.92712101984353</v>
      </c>
      <c r="BD329" s="281">
        <f t="shared" si="254"/>
        <v>0</v>
      </c>
      <c r="BE329" s="281">
        <f t="shared" si="255"/>
        <v>0</v>
      </c>
      <c r="BF329" s="281">
        <f t="shared" si="256"/>
        <v>0</v>
      </c>
      <c r="BG329" s="281">
        <f t="shared" si="257"/>
        <v>9485.4528789801552</v>
      </c>
      <c r="BH329" s="281">
        <f t="shared" si="258"/>
        <v>0</v>
      </c>
      <c r="BI329" s="281">
        <f t="shared" si="259"/>
        <v>0</v>
      </c>
      <c r="BJ329" s="281">
        <f t="shared" si="272"/>
        <v>501.92712101984353</v>
      </c>
      <c r="BK329" s="281">
        <f t="shared" si="260"/>
        <v>0</v>
      </c>
      <c r="BL329" s="281">
        <f t="shared" si="261"/>
        <v>0</v>
      </c>
      <c r="BM329" s="281">
        <f t="shared" si="262"/>
        <v>0</v>
      </c>
      <c r="BN329" s="281">
        <f t="shared" si="263"/>
        <v>0</v>
      </c>
      <c r="BO329" s="281">
        <f t="shared" si="264"/>
        <v>501.92712101984353</v>
      </c>
      <c r="BP329" s="281">
        <f t="shared" si="265"/>
        <v>0</v>
      </c>
      <c r="BQ329" s="281">
        <f t="shared" si="266"/>
        <v>0</v>
      </c>
      <c r="BR329" s="281">
        <f t="shared" si="271"/>
        <v>501.92712101984353</v>
      </c>
      <c r="BS329" s="281">
        <f t="shared" si="239"/>
        <v>210.55</v>
      </c>
      <c r="BT329" s="90"/>
      <c r="BU329" s="111"/>
      <c r="BV329" s="111"/>
      <c r="BW329" s="126"/>
      <c r="BX329" s="126"/>
    </row>
    <row r="330" spans="1:77" s="8" customFormat="1">
      <c r="A330" s="115"/>
      <c r="B330" s="115" t="s">
        <v>963</v>
      </c>
      <c r="C330" s="115" t="s">
        <v>963</v>
      </c>
      <c r="D330" s="138" t="s">
        <v>974</v>
      </c>
      <c r="E330" s="137"/>
      <c r="F330" s="137"/>
      <c r="G330" s="148" t="s">
        <v>1379</v>
      </c>
      <c r="H330" s="115"/>
      <c r="I330" s="138"/>
      <c r="J330" s="217" t="str">
        <f t="shared" si="233"/>
        <v xml:space="preserve"> </v>
      </c>
      <c r="K330" s="125"/>
      <c r="L330" s="125"/>
      <c r="M330" s="281">
        <v>1198452.6600000001</v>
      </c>
      <c r="N330" s="264">
        <v>1198452.6600000001</v>
      </c>
      <c r="O330" s="282">
        <v>0</v>
      </c>
      <c r="P330" s="93"/>
      <c r="Q330" s="231">
        <v>2404727</v>
      </c>
      <c r="R330" s="231"/>
      <c r="S330" s="125">
        <v>2404727</v>
      </c>
      <c r="T330" s="123">
        <v>0</v>
      </c>
      <c r="U330" s="123">
        <f t="shared" si="267"/>
        <v>1206274.3399999999</v>
      </c>
      <c r="V330" s="123" t="b">
        <f t="shared" si="240"/>
        <v>0</v>
      </c>
      <c r="W330" s="123" t="b">
        <f t="shared" si="241"/>
        <v>0</v>
      </c>
      <c r="X330" s="125">
        <v>0</v>
      </c>
      <c r="Y330" s="125">
        <v>0</v>
      </c>
      <c r="Z330" s="125">
        <v>0</v>
      </c>
      <c r="AA330" s="125">
        <v>0</v>
      </c>
      <c r="AB330" s="125">
        <v>0</v>
      </c>
      <c r="AC330" s="70">
        <f t="shared" si="268"/>
        <v>0</v>
      </c>
      <c r="AD330" s="70">
        <v>0</v>
      </c>
      <c r="AE330" s="70">
        <f t="shared" si="269"/>
        <v>1206274.3399999999</v>
      </c>
      <c r="AF330" s="124">
        <f>IF(D330='2. UC Pool Allocations by Type'!B$5,'2. UC Pool Allocations by Type'!J$5,IF(D330='2. UC Pool Allocations by Type'!B$6,'2. UC Pool Allocations by Type'!J$6,IF(D330='2. UC Pool Allocations by Type'!B$7,'2. UC Pool Allocations by Type'!J$7,IF(D330='2. UC Pool Allocations by Type'!B$10,'2. UC Pool Allocations by Type'!J$10,IF(D330='2. UC Pool Allocations by Type'!B$14,'2. UC Pool Allocations by Type'!J$14,IF(D330='2. UC Pool Allocations by Type'!B$15,'2. UC Pool Allocations by Type'!J$15,IF(D330='2. UC Pool Allocations by Type'!B$16,'2. UC Pool Allocations by Type'!J$16,0)))))))</f>
        <v>5533116.5176705737</v>
      </c>
      <c r="AG330" s="125">
        <f t="shared" si="242"/>
        <v>0</v>
      </c>
      <c r="AH330" s="125">
        <f t="shared" si="243"/>
        <v>0</v>
      </c>
      <c r="AI330" s="125">
        <f t="shared" si="244"/>
        <v>0</v>
      </c>
      <c r="AJ330" s="125">
        <f t="shared" si="245"/>
        <v>0</v>
      </c>
      <c r="AK330" s="125">
        <f t="shared" si="246"/>
        <v>1206274.3399999999</v>
      </c>
      <c r="AL330" s="125">
        <f t="shared" si="247"/>
        <v>0</v>
      </c>
      <c r="AM330" s="125">
        <f t="shared" si="248"/>
        <v>0</v>
      </c>
      <c r="AN330" s="116">
        <f t="shared" si="249"/>
        <v>60622.686493986592</v>
      </c>
      <c r="AO330" s="51">
        <f>IF($E330=$D$352,U330*'1. UC Assumptions'!$H$14,0)</f>
        <v>0</v>
      </c>
      <c r="AP330" s="123">
        <f t="shared" si="232"/>
        <v>0</v>
      </c>
      <c r="AQ330" s="70">
        <f t="shared" si="250"/>
        <v>0</v>
      </c>
      <c r="AR330" s="70">
        <f t="shared" si="251"/>
        <v>0</v>
      </c>
      <c r="AS330" s="123">
        <f t="shared" si="237"/>
        <v>0</v>
      </c>
      <c r="AT330" s="70">
        <f t="shared" si="252"/>
        <v>0</v>
      </c>
      <c r="AU330" s="70">
        <f t="shared" si="253"/>
        <v>0</v>
      </c>
      <c r="AV330" s="123">
        <f t="shared" si="238"/>
        <v>0</v>
      </c>
      <c r="AW330" s="99">
        <f t="shared" si="236"/>
        <v>60622.686493986592</v>
      </c>
      <c r="AX330" s="281">
        <v>1198452.6600000001</v>
      </c>
      <c r="AY330" s="281">
        <f>ROUND(AX330*'1. UC Assumptions'!$C$19,2)</f>
        <v>502750.89</v>
      </c>
      <c r="AZ330" s="281">
        <f>IF((AE330-AD330-AX330)*'1. UC Assumptions'!$C$19&gt;0,(AE330-AD330-AX330)*'1. UC Assumptions'!$C$19,0)</f>
        <v>3281.1947599998748</v>
      </c>
      <c r="BA330" s="284">
        <f t="shared" si="185"/>
        <v>506032.08475999988</v>
      </c>
      <c r="BB330" s="281">
        <f>ROUND(BA330/'1. UC Assumptions'!$C$19,2)</f>
        <v>1206274.3400000001</v>
      </c>
      <c r="BC330" s="283">
        <f t="shared" si="270"/>
        <v>60622.686493986592</v>
      </c>
      <c r="BD330" s="281">
        <f t="shared" si="254"/>
        <v>0</v>
      </c>
      <c r="BE330" s="281">
        <f t="shared" si="255"/>
        <v>0</v>
      </c>
      <c r="BF330" s="281">
        <f t="shared" si="256"/>
        <v>0</v>
      </c>
      <c r="BG330" s="281">
        <f t="shared" si="257"/>
        <v>1145651.6535060136</v>
      </c>
      <c r="BH330" s="281">
        <f t="shared" si="258"/>
        <v>0</v>
      </c>
      <c r="BI330" s="281">
        <f t="shared" si="259"/>
        <v>0</v>
      </c>
      <c r="BJ330" s="281">
        <f t="shared" si="272"/>
        <v>60622.686493986592</v>
      </c>
      <c r="BK330" s="281">
        <f t="shared" si="260"/>
        <v>0</v>
      </c>
      <c r="BL330" s="281">
        <f t="shared" si="261"/>
        <v>0</v>
      </c>
      <c r="BM330" s="281">
        <f t="shared" si="262"/>
        <v>0</v>
      </c>
      <c r="BN330" s="281">
        <f t="shared" si="263"/>
        <v>0</v>
      </c>
      <c r="BO330" s="281">
        <f t="shared" si="264"/>
        <v>60622.686493986592</v>
      </c>
      <c r="BP330" s="281">
        <f t="shared" si="265"/>
        <v>0</v>
      </c>
      <c r="BQ330" s="281">
        <f t="shared" si="266"/>
        <v>0</v>
      </c>
      <c r="BR330" s="281">
        <f t="shared" si="271"/>
        <v>60622.686493986592</v>
      </c>
      <c r="BS330" s="281">
        <f t="shared" si="239"/>
        <v>25431.21</v>
      </c>
      <c r="BT330" s="117"/>
      <c r="BU330" s="111"/>
      <c r="BV330" s="111"/>
      <c r="BW330" s="126"/>
      <c r="BX330" s="126"/>
    </row>
    <row r="331" spans="1:77" s="8" customFormat="1">
      <c r="A331" s="115"/>
      <c r="B331" s="115" t="s">
        <v>964</v>
      </c>
      <c r="C331" s="115" t="s">
        <v>964</v>
      </c>
      <c r="D331" s="138" t="s">
        <v>974</v>
      </c>
      <c r="E331" s="137"/>
      <c r="F331" s="137"/>
      <c r="G331" s="148" t="s">
        <v>1357</v>
      </c>
      <c r="H331" s="115"/>
      <c r="I331" s="138"/>
      <c r="J331" s="217" t="str">
        <f t="shared" si="233"/>
        <v xml:space="preserve"> </v>
      </c>
      <c r="K331" s="125"/>
      <c r="L331" s="125"/>
      <c r="M331" s="281">
        <v>26142812.16</v>
      </c>
      <c r="N331" s="264">
        <v>26142812.16</v>
      </c>
      <c r="O331" s="282">
        <v>0</v>
      </c>
      <c r="P331" s="93"/>
      <c r="Q331" s="231">
        <v>52456244.800545715</v>
      </c>
      <c r="R331" s="231"/>
      <c r="S331" s="125">
        <v>52456244.800545715</v>
      </c>
      <c r="T331" s="123">
        <v>0</v>
      </c>
      <c r="U331" s="123">
        <f t="shared" si="267"/>
        <v>26313432.640545715</v>
      </c>
      <c r="V331" s="123" t="b">
        <f t="shared" si="240"/>
        <v>0</v>
      </c>
      <c r="W331" s="123" t="b">
        <f t="shared" si="241"/>
        <v>0</v>
      </c>
      <c r="X331" s="125">
        <v>0</v>
      </c>
      <c r="Y331" s="125">
        <v>0</v>
      </c>
      <c r="Z331" s="125">
        <v>0</v>
      </c>
      <c r="AA331" s="125">
        <v>0</v>
      </c>
      <c r="AB331" s="125">
        <v>0</v>
      </c>
      <c r="AC331" s="70">
        <f t="shared" si="268"/>
        <v>0</v>
      </c>
      <c r="AD331" s="70">
        <v>0</v>
      </c>
      <c r="AE331" s="70">
        <f t="shared" si="269"/>
        <v>26313432.640545715</v>
      </c>
      <c r="AF331" s="124">
        <f>IF(D331='2. UC Pool Allocations by Type'!B$5,'2. UC Pool Allocations by Type'!J$5,IF(D331='2. UC Pool Allocations by Type'!B$6,'2. UC Pool Allocations by Type'!J$6,IF(D331='2. UC Pool Allocations by Type'!B$7,'2. UC Pool Allocations by Type'!J$7,IF(D331='2. UC Pool Allocations by Type'!B$10,'2. UC Pool Allocations by Type'!J$10,IF(D331='2. UC Pool Allocations by Type'!B$14,'2. UC Pool Allocations by Type'!J$14,IF(D331='2. UC Pool Allocations by Type'!B$15,'2. UC Pool Allocations by Type'!J$15,IF(D331='2. UC Pool Allocations by Type'!B$16,'2. UC Pool Allocations by Type'!J$16,0)))))))</f>
        <v>5533116.5176705737</v>
      </c>
      <c r="AG331" s="125">
        <f t="shared" si="242"/>
        <v>0</v>
      </c>
      <c r="AH331" s="125">
        <f t="shared" si="243"/>
        <v>0</v>
      </c>
      <c r="AI331" s="125">
        <f t="shared" si="244"/>
        <v>0</v>
      </c>
      <c r="AJ331" s="125">
        <f t="shared" si="245"/>
        <v>0</v>
      </c>
      <c r="AK331" s="125">
        <f t="shared" si="246"/>
        <v>26313432.640545715</v>
      </c>
      <c r="AL331" s="125">
        <f t="shared" si="247"/>
        <v>0</v>
      </c>
      <c r="AM331" s="125">
        <f t="shared" si="248"/>
        <v>0</v>
      </c>
      <c r="AN331" s="116">
        <f t="shared" si="249"/>
        <v>1322411.4321692665</v>
      </c>
      <c r="AO331" s="51">
        <f>IF($E331=$D$352,U331*'1. UC Assumptions'!$H$14,0)</f>
        <v>0</v>
      </c>
      <c r="AP331" s="123">
        <f t="shared" si="232"/>
        <v>0</v>
      </c>
      <c r="AQ331" s="70">
        <f t="shared" si="250"/>
        <v>0</v>
      </c>
      <c r="AR331" s="70">
        <f t="shared" si="251"/>
        <v>0</v>
      </c>
      <c r="AS331" s="123">
        <f t="shared" si="237"/>
        <v>0</v>
      </c>
      <c r="AT331" s="70">
        <f t="shared" si="252"/>
        <v>0</v>
      </c>
      <c r="AU331" s="70">
        <f t="shared" si="253"/>
        <v>0</v>
      </c>
      <c r="AV331" s="123">
        <f t="shared" si="238"/>
        <v>0</v>
      </c>
      <c r="AW331" s="99">
        <f t="shared" si="236"/>
        <v>1322411.4321692665</v>
      </c>
      <c r="AX331" s="281">
        <v>26142812.16</v>
      </c>
      <c r="AY331" s="281">
        <f>ROUND(AX331*'1. UC Assumptions'!$C$19,2)</f>
        <v>10966909.699999999</v>
      </c>
      <c r="AZ331" s="281">
        <f>IF((AE331-AD331-AX331)*'1. UC Assumptions'!$C$19&gt;0,(AE331-AD331-AX331)*'1. UC Assumptions'!$C$19,0)</f>
        <v>71575.291588927226</v>
      </c>
      <c r="BA331" s="284">
        <f t="shared" si="185"/>
        <v>11038484.991588926</v>
      </c>
      <c r="BB331" s="281">
        <f>ROUND(BA331/'1. UC Assumptions'!$C$19,2)</f>
        <v>26313432.640000001</v>
      </c>
      <c r="BC331" s="283">
        <f t="shared" si="270"/>
        <v>1322411.4321692665</v>
      </c>
      <c r="BD331" s="281">
        <f t="shared" si="254"/>
        <v>0</v>
      </c>
      <c r="BE331" s="281">
        <f t="shared" si="255"/>
        <v>0</v>
      </c>
      <c r="BF331" s="281">
        <f t="shared" si="256"/>
        <v>0</v>
      </c>
      <c r="BG331" s="281">
        <f t="shared" si="257"/>
        <v>24991021.207830735</v>
      </c>
      <c r="BH331" s="281">
        <f t="shared" si="258"/>
        <v>0</v>
      </c>
      <c r="BI331" s="281">
        <f t="shared" si="259"/>
        <v>0</v>
      </c>
      <c r="BJ331" s="281">
        <f t="shared" si="272"/>
        <v>1322411.4321692665</v>
      </c>
      <c r="BK331" s="281">
        <f t="shared" si="260"/>
        <v>0</v>
      </c>
      <c r="BL331" s="281">
        <f t="shared" si="261"/>
        <v>0</v>
      </c>
      <c r="BM331" s="281">
        <f t="shared" si="262"/>
        <v>0</v>
      </c>
      <c r="BN331" s="281">
        <f t="shared" si="263"/>
        <v>0</v>
      </c>
      <c r="BO331" s="281">
        <f t="shared" si="264"/>
        <v>1322411.4321692665</v>
      </c>
      <c r="BP331" s="281">
        <f t="shared" si="265"/>
        <v>0</v>
      </c>
      <c r="BQ331" s="281">
        <f t="shared" si="266"/>
        <v>0</v>
      </c>
      <c r="BR331" s="281">
        <f t="shared" si="271"/>
        <v>1322411.4321692665</v>
      </c>
      <c r="BS331" s="281">
        <f t="shared" si="239"/>
        <v>554751.59</v>
      </c>
      <c r="BT331" s="117"/>
      <c r="BU331" s="111"/>
      <c r="BV331" s="111"/>
      <c r="BW331" s="126"/>
      <c r="BX331" s="126"/>
    </row>
    <row r="332" spans="1:77" s="8" customFormat="1">
      <c r="A332" s="227"/>
      <c r="B332" s="232" t="s">
        <v>1375</v>
      </c>
      <c r="C332" s="232" t="s">
        <v>1375</v>
      </c>
      <c r="D332" s="228" t="s">
        <v>974</v>
      </c>
      <c r="E332" s="229"/>
      <c r="G332" s="233" t="s">
        <v>1083</v>
      </c>
      <c r="H332" s="227"/>
      <c r="I332" s="228"/>
      <c r="J332" s="217" t="str">
        <f t="shared" si="233"/>
        <v xml:space="preserve"> </v>
      </c>
      <c r="K332" s="230"/>
      <c r="L332" s="230"/>
      <c r="M332" s="281">
        <v>14043291.25</v>
      </c>
      <c r="N332" s="264">
        <v>14043291.25</v>
      </c>
      <c r="O332" s="282">
        <v>0</v>
      </c>
      <c r="P332" s="231"/>
      <c r="Q332" s="231">
        <v>28178235.730545908</v>
      </c>
      <c r="R332" s="231"/>
      <c r="S332" s="230">
        <v>28178235.730545908</v>
      </c>
      <c r="T332" s="123">
        <v>0</v>
      </c>
      <c r="U332" s="123">
        <f t="shared" si="267"/>
        <v>14134944.480545908</v>
      </c>
      <c r="V332" s="223" t="b">
        <f t="shared" si="240"/>
        <v>0</v>
      </c>
      <c r="W332" s="223" t="b">
        <f t="shared" si="241"/>
        <v>0</v>
      </c>
      <c r="X332" s="125">
        <v>0</v>
      </c>
      <c r="Y332" s="125">
        <v>0</v>
      </c>
      <c r="Z332" s="125">
        <v>0</v>
      </c>
      <c r="AA332" s="125">
        <v>0</v>
      </c>
      <c r="AB332" s="125">
        <v>0</v>
      </c>
      <c r="AC332" s="70">
        <f t="shared" si="268"/>
        <v>0</v>
      </c>
      <c r="AD332" s="70">
        <v>0</v>
      </c>
      <c r="AE332" s="70">
        <f t="shared" si="269"/>
        <v>14134944.480545908</v>
      </c>
      <c r="AF332" s="124">
        <f>IF(D332='2. UC Pool Allocations by Type'!B$5,'2. UC Pool Allocations by Type'!J$5,IF(D332='2. UC Pool Allocations by Type'!B$6,'2. UC Pool Allocations by Type'!J$6,IF(D332='2. UC Pool Allocations by Type'!B$7,'2. UC Pool Allocations by Type'!J$7,IF(D332='2. UC Pool Allocations by Type'!B$10,'2. UC Pool Allocations by Type'!J$10,IF(D332='2. UC Pool Allocations by Type'!B$14,'2. UC Pool Allocations by Type'!J$14,IF(D332='2. UC Pool Allocations by Type'!B$15,'2. UC Pool Allocations by Type'!J$15,IF(D332='2. UC Pool Allocations by Type'!B$16,'2. UC Pool Allocations by Type'!J$16,0)))))))</f>
        <v>5533116.5176705737</v>
      </c>
      <c r="AG332" s="125">
        <f t="shared" si="242"/>
        <v>0</v>
      </c>
      <c r="AH332" s="125">
        <f t="shared" si="243"/>
        <v>0</v>
      </c>
      <c r="AI332" s="125">
        <f t="shared" si="244"/>
        <v>0</v>
      </c>
      <c r="AJ332" s="125">
        <f t="shared" si="245"/>
        <v>0</v>
      </c>
      <c r="AK332" s="125">
        <f t="shared" si="246"/>
        <v>14134944.480545908</v>
      </c>
      <c r="AL332" s="125">
        <f t="shared" si="247"/>
        <v>0</v>
      </c>
      <c r="AM332" s="125">
        <f t="shared" si="248"/>
        <v>0</v>
      </c>
      <c r="AN332" s="116">
        <f t="shared" si="249"/>
        <v>710367.68290540017</v>
      </c>
      <c r="AO332" s="51">
        <f>IF($E332=$D$352,U332*'1. UC Assumptions'!$H$14,0)</f>
        <v>0</v>
      </c>
      <c r="AP332" s="123">
        <f t="shared" ref="AP332" si="273">IF(AO332=0,0,IF(AN332&gt;AO332,0,AO332-AN332))</f>
        <v>0</v>
      </c>
      <c r="AQ332" s="70">
        <f t="shared" si="250"/>
        <v>0</v>
      </c>
      <c r="AR332" s="70">
        <f t="shared" si="251"/>
        <v>0</v>
      </c>
      <c r="AS332" s="123">
        <f t="shared" si="237"/>
        <v>0</v>
      </c>
      <c r="AT332" s="70">
        <f t="shared" si="252"/>
        <v>0</v>
      </c>
      <c r="AU332" s="70">
        <f t="shared" si="253"/>
        <v>0</v>
      </c>
      <c r="AV332" s="123">
        <f t="shared" si="238"/>
        <v>0</v>
      </c>
      <c r="AW332" s="99">
        <f t="shared" ref="AW332" si="274">AN332+AP332+AS332+AV332</f>
        <v>710367.68290540017</v>
      </c>
      <c r="AX332" s="281">
        <v>14043291.25</v>
      </c>
      <c r="AY332" s="281">
        <f>ROUND(AX332*'1. UC Assumptions'!$C$19,2)</f>
        <v>5891160.6799999997</v>
      </c>
      <c r="AZ332" s="281">
        <f>IF((AE332-AD332-AX332)*'1. UC Assumptions'!$C$19&gt;0,(AE332-AD332-AX332)*'1. UC Assumptions'!$C$19,0)</f>
        <v>38448.530214008497</v>
      </c>
      <c r="BA332" s="284">
        <f t="shared" ref="BA332:BA336" si="275">AZ332+AY332</f>
        <v>5929609.2102140086</v>
      </c>
      <c r="BB332" s="281">
        <f>ROUND(BA332/'1. UC Assumptions'!$C$19,2)</f>
        <v>14134944.48</v>
      </c>
      <c r="BC332" s="283">
        <f t="shared" si="270"/>
        <v>710367.68290540017</v>
      </c>
      <c r="BD332" s="281">
        <f t="shared" si="254"/>
        <v>0</v>
      </c>
      <c r="BE332" s="281">
        <f t="shared" si="255"/>
        <v>0</v>
      </c>
      <c r="BF332" s="281">
        <f t="shared" si="256"/>
        <v>0</v>
      </c>
      <c r="BG332" s="281">
        <f t="shared" si="257"/>
        <v>13424576.7970946</v>
      </c>
      <c r="BH332" s="281">
        <f t="shared" si="258"/>
        <v>0</v>
      </c>
      <c r="BI332" s="281">
        <f t="shared" si="259"/>
        <v>0</v>
      </c>
      <c r="BJ332" s="281">
        <f t="shared" ref="BJ332:BJ336" si="276">BC332+BH332+BI332</f>
        <v>710367.68290540017</v>
      </c>
      <c r="BK332" s="281">
        <f t="shared" si="260"/>
        <v>0</v>
      </c>
      <c r="BL332" s="281">
        <f t="shared" si="261"/>
        <v>0</v>
      </c>
      <c r="BM332" s="281">
        <f t="shared" si="262"/>
        <v>0</v>
      </c>
      <c r="BN332" s="281">
        <f t="shared" si="263"/>
        <v>0</v>
      </c>
      <c r="BO332" s="281">
        <f t="shared" si="264"/>
        <v>710367.68290540017</v>
      </c>
      <c r="BP332" s="281">
        <f t="shared" si="265"/>
        <v>0</v>
      </c>
      <c r="BQ332" s="281">
        <f t="shared" si="266"/>
        <v>0</v>
      </c>
      <c r="BR332" s="281">
        <f t="shared" si="271"/>
        <v>710367.68290540017</v>
      </c>
      <c r="BS332" s="281">
        <f t="shared" si="239"/>
        <v>297999.24</v>
      </c>
      <c r="BT332" s="224"/>
      <c r="BU332" s="111"/>
      <c r="BV332" s="111"/>
      <c r="BW332" s="225"/>
      <c r="BX332" s="225"/>
    </row>
    <row r="333" spans="1:77" s="8" customFormat="1">
      <c r="A333" s="115"/>
      <c r="B333" s="115" t="s">
        <v>969</v>
      </c>
      <c r="C333" s="115" t="s">
        <v>969</v>
      </c>
      <c r="D333" s="138" t="s">
        <v>974</v>
      </c>
      <c r="E333" s="137"/>
      <c r="F333" s="137"/>
      <c r="G333" s="148" t="s">
        <v>1358</v>
      </c>
      <c r="H333" s="115"/>
      <c r="I333" s="138"/>
      <c r="J333" s="217" t="str">
        <f t="shared" si="233"/>
        <v xml:space="preserve"> </v>
      </c>
      <c r="K333" s="125"/>
      <c r="L333" s="125"/>
      <c r="M333" s="281">
        <v>31418463.219999999</v>
      </c>
      <c r="N333" s="264">
        <v>31418463.219999999</v>
      </c>
      <c r="O333" s="282">
        <v>0</v>
      </c>
      <c r="P333" s="93"/>
      <c r="Q333" s="231">
        <v>63041978.340927213</v>
      </c>
      <c r="R333" s="231"/>
      <c r="S333" s="125">
        <v>63041978.340927213</v>
      </c>
      <c r="T333" s="123">
        <v>0</v>
      </c>
      <c r="U333" s="123">
        <f t="shared" si="267"/>
        <v>31623515.120927215</v>
      </c>
      <c r="V333" s="123" t="b">
        <f t="shared" si="240"/>
        <v>0</v>
      </c>
      <c r="W333" s="123" t="b">
        <f t="shared" si="241"/>
        <v>0</v>
      </c>
      <c r="X333" s="125">
        <v>0</v>
      </c>
      <c r="Y333" s="125">
        <v>0</v>
      </c>
      <c r="Z333" s="125">
        <v>0</v>
      </c>
      <c r="AA333" s="125">
        <v>0</v>
      </c>
      <c r="AB333" s="125">
        <v>0</v>
      </c>
      <c r="AC333" s="70">
        <f t="shared" si="268"/>
        <v>0</v>
      </c>
      <c r="AD333" s="70">
        <v>0</v>
      </c>
      <c r="AE333" s="70">
        <f t="shared" si="269"/>
        <v>31623515.120927215</v>
      </c>
      <c r="AF333" s="124">
        <f>IF(D333='2. UC Pool Allocations by Type'!B$5,'2. UC Pool Allocations by Type'!J$5,IF(D333='2. UC Pool Allocations by Type'!B$6,'2. UC Pool Allocations by Type'!J$6,IF(D333='2. UC Pool Allocations by Type'!B$7,'2. UC Pool Allocations by Type'!J$7,IF(D333='2. UC Pool Allocations by Type'!B$10,'2. UC Pool Allocations by Type'!J$10,IF(D333='2. UC Pool Allocations by Type'!B$14,'2. UC Pool Allocations by Type'!J$14,IF(D333='2. UC Pool Allocations by Type'!B$15,'2. UC Pool Allocations by Type'!J$15,IF(D333='2. UC Pool Allocations by Type'!B$16,'2. UC Pool Allocations by Type'!J$16,0)))))))</f>
        <v>5533116.5176705737</v>
      </c>
      <c r="AG333" s="125">
        <f t="shared" si="242"/>
        <v>0</v>
      </c>
      <c r="AH333" s="125">
        <f t="shared" si="243"/>
        <v>0</v>
      </c>
      <c r="AI333" s="125">
        <f t="shared" si="244"/>
        <v>0</v>
      </c>
      <c r="AJ333" s="125">
        <f t="shared" si="245"/>
        <v>0</v>
      </c>
      <c r="AK333" s="125">
        <f t="shared" si="246"/>
        <v>31623515.120927215</v>
      </c>
      <c r="AL333" s="125">
        <f t="shared" si="247"/>
        <v>0</v>
      </c>
      <c r="AM333" s="125">
        <f t="shared" si="248"/>
        <v>0</v>
      </c>
      <c r="AN333" s="116">
        <f t="shared" si="249"/>
        <v>1589275.6559953147</v>
      </c>
      <c r="AO333" s="51">
        <f>IF($E333=$D$352,U333*'1. UC Assumptions'!$H$14,0)</f>
        <v>0</v>
      </c>
      <c r="AP333" s="123">
        <f t="shared" si="232"/>
        <v>0</v>
      </c>
      <c r="AQ333" s="70">
        <f t="shared" si="250"/>
        <v>0</v>
      </c>
      <c r="AR333" s="70">
        <f t="shared" si="251"/>
        <v>0</v>
      </c>
      <c r="AS333" s="123">
        <f t="shared" si="237"/>
        <v>0</v>
      </c>
      <c r="AT333" s="70">
        <f t="shared" si="252"/>
        <v>0</v>
      </c>
      <c r="AU333" s="70">
        <f t="shared" si="253"/>
        <v>0</v>
      </c>
      <c r="AV333" s="123">
        <f t="shared" si="238"/>
        <v>0</v>
      </c>
      <c r="AW333" s="99">
        <f t="shared" si="236"/>
        <v>1589275.6559953147</v>
      </c>
      <c r="AX333" s="281">
        <v>31418463.219999999</v>
      </c>
      <c r="AY333" s="281">
        <f>ROUND(AX333*'1. UC Assumptions'!$C$19,2)</f>
        <v>13180045.32</v>
      </c>
      <c r="AZ333" s="281">
        <f>IF((AE333-AD333-AX333)*'1. UC Assumptions'!$C$19&gt;0,(AE333-AD333-AX333)*'1. UC Assumptions'!$C$19,0)</f>
        <v>86019.272438967033</v>
      </c>
      <c r="BA333" s="284">
        <f t="shared" si="275"/>
        <v>13266064.592438968</v>
      </c>
      <c r="BB333" s="281">
        <f>ROUND(BA333/'1. UC Assumptions'!$C$19,2)</f>
        <v>31623515.120000001</v>
      </c>
      <c r="BC333" s="283">
        <f t="shared" si="270"/>
        <v>1589275.6559953147</v>
      </c>
      <c r="BD333" s="281">
        <f t="shared" si="254"/>
        <v>0</v>
      </c>
      <c r="BE333" s="281">
        <f t="shared" si="255"/>
        <v>0</v>
      </c>
      <c r="BF333" s="281">
        <f t="shared" si="256"/>
        <v>0</v>
      </c>
      <c r="BG333" s="281">
        <f t="shared" si="257"/>
        <v>30034239.464004688</v>
      </c>
      <c r="BH333" s="281">
        <f t="shared" si="258"/>
        <v>0</v>
      </c>
      <c r="BI333" s="281">
        <f t="shared" si="259"/>
        <v>0</v>
      </c>
      <c r="BJ333" s="281">
        <f t="shared" si="276"/>
        <v>1589275.6559953147</v>
      </c>
      <c r="BK333" s="281">
        <f t="shared" si="260"/>
        <v>0</v>
      </c>
      <c r="BL333" s="281">
        <f t="shared" si="261"/>
        <v>0</v>
      </c>
      <c r="BM333" s="281">
        <f t="shared" si="262"/>
        <v>0</v>
      </c>
      <c r="BN333" s="281">
        <f t="shared" si="263"/>
        <v>0</v>
      </c>
      <c r="BO333" s="281">
        <f t="shared" si="264"/>
        <v>1589275.6559953147</v>
      </c>
      <c r="BP333" s="281">
        <f t="shared" si="265"/>
        <v>0</v>
      </c>
      <c r="BQ333" s="281">
        <f t="shared" si="266"/>
        <v>0</v>
      </c>
      <c r="BR333" s="281">
        <f t="shared" si="271"/>
        <v>1589275.6559953147</v>
      </c>
      <c r="BS333" s="281">
        <f t="shared" si="239"/>
        <v>666701.13</v>
      </c>
      <c r="BT333" s="117"/>
      <c r="BU333" s="111"/>
      <c r="BV333" s="111"/>
      <c r="BW333" s="126"/>
      <c r="BX333" s="126"/>
    </row>
    <row r="334" spans="1:77" s="8" customFormat="1">
      <c r="A334" s="115"/>
      <c r="B334" s="146" t="s">
        <v>965</v>
      </c>
      <c r="C334" s="146" t="s">
        <v>965</v>
      </c>
      <c r="D334" s="138" t="s">
        <v>974</v>
      </c>
      <c r="E334" s="137"/>
      <c r="F334" s="137"/>
      <c r="G334" s="148" t="s">
        <v>1359</v>
      </c>
      <c r="H334" s="115"/>
      <c r="I334" s="138"/>
      <c r="J334" s="217" t="str">
        <f t="shared" si="233"/>
        <v xml:space="preserve"> </v>
      </c>
      <c r="K334" s="125"/>
      <c r="L334" s="125"/>
      <c r="M334" s="281">
        <v>2738748.5300000003</v>
      </c>
      <c r="N334" s="264">
        <v>2738748.5300000003</v>
      </c>
      <c r="O334" s="282">
        <v>0</v>
      </c>
      <c r="P334" s="93"/>
      <c r="Q334" s="231">
        <v>5495371.4559540804</v>
      </c>
      <c r="R334" s="231"/>
      <c r="S334" s="125">
        <v>5495371.4559540804</v>
      </c>
      <c r="T334" s="123">
        <v>0</v>
      </c>
      <c r="U334" s="123">
        <f t="shared" si="267"/>
        <v>2756622.9259540802</v>
      </c>
      <c r="V334" s="123" t="b">
        <f t="shared" si="240"/>
        <v>0</v>
      </c>
      <c r="W334" s="123" t="b">
        <f t="shared" si="241"/>
        <v>0</v>
      </c>
      <c r="X334" s="125">
        <v>0</v>
      </c>
      <c r="Y334" s="125">
        <v>0</v>
      </c>
      <c r="Z334" s="125">
        <v>0</v>
      </c>
      <c r="AA334" s="125">
        <v>0</v>
      </c>
      <c r="AB334" s="125">
        <v>0</v>
      </c>
      <c r="AC334" s="70">
        <f t="shared" si="268"/>
        <v>0</v>
      </c>
      <c r="AD334" s="70">
        <v>0</v>
      </c>
      <c r="AE334" s="70">
        <f t="shared" si="269"/>
        <v>2756622.9259540802</v>
      </c>
      <c r="AF334" s="124">
        <f>IF(D334='2. UC Pool Allocations by Type'!B$5,'2. UC Pool Allocations by Type'!J$5,IF(D334='2. UC Pool Allocations by Type'!B$6,'2. UC Pool Allocations by Type'!J$6,IF(D334='2. UC Pool Allocations by Type'!B$7,'2. UC Pool Allocations by Type'!J$7,IF(D334='2. UC Pool Allocations by Type'!B$10,'2. UC Pool Allocations by Type'!J$10,IF(D334='2. UC Pool Allocations by Type'!B$14,'2. UC Pool Allocations by Type'!J$14,IF(D334='2. UC Pool Allocations by Type'!B$15,'2. UC Pool Allocations by Type'!J$15,IF(D334='2. UC Pool Allocations by Type'!B$16,'2. UC Pool Allocations by Type'!J$16,0)))))))</f>
        <v>5533116.5176705737</v>
      </c>
      <c r="AG334" s="125">
        <f t="shared" si="242"/>
        <v>0</v>
      </c>
      <c r="AH334" s="125">
        <f t="shared" si="243"/>
        <v>0</v>
      </c>
      <c r="AI334" s="125">
        <f t="shared" si="244"/>
        <v>0</v>
      </c>
      <c r="AJ334" s="125">
        <f t="shared" si="245"/>
        <v>0</v>
      </c>
      <c r="AK334" s="125">
        <f t="shared" si="246"/>
        <v>2756622.9259540802</v>
      </c>
      <c r="AL334" s="125">
        <f t="shared" si="247"/>
        <v>0</v>
      </c>
      <c r="AM334" s="125">
        <f t="shared" si="248"/>
        <v>0</v>
      </c>
      <c r="AN334" s="116">
        <f t="shared" si="249"/>
        <v>138537.21486129783</v>
      </c>
      <c r="AO334" s="51">
        <f>IF($E334=$D$352,U334*'1. UC Assumptions'!$H$14,0)</f>
        <v>0</v>
      </c>
      <c r="AP334" s="123">
        <f t="shared" si="232"/>
        <v>0</v>
      </c>
      <c r="AQ334" s="70">
        <f t="shared" si="250"/>
        <v>0</v>
      </c>
      <c r="AR334" s="70">
        <f t="shared" si="251"/>
        <v>0</v>
      </c>
      <c r="AS334" s="123">
        <f t="shared" si="237"/>
        <v>0</v>
      </c>
      <c r="AT334" s="70">
        <f t="shared" si="252"/>
        <v>0</v>
      </c>
      <c r="AU334" s="70">
        <f t="shared" si="253"/>
        <v>0</v>
      </c>
      <c r="AV334" s="123">
        <f t="shared" si="238"/>
        <v>0</v>
      </c>
      <c r="AW334" s="99">
        <f t="shared" si="236"/>
        <v>138537.21486129783</v>
      </c>
      <c r="AX334" s="281">
        <v>2738748.5300000003</v>
      </c>
      <c r="AY334" s="281">
        <f>ROUND(AX334*'1. UC Assumptions'!$C$19,2)</f>
        <v>1148905.01</v>
      </c>
      <c r="AZ334" s="281">
        <f>IF((AE334-AD334-AX334)*'1. UC Assumptions'!$C$19&gt;0,(AE334-AD334-AX334)*'1. UC Assumptions'!$C$19,0)</f>
        <v>7498.309102736529</v>
      </c>
      <c r="BA334" s="284">
        <f t="shared" si="275"/>
        <v>1156403.3191027364</v>
      </c>
      <c r="BB334" s="281">
        <f>ROUND(BA334/'1. UC Assumptions'!$C$19,2)</f>
        <v>2756622.93</v>
      </c>
      <c r="BC334" s="283">
        <f t="shared" si="270"/>
        <v>138537.21486129783</v>
      </c>
      <c r="BD334" s="281">
        <f t="shared" si="254"/>
        <v>0</v>
      </c>
      <c r="BE334" s="281">
        <f t="shared" si="255"/>
        <v>0</v>
      </c>
      <c r="BF334" s="281">
        <f t="shared" si="256"/>
        <v>0</v>
      </c>
      <c r="BG334" s="281">
        <f t="shared" si="257"/>
        <v>2618085.7151387022</v>
      </c>
      <c r="BH334" s="281">
        <f t="shared" si="258"/>
        <v>0</v>
      </c>
      <c r="BI334" s="281">
        <f t="shared" si="259"/>
        <v>0</v>
      </c>
      <c r="BJ334" s="281">
        <f t="shared" si="276"/>
        <v>138537.21486129783</v>
      </c>
      <c r="BK334" s="281">
        <f t="shared" si="260"/>
        <v>0</v>
      </c>
      <c r="BL334" s="281">
        <f t="shared" si="261"/>
        <v>0</v>
      </c>
      <c r="BM334" s="281">
        <f t="shared" si="262"/>
        <v>0</v>
      </c>
      <c r="BN334" s="281">
        <f t="shared" si="263"/>
        <v>0</v>
      </c>
      <c r="BO334" s="281">
        <f t="shared" si="264"/>
        <v>138537.21486129783</v>
      </c>
      <c r="BP334" s="281">
        <f t="shared" si="265"/>
        <v>0</v>
      </c>
      <c r="BQ334" s="281">
        <f t="shared" si="266"/>
        <v>0</v>
      </c>
      <c r="BR334" s="281">
        <f t="shared" si="271"/>
        <v>138537.21486129783</v>
      </c>
      <c r="BS334" s="281">
        <f t="shared" si="239"/>
        <v>58116.36</v>
      </c>
      <c r="BT334" s="117"/>
      <c r="BU334" s="111"/>
      <c r="BV334" s="111"/>
      <c r="BW334" s="126"/>
      <c r="BX334" s="126"/>
    </row>
    <row r="335" spans="1:77" s="8" customFormat="1">
      <c r="A335" s="115"/>
      <c r="B335" s="115" t="s">
        <v>966</v>
      </c>
      <c r="C335" s="115" t="s">
        <v>966</v>
      </c>
      <c r="D335" s="138" t="s">
        <v>974</v>
      </c>
      <c r="E335" s="137"/>
      <c r="F335" s="137"/>
      <c r="G335" s="148" t="s">
        <v>1360</v>
      </c>
      <c r="H335" s="115"/>
      <c r="I335" s="138"/>
      <c r="J335" s="217" t="str">
        <f t="shared" si="233"/>
        <v xml:space="preserve"> </v>
      </c>
      <c r="K335" s="125"/>
      <c r="L335" s="125"/>
      <c r="M335" s="281">
        <v>8562.4699999999975</v>
      </c>
      <c r="N335" s="264">
        <v>8562.4699999999975</v>
      </c>
      <c r="O335" s="282">
        <v>0</v>
      </c>
      <c r="P335" s="93"/>
      <c r="Q335" s="231">
        <v>17180.831075629158</v>
      </c>
      <c r="R335" s="231"/>
      <c r="S335" s="125">
        <v>17180.831075629158</v>
      </c>
      <c r="T335" s="123">
        <v>0</v>
      </c>
      <c r="U335" s="123">
        <f t="shared" si="267"/>
        <v>8618.36107562916</v>
      </c>
      <c r="V335" s="123" t="b">
        <f t="shared" si="240"/>
        <v>0</v>
      </c>
      <c r="W335" s="123" t="b">
        <f t="shared" si="241"/>
        <v>0</v>
      </c>
      <c r="X335" s="125">
        <v>0</v>
      </c>
      <c r="Y335" s="125">
        <v>0</v>
      </c>
      <c r="Z335" s="125">
        <v>0</v>
      </c>
      <c r="AA335" s="125">
        <v>0</v>
      </c>
      <c r="AB335" s="125">
        <v>0</v>
      </c>
      <c r="AC335" s="70">
        <f t="shared" si="268"/>
        <v>0</v>
      </c>
      <c r="AD335" s="70">
        <v>0</v>
      </c>
      <c r="AE335" s="70">
        <f t="shared" si="269"/>
        <v>8618.36107562916</v>
      </c>
      <c r="AF335" s="124">
        <f>IF(D335='2. UC Pool Allocations by Type'!B$5,'2. UC Pool Allocations by Type'!J$5,IF(D335='2. UC Pool Allocations by Type'!B$6,'2. UC Pool Allocations by Type'!J$6,IF(D335='2. UC Pool Allocations by Type'!B$7,'2. UC Pool Allocations by Type'!J$7,IF(D335='2. UC Pool Allocations by Type'!B$10,'2. UC Pool Allocations by Type'!J$10,IF(D335='2. UC Pool Allocations by Type'!B$14,'2. UC Pool Allocations by Type'!J$14,IF(D335='2. UC Pool Allocations by Type'!B$15,'2. UC Pool Allocations by Type'!J$15,IF(D335='2. UC Pool Allocations by Type'!B$16,'2. UC Pool Allocations by Type'!J$16,0)))))))</f>
        <v>5533116.5176705737</v>
      </c>
      <c r="AG335" s="125">
        <f t="shared" si="242"/>
        <v>0</v>
      </c>
      <c r="AH335" s="125">
        <f t="shared" si="243"/>
        <v>0</v>
      </c>
      <c r="AI335" s="125">
        <f t="shared" si="244"/>
        <v>0</v>
      </c>
      <c r="AJ335" s="125">
        <f t="shared" si="245"/>
        <v>0</v>
      </c>
      <c r="AK335" s="125">
        <f t="shared" si="246"/>
        <v>8618.36107562916</v>
      </c>
      <c r="AL335" s="125">
        <f t="shared" si="247"/>
        <v>0</v>
      </c>
      <c r="AM335" s="125">
        <f t="shared" si="248"/>
        <v>0</v>
      </c>
      <c r="AN335" s="116">
        <f t="shared" si="249"/>
        <v>433.12552066708446</v>
      </c>
      <c r="AO335" s="51">
        <f>IF($E335=$D$352,U335*'1. UC Assumptions'!$H$14,0)</f>
        <v>0</v>
      </c>
      <c r="AP335" s="123">
        <f t="shared" si="232"/>
        <v>0</v>
      </c>
      <c r="AQ335" s="70">
        <f t="shared" si="250"/>
        <v>0</v>
      </c>
      <c r="AR335" s="70">
        <f t="shared" si="251"/>
        <v>0</v>
      </c>
      <c r="AS335" s="123">
        <f t="shared" si="237"/>
        <v>0</v>
      </c>
      <c r="AT335" s="70">
        <f t="shared" si="252"/>
        <v>0</v>
      </c>
      <c r="AU335" s="70">
        <f t="shared" si="253"/>
        <v>0</v>
      </c>
      <c r="AV335" s="123">
        <f t="shared" si="238"/>
        <v>0</v>
      </c>
      <c r="AW335" s="99">
        <f t="shared" si="236"/>
        <v>433.12552066708446</v>
      </c>
      <c r="AX335" s="281">
        <v>8562.4699999999975</v>
      </c>
      <c r="AY335" s="281">
        <f>ROUND(AX335*'1. UC Assumptions'!$C$19,2)</f>
        <v>3591.96</v>
      </c>
      <c r="AZ335" s="281">
        <f>IF((AE335-AD335-AX335)*'1. UC Assumptions'!$C$19&gt;0,(AE335-AD335-AX335)*'1. UC Assumptions'!$C$19,0)</f>
        <v>23.446306226433673</v>
      </c>
      <c r="BA335" s="284">
        <f t="shared" si="275"/>
        <v>3615.4063062264336</v>
      </c>
      <c r="BB335" s="281">
        <f>ROUND(BA335/'1. UC Assumptions'!$C$19,2)</f>
        <v>8618.3700000000008</v>
      </c>
      <c r="BC335" s="283">
        <f t="shared" si="270"/>
        <v>433.12552066708446</v>
      </c>
      <c r="BD335" s="281">
        <f t="shared" si="254"/>
        <v>0</v>
      </c>
      <c r="BE335" s="281">
        <f t="shared" si="255"/>
        <v>0</v>
      </c>
      <c r="BF335" s="281">
        <f t="shared" si="256"/>
        <v>0</v>
      </c>
      <c r="BG335" s="281">
        <f t="shared" si="257"/>
        <v>8185.2444793329159</v>
      </c>
      <c r="BH335" s="281">
        <f t="shared" si="258"/>
        <v>0</v>
      </c>
      <c r="BI335" s="281">
        <f t="shared" si="259"/>
        <v>0</v>
      </c>
      <c r="BJ335" s="281">
        <f t="shared" si="276"/>
        <v>433.12552066708446</v>
      </c>
      <c r="BK335" s="281">
        <f t="shared" si="260"/>
        <v>0</v>
      </c>
      <c r="BL335" s="281">
        <f t="shared" si="261"/>
        <v>0</v>
      </c>
      <c r="BM335" s="281">
        <f t="shared" si="262"/>
        <v>0</v>
      </c>
      <c r="BN335" s="281">
        <f t="shared" si="263"/>
        <v>0</v>
      </c>
      <c r="BO335" s="281">
        <f t="shared" si="264"/>
        <v>433.12552066708446</v>
      </c>
      <c r="BP335" s="281">
        <f t="shared" si="265"/>
        <v>0</v>
      </c>
      <c r="BQ335" s="281">
        <f t="shared" si="266"/>
        <v>0</v>
      </c>
      <c r="BR335" s="281">
        <f t="shared" si="271"/>
        <v>433.12552066708446</v>
      </c>
      <c r="BS335" s="281">
        <f t="shared" si="239"/>
        <v>181.69</v>
      </c>
      <c r="BT335" s="90"/>
      <c r="BU335" s="111"/>
      <c r="BV335" s="111"/>
      <c r="BW335" s="126"/>
      <c r="BX335" s="126"/>
    </row>
    <row r="336" spans="1:77" s="8" customFormat="1">
      <c r="A336" s="115"/>
      <c r="B336" s="115" t="s">
        <v>967</v>
      </c>
      <c r="C336" s="115" t="s">
        <v>967</v>
      </c>
      <c r="D336" s="138" t="s">
        <v>974</v>
      </c>
      <c r="E336" s="137"/>
      <c r="F336" s="137"/>
      <c r="G336" s="148" t="s">
        <v>1361</v>
      </c>
      <c r="H336" s="115"/>
      <c r="I336" s="138"/>
      <c r="J336" s="217" t="str">
        <f t="shared" si="233"/>
        <v xml:space="preserve"> </v>
      </c>
      <c r="K336" s="125"/>
      <c r="L336" s="125"/>
      <c r="M336" s="281">
        <v>846227.7</v>
      </c>
      <c r="N336" s="264">
        <v>846227.7</v>
      </c>
      <c r="O336" s="282">
        <v>0</v>
      </c>
      <c r="P336" s="93"/>
      <c r="Q336" s="231">
        <v>1697978.2979684297</v>
      </c>
      <c r="R336" s="231"/>
      <c r="S336" s="125">
        <v>1697978.2979684297</v>
      </c>
      <c r="T336" s="123">
        <v>0</v>
      </c>
      <c r="U336" s="123">
        <f t="shared" si="267"/>
        <v>851750.59796842979</v>
      </c>
      <c r="V336" s="123" t="b">
        <f t="shared" si="240"/>
        <v>0</v>
      </c>
      <c r="W336" s="123" t="b">
        <f t="shared" si="241"/>
        <v>0</v>
      </c>
      <c r="X336" s="125">
        <v>0</v>
      </c>
      <c r="Y336" s="125">
        <v>0</v>
      </c>
      <c r="Z336" s="125">
        <v>0</v>
      </c>
      <c r="AA336" s="125">
        <v>0</v>
      </c>
      <c r="AB336" s="125">
        <v>0</v>
      </c>
      <c r="AC336" s="70">
        <f t="shared" si="268"/>
        <v>0</v>
      </c>
      <c r="AD336" s="70">
        <v>0</v>
      </c>
      <c r="AE336" s="70">
        <f t="shared" si="269"/>
        <v>851750.59796842979</v>
      </c>
      <c r="AF336" s="124">
        <f>IF(D336='2. UC Pool Allocations by Type'!B$5,'2. UC Pool Allocations by Type'!J$5,IF(D336='2. UC Pool Allocations by Type'!B$6,'2. UC Pool Allocations by Type'!J$6,IF(D336='2. UC Pool Allocations by Type'!B$7,'2. UC Pool Allocations by Type'!J$7,IF(D336='2. UC Pool Allocations by Type'!B$10,'2. UC Pool Allocations by Type'!J$10,IF(D336='2. UC Pool Allocations by Type'!B$14,'2. UC Pool Allocations by Type'!J$14,IF(D336='2. UC Pool Allocations by Type'!B$15,'2. UC Pool Allocations by Type'!J$15,IF(D336='2. UC Pool Allocations by Type'!B$16,'2. UC Pool Allocations by Type'!J$16,0)))))))</f>
        <v>5533116.5176705737</v>
      </c>
      <c r="AG336" s="125">
        <f t="shared" si="242"/>
        <v>0</v>
      </c>
      <c r="AH336" s="125">
        <f t="shared" si="243"/>
        <v>0</v>
      </c>
      <c r="AI336" s="125">
        <f t="shared" si="244"/>
        <v>0</v>
      </c>
      <c r="AJ336" s="125">
        <f t="shared" si="245"/>
        <v>0</v>
      </c>
      <c r="AK336" s="125">
        <f t="shared" si="246"/>
        <v>851750.59796842979</v>
      </c>
      <c r="AL336" s="125">
        <f t="shared" si="247"/>
        <v>0</v>
      </c>
      <c r="AM336" s="125">
        <f t="shared" si="248"/>
        <v>0</v>
      </c>
      <c r="AN336" s="116">
        <f t="shared" si="249"/>
        <v>42805.693331506773</v>
      </c>
      <c r="AO336" s="51">
        <f>IF($E336=$D$352,U336*'1. UC Assumptions'!$H$14,0)</f>
        <v>0</v>
      </c>
      <c r="AP336" s="123">
        <f t="shared" si="232"/>
        <v>0</v>
      </c>
      <c r="AQ336" s="70">
        <f t="shared" si="250"/>
        <v>0</v>
      </c>
      <c r="AR336" s="70">
        <f t="shared" si="251"/>
        <v>0</v>
      </c>
      <c r="AS336" s="123">
        <f t="shared" si="237"/>
        <v>0</v>
      </c>
      <c r="AT336" s="70">
        <f t="shared" si="252"/>
        <v>0</v>
      </c>
      <c r="AU336" s="70">
        <f t="shared" si="253"/>
        <v>0</v>
      </c>
      <c r="AV336" s="123">
        <f t="shared" si="238"/>
        <v>0</v>
      </c>
      <c r="AW336" s="99">
        <f t="shared" si="236"/>
        <v>42805.693331506773</v>
      </c>
      <c r="AX336" s="281">
        <v>846227.7</v>
      </c>
      <c r="AY336" s="281">
        <f>ROUND(AX336*'1. UC Assumptions'!$C$19,2)</f>
        <v>354992.52</v>
      </c>
      <c r="AZ336" s="281">
        <f>IF((AE336-AD336-AX336)*'1. UC Assumptions'!$C$19&gt;0,(AE336-AD336-AX336)*'1. UC Assumptions'!$C$19,0)</f>
        <v>2316.8556977563176</v>
      </c>
      <c r="BA336" s="284">
        <f t="shared" si="275"/>
        <v>357309.37569775636</v>
      </c>
      <c r="BB336" s="281">
        <f>ROUND(BA336/'1. UC Assumptions'!$C$19,2)</f>
        <v>851750.6</v>
      </c>
      <c r="BC336" s="283">
        <f t="shared" si="270"/>
        <v>42805.693331506773</v>
      </c>
      <c r="BD336" s="281">
        <f t="shared" si="254"/>
        <v>0</v>
      </c>
      <c r="BE336" s="281">
        <f t="shared" si="255"/>
        <v>0</v>
      </c>
      <c r="BF336" s="281">
        <f t="shared" si="256"/>
        <v>0</v>
      </c>
      <c r="BG336" s="281">
        <f t="shared" si="257"/>
        <v>808944.90666849317</v>
      </c>
      <c r="BH336" s="281">
        <f t="shared" si="258"/>
        <v>0</v>
      </c>
      <c r="BI336" s="281">
        <f t="shared" si="259"/>
        <v>0</v>
      </c>
      <c r="BJ336" s="281">
        <f t="shared" si="276"/>
        <v>42805.693331506773</v>
      </c>
      <c r="BK336" s="281">
        <f t="shared" si="260"/>
        <v>0</v>
      </c>
      <c r="BL336" s="281">
        <f t="shared" si="261"/>
        <v>0</v>
      </c>
      <c r="BM336" s="281">
        <f t="shared" si="262"/>
        <v>0</v>
      </c>
      <c r="BN336" s="281">
        <f t="shared" si="263"/>
        <v>0</v>
      </c>
      <c r="BO336" s="281">
        <f t="shared" si="264"/>
        <v>42805.693331506773</v>
      </c>
      <c r="BP336" s="281">
        <f t="shared" si="265"/>
        <v>0</v>
      </c>
      <c r="BQ336" s="281">
        <f t="shared" si="266"/>
        <v>0</v>
      </c>
      <c r="BR336" s="281">
        <f t="shared" si="271"/>
        <v>42805.693331506773</v>
      </c>
      <c r="BS336" s="281">
        <f t="shared" si="239"/>
        <v>17956.98</v>
      </c>
      <c r="BT336" s="117"/>
      <c r="BU336" s="111"/>
      <c r="BV336" s="111"/>
      <c r="BW336" s="126"/>
      <c r="BX336" s="126"/>
    </row>
    <row r="337" spans="1:76" s="8" customFormat="1">
      <c r="A337" s="115"/>
      <c r="B337" s="115" t="s">
        <v>1362</v>
      </c>
      <c r="C337" s="115" t="s">
        <v>2156</v>
      </c>
      <c r="D337" s="138" t="s">
        <v>974</v>
      </c>
      <c r="E337" s="137"/>
      <c r="F337" s="137"/>
      <c r="G337" s="148" t="s">
        <v>1363</v>
      </c>
      <c r="H337" s="115"/>
      <c r="I337" s="138"/>
      <c r="J337" s="217" t="str">
        <f t="shared" si="233"/>
        <v xml:space="preserve"> </v>
      </c>
      <c r="K337" s="125"/>
      <c r="L337" s="125"/>
      <c r="M337" s="281">
        <v>170215.97</v>
      </c>
      <c r="N337" s="264">
        <v>170215.97</v>
      </c>
      <c r="O337" s="282">
        <v>0</v>
      </c>
      <c r="P337" s="93"/>
      <c r="Q337" s="231">
        <v>341542.85944945563</v>
      </c>
      <c r="R337" s="231"/>
      <c r="S337" s="125">
        <v>341542.85944945563</v>
      </c>
      <c r="T337" s="123">
        <v>0</v>
      </c>
      <c r="U337" s="123">
        <f t="shared" si="267"/>
        <v>171326.88944945563</v>
      </c>
      <c r="V337" s="123" t="b">
        <f t="shared" si="240"/>
        <v>0</v>
      </c>
      <c r="W337" s="123" t="b">
        <f t="shared" si="241"/>
        <v>0</v>
      </c>
      <c r="X337" s="125">
        <v>0</v>
      </c>
      <c r="Y337" s="125">
        <v>0</v>
      </c>
      <c r="Z337" s="125">
        <v>0</v>
      </c>
      <c r="AA337" s="125">
        <v>0</v>
      </c>
      <c r="AB337" s="125">
        <v>0</v>
      </c>
      <c r="AC337" s="70">
        <f t="shared" si="268"/>
        <v>0</v>
      </c>
      <c r="AD337" s="70">
        <v>0</v>
      </c>
      <c r="AE337" s="70">
        <f t="shared" si="269"/>
        <v>171326.88944945563</v>
      </c>
      <c r="AF337" s="124">
        <f>IF(D337='2. UC Pool Allocations by Type'!B$5,'2. UC Pool Allocations by Type'!J$5,IF(D337='2. UC Pool Allocations by Type'!B$6,'2. UC Pool Allocations by Type'!J$6,IF(D337='2. UC Pool Allocations by Type'!B$7,'2. UC Pool Allocations by Type'!J$7,IF(D337='2. UC Pool Allocations by Type'!B$10,'2. UC Pool Allocations by Type'!J$10,IF(D337='2. UC Pool Allocations by Type'!B$14,'2. UC Pool Allocations by Type'!J$14,IF(D337='2. UC Pool Allocations by Type'!B$15,'2. UC Pool Allocations by Type'!J$15,IF(D337='2. UC Pool Allocations by Type'!B$16,'2. UC Pool Allocations by Type'!J$16,0)))))))</f>
        <v>5533116.5176705737</v>
      </c>
      <c r="AG337" s="125">
        <f t="shared" si="242"/>
        <v>0</v>
      </c>
      <c r="AH337" s="125">
        <f t="shared" si="243"/>
        <v>0</v>
      </c>
      <c r="AI337" s="125">
        <f t="shared" si="244"/>
        <v>0</v>
      </c>
      <c r="AJ337" s="125">
        <f t="shared" si="245"/>
        <v>0</v>
      </c>
      <c r="AK337" s="125">
        <f t="shared" si="246"/>
        <v>171326.88944945563</v>
      </c>
      <c r="AL337" s="125">
        <f t="shared" si="247"/>
        <v>0</v>
      </c>
      <c r="AM337" s="125">
        <f t="shared" si="248"/>
        <v>0</v>
      </c>
      <c r="AN337" s="116">
        <f t="shared" si="249"/>
        <v>8610.2273443736267</v>
      </c>
      <c r="AO337" s="51">
        <f>IF($E337=$D$352,U337*'1. UC Assumptions'!$H$14,0)</f>
        <v>0</v>
      </c>
      <c r="AP337" s="123">
        <f t="shared" si="232"/>
        <v>0</v>
      </c>
      <c r="AQ337" s="70">
        <f t="shared" si="250"/>
        <v>0</v>
      </c>
      <c r="AR337" s="70">
        <f t="shared" si="251"/>
        <v>0</v>
      </c>
      <c r="AS337" s="123">
        <f t="shared" si="237"/>
        <v>0</v>
      </c>
      <c r="AT337" s="70">
        <f t="shared" si="252"/>
        <v>0</v>
      </c>
      <c r="AU337" s="70">
        <f t="shared" si="253"/>
        <v>0</v>
      </c>
      <c r="AV337" s="123">
        <f t="shared" si="238"/>
        <v>0</v>
      </c>
      <c r="AW337" s="99">
        <f t="shared" si="236"/>
        <v>8610.2273443736267</v>
      </c>
      <c r="AX337" s="281">
        <v>170215.97</v>
      </c>
      <c r="AY337" s="281">
        <f>ROUND(AX337*'1. UC Assumptions'!$C$19,2)</f>
        <v>71405.600000000006</v>
      </c>
      <c r="AZ337" s="281">
        <f>IF((AE337-AD337-AX337)*'1. UC Assumptions'!$C$19&gt;0,(AE337-AD337-AX337)*'1. UC Assumptions'!$C$19,0)</f>
        <v>466.03070904663622</v>
      </c>
      <c r="BA337" s="284">
        <f t="shared" si="185"/>
        <v>71871.630709046643</v>
      </c>
      <c r="BB337" s="281">
        <f>ROUND(BA337/'1. UC Assumptions'!$C$19,2)</f>
        <v>171326.89</v>
      </c>
      <c r="BC337" s="285">
        <f t="shared" si="270"/>
        <v>8610.2273443736267</v>
      </c>
      <c r="BD337" s="284">
        <f t="shared" si="254"/>
        <v>0</v>
      </c>
      <c r="BE337" s="284">
        <f t="shared" si="255"/>
        <v>0</v>
      </c>
      <c r="BF337" s="284">
        <f t="shared" si="256"/>
        <v>0</v>
      </c>
      <c r="BG337" s="284">
        <f t="shared" si="257"/>
        <v>162716.66265562639</v>
      </c>
      <c r="BH337" s="284">
        <f t="shared" si="258"/>
        <v>0</v>
      </c>
      <c r="BI337" s="284">
        <f t="shared" si="259"/>
        <v>0</v>
      </c>
      <c r="BJ337" s="284">
        <f t="shared" si="186"/>
        <v>8610.2273443736267</v>
      </c>
      <c r="BK337" s="284">
        <f t="shared" si="260"/>
        <v>0</v>
      </c>
      <c r="BL337" s="284">
        <f t="shared" si="261"/>
        <v>0</v>
      </c>
      <c r="BM337" s="284">
        <f t="shared" si="262"/>
        <v>0</v>
      </c>
      <c r="BN337" s="284">
        <f t="shared" si="263"/>
        <v>0</v>
      </c>
      <c r="BO337" s="284">
        <f t="shared" si="264"/>
        <v>8610.2273443736267</v>
      </c>
      <c r="BP337" s="284">
        <f t="shared" si="265"/>
        <v>0</v>
      </c>
      <c r="BQ337" s="284">
        <f t="shared" si="266"/>
        <v>0</v>
      </c>
      <c r="BR337" s="281">
        <f t="shared" si="271"/>
        <v>8610.2273443736267</v>
      </c>
      <c r="BS337" s="281">
        <f t="shared" si="239"/>
        <v>3611.99</v>
      </c>
      <c r="BT337" s="90"/>
      <c r="BU337" s="111"/>
      <c r="BV337" s="111"/>
      <c r="BW337" s="126"/>
      <c r="BX337" s="126"/>
    </row>
    <row r="338" spans="1:76" s="8" customFormat="1">
      <c r="A338" s="115"/>
      <c r="B338" s="115" t="s">
        <v>1364</v>
      </c>
      <c r="C338" s="115" t="s">
        <v>1364</v>
      </c>
      <c r="D338" s="138" t="s">
        <v>974</v>
      </c>
      <c r="E338" s="137"/>
      <c r="F338" s="137"/>
      <c r="G338" s="148" t="s">
        <v>1365</v>
      </c>
      <c r="H338" s="115"/>
      <c r="I338" s="138"/>
      <c r="J338" s="217" t="str">
        <f t="shared" si="233"/>
        <v xml:space="preserve"> </v>
      </c>
      <c r="K338" s="125"/>
      <c r="L338" s="125"/>
      <c r="M338" s="281">
        <v>152317.45000000001</v>
      </c>
      <c r="N338" s="264">
        <v>152317.45000000001</v>
      </c>
      <c r="O338" s="282">
        <v>0</v>
      </c>
      <c r="P338" s="93"/>
      <c r="Q338" s="231">
        <v>305629.00466015708</v>
      </c>
      <c r="R338" s="231"/>
      <c r="S338" s="125">
        <v>305629.00466015708</v>
      </c>
      <c r="T338" s="123">
        <v>0</v>
      </c>
      <c r="U338" s="123">
        <f t="shared" si="267"/>
        <v>153311.55466015707</v>
      </c>
      <c r="V338" s="123" t="b">
        <f t="shared" si="240"/>
        <v>0</v>
      </c>
      <c r="W338" s="123" t="b">
        <f t="shared" si="241"/>
        <v>0</v>
      </c>
      <c r="X338" s="125">
        <v>0</v>
      </c>
      <c r="Y338" s="125">
        <v>0</v>
      </c>
      <c r="Z338" s="125">
        <v>0</v>
      </c>
      <c r="AA338" s="125">
        <v>0</v>
      </c>
      <c r="AB338" s="125">
        <v>0</v>
      </c>
      <c r="AC338" s="70">
        <f t="shared" si="268"/>
        <v>0</v>
      </c>
      <c r="AD338" s="70">
        <v>0</v>
      </c>
      <c r="AE338" s="70">
        <f t="shared" si="269"/>
        <v>153311.55466015707</v>
      </c>
      <c r="AF338" s="124">
        <f>IF(D338='2. UC Pool Allocations by Type'!B$5,'2. UC Pool Allocations by Type'!J$5,IF(D338='2. UC Pool Allocations by Type'!B$6,'2. UC Pool Allocations by Type'!J$6,IF(D338='2. UC Pool Allocations by Type'!B$7,'2. UC Pool Allocations by Type'!J$7,IF(D338='2. UC Pool Allocations by Type'!B$10,'2. UC Pool Allocations by Type'!J$10,IF(D338='2. UC Pool Allocations by Type'!B$14,'2. UC Pool Allocations by Type'!J$14,IF(D338='2. UC Pool Allocations by Type'!B$15,'2. UC Pool Allocations by Type'!J$15,IF(D338='2. UC Pool Allocations by Type'!B$16,'2. UC Pool Allocations by Type'!J$16,0)))))))</f>
        <v>5533116.5176705737</v>
      </c>
      <c r="AG338" s="125">
        <f t="shared" si="242"/>
        <v>0</v>
      </c>
      <c r="AH338" s="125">
        <f t="shared" si="243"/>
        <v>0</v>
      </c>
      <c r="AI338" s="125">
        <f t="shared" si="244"/>
        <v>0</v>
      </c>
      <c r="AJ338" s="125">
        <f t="shared" si="245"/>
        <v>0</v>
      </c>
      <c r="AK338" s="125">
        <f t="shared" si="246"/>
        <v>153311.55466015707</v>
      </c>
      <c r="AL338" s="125">
        <f t="shared" si="247"/>
        <v>0</v>
      </c>
      <c r="AM338" s="125">
        <f t="shared" si="248"/>
        <v>0</v>
      </c>
      <c r="AN338" s="116">
        <f t="shared" si="249"/>
        <v>7704.8462409209433</v>
      </c>
      <c r="AO338" s="51">
        <f>IF($E338=$D$352,U338*'1. UC Assumptions'!$H$14,0)</f>
        <v>0</v>
      </c>
      <c r="AP338" s="123">
        <f t="shared" si="232"/>
        <v>0</v>
      </c>
      <c r="AQ338" s="70">
        <f t="shared" si="250"/>
        <v>0</v>
      </c>
      <c r="AR338" s="70">
        <f t="shared" si="251"/>
        <v>0</v>
      </c>
      <c r="AS338" s="123">
        <f t="shared" si="237"/>
        <v>0</v>
      </c>
      <c r="AT338" s="70">
        <f t="shared" si="252"/>
        <v>0</v>
      </c>
      <c r="AU338" s="70">
        <f t="shared" si="253"/>
        <v>0</v>
      </c>
      <c r="AV338" s="123">
        <f t="shared" si="238"/>
        <v>0</v>
      </c>
      <c r="AW338" s="99">
        <f t="shared" si="236"/>
        <v>7704.8462409209433</v>
      </c>
      <c r="AX338" s="281">
        <v>152317.45000000001</v>
      </c>
      <c r="AY338" s="281">
        <f>ROUND(AX338*'1. UC Assumptions'!$C$19,2)</f>
        <v>63897.17</v>
      </c>
      <c r="AZ338" s="281">
        <f>IF((AE338-AD338-AX338)*'1. UC Assumptions'!$C$19&gt;0,(AE338-AD338-AX338)*'1. UC Assumptions'!$C$19,0)</f>
        <v>417.026904935885</v>
      </c>
      <c r="BA338" s="284">
        <f t="shared" si="185"/>
        <v>64314.196904935881</v>
      </c>
      <c r="BB338" s="281">
        <f>ROUND(BA338/'1. UC Assumptions'!$C$19,2)</f>
        <v>153311.54999999999</v>
      </c>
      <c r="BC338" s="285">
        <f t="shared" si="270"/>
        <v>7704.8462409209433</v>
      </c>
      <c r="BD338" s="284">
        <f t="shared" si="254"/>
        <v>0</v>
      </c>
      <c r="BE338" s="284">
        <f t="shared" si="255"/>
        <v>0</v>
      </c>
      <c r="BF338" s="284">
        <f t="shared" si="256"/>
        <v>0</v>
      </c>
      <c r="BG338" s="284">
        <f t="shared" si="257"/>
        <v>145606.70375907904</v>
      </c>
      <c r="BH338" s="284">
        <f t="shared" si="258"/>
        <v>0</v>
      </c>
      <c r="BI338" s="284">
        <f t="shared" si="259"/>
        <v>0</v>
      </c>
      <c r="BJ338" s="284">
        <f t="shared" si="186"/>
        <v>7704.8462409209433</v>
      </c>
      <c r="BK338" s="284">
        <f t="shared" si="260"/>
        <v>0</v>
      </c>
      <c r="BL338" s="284">
        <f t="shared" si="261"/>
        <v>0</v>
      </c>
      <c r="BM338" s="284">
        <f t="shared" si="262"/>
        <v>0</v>
      </c>
      <c r="BN338" s="284">
        <f t="shared" si="263"/>
        <v>0</v>
      </c>
      <c r="BO338" s="284">
        <f t="shared" si="264"/>
        <v>7704.8462409209433</v>
      </c>
      <c r="BP338" s="284">
        <f t="shared" si="265"/>
        <v>0</v>
      </c>
      <c r="BQ338" s="284">
        <f t="shared" si="266"/>
        <v>0</v>
      </c>
      <c r="BR338" s="281">
        <f t="shared" si="271"/>
        <v>7704.8462409209433</v>
      </c>
      <c r="BS338" s="281">
        <f t="shared" si="239"/>
        <v>3232.18</v>
      </c>
      <c r="BT338" s="117"/>
      <c r="BU338" s="111"/>
      <c r="BV338" s="111"/>
      <c r="BW338" s="126"/>
      <c r="BX338" s="126"/>
    </row>
    <row r="339" spans="1:76" s="8" customFormat="1" ht="25.15" customHeight="1">
      <c r="A339" s="115"/>
      <c r="B339" s="115"/>
      <c r="C339" s="271"/>
      <c r="D339" s="33" t="s">
        <v>975</v>
      </c>
      <c r="E339" s="137"/>
      <c r="F339" s="137"/>
      <c r="G339" s="147" t="s">
        <v>975</v>
      </c>
      <c r="H339" s="115"/>
      <c r="I339" s="138"/>
      <c r="J339" s="217" t="str">
        <f t="shared" si="233"/>
        <v xml:space="preserve"> </v>
      </c>
      <c r="K339" s="125"/>
      <c r="L339" s="125"/>
      <c r="M339" s="286">
        <v>0</v>
      </c>
      <c r="N339" s="264">
        <v>0</v>
      </c>
      <c r="O339" s="282">
        <v>0</v>
      </c>
      <c r="P339" s="125"/>
      <c r="Q339" s="230"/>
      <c r="R339" s="231"/>
      <c r="S339" s="125"/>
      <c r="T339" s="123">
        <v>0</v>
      </c>
      <c r="U339" s="123">
        <f t="shared" ref="U339:U340" si="277">S339-T339</f>
        <v>0</v>
      </c>
      <c r="V339" s="123" t="b">
        <f t="shared" si="240"/>
        <v>0</v>
      </c>
      <c r="W339" s="123" t="b">
        <f t="shared" si="241"/>
        <v>0</v>
      </c>
      <c r="X339" s="125"/>
      <c r="Y339" s="125"/>
      <c r="Z339" s="125"/>
      <c r="AA339" s="125"/>
      <c r="AB339" s="125"/>
      <c r="AC339" s="149">
        <f t="shared" ref="AC339:AC340" si="278">X339+Y339+Z339+AA339+AB339</f>
        <v>0</v>
      </c>
      <c r="AD339" s="70">
        <v>0</v>
      </c>
      <c r="AE339" s="302">
        <v>0</v>
      </c>
      <c r="AF339" s="303">
        <v>0</v>
      </c>
      <c r="AG339" s="125">
        <f t="shared" si="242"/>
        <v>0</v>
      </c>
      <c r="AH339" s="125">
        <f t="shared" si="243"/>
        <v>0</v>
      </c>
      <c r="AI339" s="125">
        <f t="shared" si="244"/>
        <v>0</v>
      </c>
      <c r="AJ339" s="125">
        <f t="shared" si="245"/>
        <v>0</v>
      </c>
      <c r="AK339" s="125">
        <f t="shared" si="246"/>
        <v>0</v>
      </c>
      <c r="AL339" s="125">
        <f t="shared" si="247"/>
        <v>0</v>
      </c>
      <c r="AM339" s="125">
        <f t="shared" si="248"/>
        <v>0</v>
      </c>
      <c r="AN339" s="305">
        <v>0</v>
      </c>
      <c r="AO339" s="51">
        <f>IF($E339=$D$352,U339*'1. UC Assumptions'!$H$14,0)</f>
        <v>0</v>
      </c>
      <c r="AP339" s="123">
        <f t="shared" si="232"/>
        <v>0</v>
      </c>
      <c r="AQ339" s="70">
        <f t="shared" si="250"/>
        <v>0</v>
      </c>
      <c r="AR339" s="70">
        <f t="shared" si="251"/>
        <v>0</v>
      </c>
      <c r="AS339" s="123">
        <f t="shared" si="237"/>
        <v>0</v>
      </c>
      <c r="AT339" s="70">
        <f t="shared" si="252"/>
        <v>0</v>
      </c>
      <c r="AU339" s="70">
        <f t="shared" si="253"/>
        <v>0</v>
      </c>
      <c r="AV339" s="123">
        <f t="shared" si="238"/>
        <v>0</v>
      </c>
      <c r="AW339" s="99">
        <f t="shared" si="236"/>
        <v>0</v>
      </c>
      <c r="AX339" s="286">
        <v>0</v>
      </c>
      <c r="AY339" s="281">
        <f>ROUND(AX339*'1. UC Assumptions'!$C$19,2)</f>
        <v>0</v>
      </c>
      <c r="AZ339" s="304">
        <v>0</v>
      </c>
      <c r="BA339" s="284">
        <f t="shared" ref="BA339:BA340" si="279">AZ339+AY339</f>
        <v>0</v>
      </c>
      <c r="BB339" s="281">
        <f>ROUND(BA339/'1. UC Assumptions'!$C$19,2)</f>
        <v>0</v>
      </c>
      <c r="BC339" s="285">
        <f t="shared" si="270"/>
        <v>0</v>
      </c>
      <c r="BD339" s="284">
        <f t="shared" si="254"/>
        <v>0</v>
      </c>
      <c r="BE339" s="284">
        <f t="shared" si="255"/>
        <v>0</v>
      </c>
      <c r="BF339" s="284">
        <f t="shared" si="256"/>
        <v>0</v>
      </c>
      <c r="BG339" s="284">
        <f t="shared" si="257"/>
        <v>0</v>
      </c>
      <c r="BH339" s="284">
        <f t="shared" si="258"/>
        <v>0</v>
      </c>
      <c r="BI339" s="284">
        <f t="shared" si="259"/>
        <v>0</v>
      </c>
      <c r="BJ339" s="284">
        <f t="shared" ref="BJ339:BJ340" si="280">BC339+BH339+BI339</f>
        <v>0</v>
      </c>
      <c r="BK339" s="284">
        <f t="shared" si="260"/>
        <v>0</v>
      </c>
      <c r="BL339" s="284">
        <f t="shared" si="261"/>
        <v>0</v>
      </c>
      <c r="BM339" s="284">
        <f t="shared" si="262"/>
        <v>0</v>
      </c>
      <c r="BN339" s="284">
        <f t="shared" si="263"/>
        <v>0</v>
      </c>
      <c r="BO339" s="284">
        <f t="shared" si="264"/>
        <v>0</v>
      </c>
      <c r="BP339" s="284">
        <f t="shared" si="265"/>
        <v>0</v>
      </c>
      <c r="BQ339" s="284">
        <f t="shared" si="266"/>
        <v>0</v>
      </c>
      <c r="BR339" s="281">
        <f t="shared" si="271"/>
        <v>0</v>
      </c>
      <c r="BS339" s="281">
        <f t="shared" si="239"/>
        <v>0</v>
      </c>
      <c r="BT339" s="117"/>
      <c r="BU339" s="111"/>
      <c r="BV339" s="111"/>
      <c r="BW339" s="150"/>
      <c r="BX339" s="150"/>
    </row>
    <row r="340" spans="1:76" s="8" customFormat="1">
      <c r="A340" s="115"/>
      <c r="B340" s="115"/>
      <c r="C340" s="272"/>
      <c r="D340" s="35" t="s">
        <v>976</v>
      </c>
      <c r="E340" s="137"/>
      <c r="F340" s="137"/>
      <c r="G340" s="148" t="s">
        <v>976</v>
      </c>
      <c r="H340" s="115"/>
      <c r="I340" s="138"/>
      <c r="J340" s="217" t="str">
        <f t="shared" si="233"/>
        <v xml:space="preserve"> </v>
      </c>
      <c r="K340" s="125"/>
      <c r="L340" s="125"/>
      <c r="M340" s="286">
        <v>0</v>
      </c>
      <c r="N340" s="264">
        <v>0</v>
      </c>
      <c r="O340" s="282">
        <v>0</v>
      </c>
      <c r="P340" s="125"/>
      <c r="Q340" s="230"/>
      <c r="R340" s="231"/>
      <c r="S340" s="125"/>
      <c r="T340" s="123">
        <v>0</v>
      </c>
      <c r="U340" s="123">
        <f t="shared" si="277"/>
        <v>0</v>
      </c>
      <c r="V340" s="123" t="b">
        <f t="shared" si="240"/>
        <v>0</v>
      </c>
      <c r="W340" s="123" t="b">
        <f t="shared" si="241"/>
        <v>0</v>
      </c>
      <c r="X340" s="125"/>
      <c r="Y340" s="125"/>
      <c r="Z340" s="125"/>
      <c r="AA340" s="125"/>
      <c r="AB340" s="125"/>
      <c r="AC340" s="149">
        <f t="shared" si="278"/>
        <v>0</v>
      </c>
      <c r="AD340" s="70">
        <v>0</v>
      </c>
      <c r="AE340" s="302">
        <v>0</v>
      </c>
      <c r="AF340" s="303">
        <v>0</v>
      </c>
      <c r="AG340" s="125">
        <f t="shared" si="242"/>
        <v>0</v>
      </c>
      <c r="AH340" s="125">
        <f t="shared" si="243"/>
        <v>0</v>
      </c>
      <c r="AI340" s="125">
        <f t="shared" si="244"/>
        <v>0</v>
      </c>
      <c r="AJ340" s="125">
        <f t="shared" si="245"/>
        <v>0</v>
      </c>
      <c r="AK340" s="125">
        <f t="shared" si="246"/>
        <v>0</v>
      </c>
      <c r="AL340" s="125">
        <f t="shared" si="247"/>
        <v>0</v>
      </c>
      <c r="AM340" s="125">
        <f t="shared" si="248"/>
        <v>0</v>
      </c>
      <c r="AN340" s="305">
        <v>0</v>
      </c>
      <c r="AO340" s="51">
        <f>IF($E340=$D$352,U340*'1. UC Assumptions'!$H$14,0)</f>
        <v>0</v>
      </c>
      <c r="AP340" s="123">
        <f t="shared" si="232"/>
        <v>0</v>
      </c>
      <c r="AQ340" s="70">
        <f t="shared" si="250"/>
        <v>0</v>
      </c>
      <c r="AR340" s="70">
        <f t="shared" si="251"/>
        <v>0</v>
      </c>
      <c r="AS340" s="123">
        <f t="shared" si="237"/>
        <v>0</v>
      </c>
      <c r="AT340" s="70">
        <f t="shared" si="252"/>
        <v>0</v>
      </c>
      <c r="AU340" s="70">
        <f t="shared" si="253"/>
        <v>0</v>
      </c>
      <c r="AV340" s="123">
        <f t="shared" ref="AV340" si="281">-AT$341*AU340/AU$341</f>
        <v>0</v>
      </c>
      <c r="AW340" s="99">
        <f t="shared" si="236"/>
        <v>0</v>
      </c>
      <c r="AX340" s="286">
        <v>0</v>
      </c>
      <c r="AY340" s="281">
        <f>ROUND(AX340*'1. UC Assumptions'!$C$19,2)</f>
        <v>0</v>
      </c>
      <c r="AZ340" s="304">
        <v>0</v>
      </c>
      <c r="BA340" s="284">
        <f t="shared" si="279"/>
        <v>0</v>
      </c>
      <c r="BB340" s="281">
        <f>ROUND(BA340/'1. UC Assumptions'!$C$19,2)</f>
        <v>0</v>
      </c>
      <c r="BC340" s="285">
        <f t="shared" si="270"/>
        <v>0</v>
      </c>
      <c r="BD340" s="284">
        <f t="shared" si="254"/>
        <v>0</v>
      </c>
      <c r="BE340" s="284">
        <f t="shared" si="255"/>
        <v>0</v>
      </c>
      <c r="BF340" s="284">
        <f t="shared" si="256"/>
        <v>0</v>
      </c>
      <c r="BG340" s="284">
        <f t="shared" si="257"/>
        <v>0</v>
      </c>
      <c r="BH340" s="284">
        <f t="shared" si="258"/>
        <v>0</v>
      </c>
      <c r="BI340" s="284">
        <f t="shared" si="259"/>
        <v>0</v>
      </c>
      <c r="BJ340" s="284">
        <f t="shared" si="280"/>
        <v>0</v>
      </c>
      <c r="BK340" s="284">
        <f t="shared" si="260"/>
        <v>0</v>
      </c>
      <c r="BL340" s="284">
        <f t="shared" si="261"/>
        <v>0</v>
      </c>
      <c r="BM340" s="284">
        <f t="shared" si="262"/>
        <v>0</v>
      </c>
      <c r="BN340" s="284">
        <f t="shared" si="263"/>
        <v>0</v>
      </c>
      <c r="BO340" s="284">
        <f t="shared" si="264"/>
        <v>0</v>
      </c>
      <c r="BP340" s="284">
        <f t="shared" si="265"/>
        <v>0</v>
      </c>
      <c r="BQ340" s="284">
        <f t="shared" si="266"/>
        <v>0</v>
      </c>
      <c r="BR340" s="281">
        <f t="shared" si="271"/>
        <v>0</v>
      </c>
      <c r="BS340" s="281">
        <f t="shared" si="239"/>
        <v>0</v>
      </c>
      <c r="BT340" s="117"/>
      <c r="BU340" s="111"/>
      <c r="BV340" s="111"/>
      <c r="BW340" s="150"/>
      <c r="BX340" s="150"/>
    </row>
    <row r="341" spans="1:76" s="8" customFormat="1">
      <c r="A341" s="115"/>
      <c r="B341" s="115"/>
      <c r="C341" s="270"/>
      <c r="D341" s="138" t="s">
        <v>978</v>
      </c>
      <c r="E341" s="137"/>
      <c r="F341" s="137"/>
      <c r="G341" s="148" t="s">
        <v>978</v>
      </c>
      <c r="H341" s="115"/>
      <c r="I341" s="138"/>
      <c r="J341" s="122"/>
      <c r="K341" s="125">
        <f>SUM(K3:K340)</f>
        <v>2187256281.6619096</v>
      </c>
      <c r="L341" s="125">
        <f>SUM(L3:L340)</f>
        <v>4067470881.7827249</v>
      </c>
      <c r="M341" s="153">
        <f t="shared" ref="M341" si="282">SUM(M3:M340)</f>
        <v>3048303552.7899976</v>
      </c>
      <c r="N341" s="264">
        <v>2653121471.382937</v>
      </c>
      <c r="O341" s="282">
        <v>395182081.40706062</v>
      </c>
      <c r="P341" s="125">
        <f>SUM(P3:P340)</f>
        <v>4.3652755000455503</v>
      </c>
      <c r="Q341" s="230">
        <v>7582971071.7791233</v>
      </c>
      <c r="R341" s="231"/>
      <c r="S341" s="125">
        <v>7582971071.7791233</v>
      </c>
      <c r="T341" s="123">
        <v>0</v>
      </c>
      <c r="U341" s="125">
        <f t="shared" ref="U341:AE341" si="283">SUM(U3:U340)</f>
        <v>3071029831.5414128</v>
      </c>
      <c r="V341" s="125">
        <f t="shared" si="283"/>
        <v>97725033.972318843</v>
      </c>
      <c r="W341" s="125">
        <f t="shared" si="283"/>
        <v>34159926.051690251</v>
      </c>
      <c r="X341" s="125">
        <f t="shared" si="283"/>
        <v>469309845.25348169</v>
      </c>
      <c r="Y341" s="125">
        <f t="shared" si="283"/>
        <v>128347149.90756831</v>
      </c>
      <c r="Z341" s="125">
        <f t="shared" si="283"/>
        <v>148353196.78566033</v>
      </c>
      <c r="AA341" s="125">
        <f t="shared" si="283"/>
        <v>7528039.6218181755</v>
      </c>
      <c r="AB341" s="125">
        <f t="shared" si="283"/>
        <v>93796021.909144685</v>
      </c>
      <c r="AC341" s="125">
        <f t="shared" si="283"/>
        <v>474954662.32836986</v>
      </c>
      <c r="AD341" s="125">
        <v>419558329.86375999</v>
      </c>
      <c r="AE341" s="125">
        <f t="shared" si="283"/>
        <v>3568334463.2633801</v>
      </c>
      <c r="AF341" s="151"/>
      <c r="AG341" s="125">
        <f t="shared" ref="AG341:BS341" si="284">SUM(AG3:AG340)</f>
        <v>2419436981.5251336</v>
      </c>
      <c r="AH341" s="125">
        <f t="shared" si="284"/>
        <v>131288105.38853307</v>
      </c>
      <c r="AI341" s="125">
        <f t="shared" si="284"/>
        <v>29268673.220633674</v>
      </c>
      <c r="AJ341" s="125">
        <f t="shared" si="284"/>
        <v>878242374.24426138</v>
      </c>
      <c r="AK341" s="125">
        <f t="shared" si="284"/>
        <v>110098328.88481832</v>
      </c>
      <c r="AL341" s="125">
        <f t="shared" si="284"/>
        <v>0</v>
      </c>
      <c r="AM341" s="125">
        <f t="shared" si="284"/>
        <v>0</v>
      </c>
      <c r="AN341" s="152">
        <f t="shared" si="284"/>
        <v>162203858.66267008</v>
      </c>
      <c r="AO341" s="152">
        <f t="shared" si="284"/>
        <v>13353666.015935466</v>
      </c>
      <c r="AP341" s="152">
        <f t="shared" si="284"/>
        <v>5957223.1609705631</v>
      </c>
      <c r="AQ341" s="152">
        <f t="shared" si="284"/>
        <v>1060271.8990488984</v>
      </c>
      <c r="AR341" s="152">
        <f t="shared" si="284"/>
        <v>4826730.3726974707</v>
      </c>
      <c r="AS341" s="152">
        <f t="shared" si="284"/>
        <v>-1060271.8990488984</v>
      </c>
      <c r="AT341" s="152">
        <f t="shared" si="284"/>
        <v>4896951.2619216647</v>
      </c>
      <c r="AU341" s="152">
        <f t="shared" si="284"/>
        <v>109256183.10418347</v>
      </c>
      <c r="AV341" s="152">
        <f t="shared" si="284"/>
        <v>-4896951.2619216666</v>
      </c>
      <c r="AW341" s="153">
        <f t="shared" si="284"/>
        <v>162203858.66267017</v>
      </c>
      <c r="AX341" s="153">
        <f t="shared" si="284"/>
        <v>3048303552.7899976</v>
      </c>
      <c r="AY341" s="287">
        <f t="shared" si="284"/>
        <v>1278763340.4000003</v>
      </c>
      <c r="AZ341" s="287">
        <f t="shared" si="284"/>
        <v>296736179.45660764</v>
      </c>
      <c r="BA341" s="287">
        <f t="shared" si="284"/>
        <v>1575499519.8566082</v>
      </c>
      <c r="BB341" s="287">
        <f t="shared" si="284"/>
        <v>3755660357.2100039</v>
      </c>
      <c r="BC341" s="288">
        <f t="shared" si="284"/>
        <v>162203858.66267017</v>
      </c>
      <c r="BD341" s="287">
        <f t="shared" si="284"/>
        <v>0</v>
      </c>
      <c r="BE341" s="287">
        <f t="shared" si="284"/>
        <v>0</v>
      </c>
      <c r="BF341" s="287">
        <f t="shared" si="284"/>
        <v>2418608001.9207463</v>
      </c>
      <c r="BG341" s="287">
        <f t="shared" si="284"/>
        <v>104565212.38232942</v>
      </c>
      <c r="BH341" s="287">
        <f t="shared" si="284"/>
        <v>0</v>
      </c>
      <c r="BI341" s="287">
        <f t="shared" si="284"/>
        <v>0</v>
      </c>
      <c r="BJ341" s="287">
        <f t="shared" si="284"/>
        <v>162203858.66267017</v>
      </c>
      <c r="BK341" s="287">
        <f t="shared" si="284"/>
        <v>114315041.35925376</v>
      </c>
      <c r="BL341" s="287">
        <f t="shared" si="284"/>
        <v>7359030.3040027171</v>
      </c>
      <c r="BM341" s="287">
        <f t="shared" si="284"/>
        <v>1308387.9520138679</v>
      </c>
      <c r="BN341" s="287">
        <f t="shared" si="284"/>
        <v>33688282.529729195</v>
      </c>
      <c r="BO341" s="287">
        <f t="shared" si="284"/>
        <v>5533116.5176705737</v>
      </c>
      <c r="BP341" s="287">
        <f t="shared" si="284"/>
        <v>0</v>
      </c>
      <c r="BQ341" s="287">
        <f t="shared" si="284"/>
        <v>0</v>
      </c>
      <c r="BR341" s="287">
        <f t="shared" si="284"/>
        <v>162203858.66267017</v>
      </c>
      <c r="BS341" s="287">
        <f t="shared" si="284"/>
        <v>68044517.030000016</v>
      </c>
      <c r="BT341" s="117"/>
      <c r="BU341" s="111"/>
      <c r="BV341" s="111"/>
      <c r="BW341" s="154">
        <f>SUM(BW3:BW340)</f>
        <v>2533053252.9566951</v>
      </c>
      <c r="BX341" s="154">
        <f>SUM(BX3:BX340)</f>
        <v>6947897750.6072416</v>
      </c>
    </row>
    <row r="342" spans="1:76" s="8" customFormat="1">
      <c r="B342" s="8" t="s">
        <v>1011</v>
      </c>
      <c r="C342" s="273"/>
      <c r="D342" s="3" t="s">
        <v>1011</v>
      </c>
      <c r="E342" s="6" t="s">
        <v>1011</v>
      </c>
      <c r="F342" s="6" t="s">
        <v>1011</v>
      </c>
      <c r="I342" s="3"/>
      <c r="J342" s="4" t="s">
        <v>1011</v>
      </c>
      <c r="K342" s="78" t="s">
        <v>1011</v>
      </c>
      <c r="L342" s="78" t="s">
        <v>1011</v>
      </c>
      <c r="M342" s="276"/>
      <c r="N342" s="276"/>
      <c r="O342" s="276"/>
      <c r="P342" s="78" t="s">
        <v>1032</v>
      </c>
      <c r="Q342" s="78" t="s">
        <v>1011</v>
      </c>
      <c r="R342" s="231"/>
      <c r="S342" s="78" t="s">
        <v>1011</v>
      </c>
      <c r="T342" s="123"/>
      <c r="U342" s="78"/>
      <c r="V342" s="78" t="s">
        <v>1011</v>
      </c>
      <c r="W342" s="78" t="s">
        <v>1011</v>
      </c>
      <c r="X342" s="78"/>
      <c r="Y342" s="78"/>
      <c r="Z342" s="78"/>
      <c r="AA342" s="78"/>
      <c r="AB342" s="78"/>
      <c r="AC342" s="78">
        <f>AC341+U341</f>
        <v>3545984493.8697824</v>
      </c>
      <c r="AD342" s="78"/>
      <c r="AE342" s="3"/>
      <c r="AF342" s="3"/>
      <c r="AG342" s="3"/>
      <c r="AH342" s="3"/>
      <c r="AI342" s="3"/>
      <c r="AJ342" s="3"/>
      <c r="AK342" s="3"/>
      <c r="AL342" s="3"/>
      <c r="AM342" s="78">
        <f>SUM(AG341:AM341)</f>
        <v>3568334463.2633801</v>
      </c>
      <c r="AN342" s="3" t="s">
        <v>1011</v>
      </c>
      <c r="AO342" s="3" t="s">
        <v>1011</v>
      </c>
      <c r="AP342" s="3"/>
      <c r="AQ342" s="3"/>
      <c r="AR342" s="3"/>
      <c r="AS342" s="3"/>
      <c r="AT342" s="3"/>
      <c r="AU342" s="3"/>
      <c r="AV342" s="96">
        <f>SUM(AV341,AS341)</f>
        <v>-5957223.1609705649</v>
      </c>
      <c r="AW342" s="100" t="s">
        <v>1011</v>
      </c>
      <c r="AX342" s="276"/>
      <c r="AY342" s="289">
        <f>AY341/AX341</f>
        <v>0.41950000000150783</v>
      </c>
      <c r="AZ342" s="289"/>
      <c r="BA342" s="289" t="s">
        <v>1011</v>
      </c>
      <c r="BB342" s="289"/>
      <c r="BC342" s="290"/>
      <c r="BD342" s="289"/>
      <c r="BE342" s="289"/>
      <c r="BF342" s="289"/>
      <c r="BG342" s="289"/>
      <c r="BH342" s="289"/>
      <c r="BI342" s="289"/>
      <c r="BJ342" s="289"/>
      <c r="BK342" s="289"/>
      <c r="BL342" s="289"/>
      <c r="BM342" s="289"/>
      <c r="BN342" s="289"/>
      <c r="BO342" s="289"/>
      <c r="BP342" s="289"/>
      <c r="BQ342" s="289"/>
      <c r="BR342" s="276">
        <f>AX341</f>
        <v>3048303552.7899976</v>
      </c>
      <c r="BS342" s="289">
        <f>BS341/BR341</f>
        <v>0.41949998964888918</v>
      </c>
      <c r="BT342" s="89"/>
      <c r="BU342" s="111"/>
      <c r="BV342" s="111"/>
      <c r="BW342" s="3"/>
      <c r="BX342" s="3"/>
    </row>
    <row r="343" spans="1:76" s="8" customFormat="1">
      <c r="C343" s="273"/>
      <c r="D343" s="3"/>
      <c r="E343" s="6"/>
      <c r="F343" s="6"/>
      <c r="I343" s="3"/>
      <c r="J343" s="4"/>
      <c r="K343" s="3"/>
      <c r="L343" s="3"/>
      <c r="M343" s="276"/>
      <c r="N343" s="276"/>
      <c r="O343" s="276"/>
      <c r="P343" s="3"/>
      <c r="Q343" s="3"/>
      <c r="R343" s="231"/>
      <c r="S343" s="77"/>
      <c r="T343" s="3"/>
      <c r="U343" s="84"/>
      <c r="V343" s="125">
        <f>'1. UC Assumptions'!H10</f>
        <v>97725033.972318843</v>
      </c>
      <c r="W343" s="125">
        <f>'1. UC Assumptions'!H9</f>
        <v>34159926.051690251</v>
      </c>
      <c r="X343" s="3"/>
      <c r="Y343" s="3"/>
      <c r="Z343" s="3"/>
      <c r="AA343" s="3"/>
      <c r="AB343" s="3"/>
      <c r="AC343" s="3"/>
      <c r="AD343" s="3"/>
      <c r="AE343" s="80"/>
      <c r="AF343" s="3"/>
      <c r="AG343" s="77"/>
      <c r="AH343" s="77"/>
      <c r="AI343" s="77"/>
      <c r="AJ343" s="77"/>
      <c r="AK343" s="77"/>
      <c r="AL343" s="77"/>
      <c r="AM343" s="77" t="s">
        <v>1011</v>
      </c>
      <c r="AN343" s="96">
        <f>AN341-'[1]3.  UC Calculations by Hospital'!$AK$341</f>
        <v>-3177594175.6673298</v>
      </c>
      <c r="AO343" s="3"/>
      <c r="AP343" s="3"/>
      <c r="AQ343" s="3"/>
      <c r="AR343" s="3"/>
      <c r="AS343" s="3" t="s">
        <v>1011</v>
      </c>
      <c r="AT343" s="3"/>
      <c r="AU343" s="3"/>
      <c r="AV343" s="3" t="s">
        <v>1011</v>
      </c>
      <c r="AW343" s="100"/>
      <c r="AX343" s="276"/>
      <c r="AY343" s="276" t="s">
        <v>1011</v>
      </c>
      <c r="AZ343" s="276"/>
      <c r="BA343" s="276">
        <f>AY341-BA341</f>
        <v>-296736179.45660782</v>
      </c>
      <c r="BB343" s="276"/>
      <c r="BC343" s="291"/>
      <c r="BD343" s="276"/>
      <c r="BE343" s="276"/>
      <c r="BF343" s="276"/>
      <c r="BG343" s="276"/>
      <c r="BH343" s="276"/>
      <c r="BI343" s="276"/>
      <c r="BJ343" s="276"/>
      <c r="BK343" s="276"/>
      <c r="BL343" s="276"/>
      <c r="BM343" s="276"/>
      <c r="BN343" s="276"/>
      <c r="BO343" s="276"/>
      <c r="BP343" s="276"/>
      <c r="BQ343" s="276"/>
      <c r="BR343" s="276">
        <f>BR342+BR341</f>
        <v>3210507411.4526677</v>
      </c>
      <c r="BS343" s="276"/>
      <c r="BT343" s="89"/>
      <c r="BU343" s="111"/>
      <c r="BV343" s="111"/>
      <c r="BW343" s="3"/>
      <c r="BX343" s="3"/>
    </row>
    <row r="344" spans="1:76" s="8" customFormat="1">
      <c r="C344" s="273"/>
      <c r="D344" s="3"/>
      <c r="E344" s="6"/>
      <c r="F344" s="6"/>
      <c r="I344" s="3"/>
      <c r="J344" s="4"/>
      <c r="K344" s="3"/>
      <c r="L344" s="3"/>
      <c r="M344" s="276"/>
      <c r="N344" s="276"/>
      <c r="O344" s="276"/>
      <c r="P344" s="3"/>
      <c r="Q344" s="3"/>
      <c r="R344" s="231"/>
      <c r="S344" s="3"/>
      <c r="T344" s="3"/>
      <c r="U344" s="84"/>
      <c r="V344" s="78">
        <f>V341-V343</f>
        <v>0</v>
      </c>
      <c r="W344" s="78">
        <f>W341-W343</f>
        <v>0</v>
      </c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 t="s">
        <v>1452</v>
      </c>
      <c r="AN344" s="152">
        <f>'1. UC Assumptions'!C5</f>
        <v>162203858.66267022</v>
      </c>
      <c r="AO344" s="152">
        <f>'1. UC Assumptions'!H18</f>
        <v>13353666.015935471</v>
      </c>
      <c r="AP344" s="3"/>
      <c r="AQ344" s="3"/>
      <c r="AR344" s="3"/>
      <c r="AS344" s="96">
        <f>AQ341+AS341</f>
        <v>0</v>
      </c>
      <c r="AT344" s="3"/>
      <c r="AU344" s="3"/>
      <c r="AV344" s="96">
        <f>AT341+AV341</f>
        <v>0</v>
      </c>
      <c r="AW344" s="100">
        <f>'1. UC Assumptions'!C5</f>
        <v>162203858.66267022</v>
      </c>
      <c r="AX344" s="276"/>
      <c r="AY344" s="276"/>
      <c r="AZ344" s="276"/>
      <c r="BA344" s="276"/>
      <c r="BB344" s="276"/>
      <c r="BC344" s="291"/>
      <c r="BD344" s="276"/>
      <c r="BE344" s="276"/>
      <c r="BF344" s="276"/>
      <c r="BG344" s="276"/>
      <c r="BH344" s="276"/>
      <c r="BI344" s="276"/>
      <c r="BJ344" s="276"/>
      <c r="BK344" s="276"/>
      <c r="BL344" s="276"/>
      <c r="BM344" s="276"/>
      <c r="BN344" s="276"/>
      <c r="BO344" s="276"/>
      <c r="BP344" s="276"/>
      <c r="BQ344" s="276"/>
      <c r="BR344" s="276"/>
      <c r="BS344" s="276"/>
      <c r="BT344" s="89"/>
      <c r="BU344" s="111"/>
      <c r="BV344" s="111"/>
      <c r="BW344" s="3"/>
      <c r="BX344" s="3"/>
    </row>
    <row r="345" spans="1:76" s="8" customFormat="1" ht="38.25">
      <c r="C345" s="273"/>
      <c r="D345" s="138" t="s">
        <v>949</v>
      </c>
      <c r="E345" s="6"/>
      <c r="F345" s="6"/>
      <c r="I345" s="3"/>
      <c r="J345" s="4"/>
      <c r="K345" s="3"/>
      <c r="L345" s="3"/>
      <c r="M345" s="276"/>
      <c r="N345" s="276"/>
      <c r="O345" s="276"/>
      <c r="P345" s="3"/>
      <c r="Q345" s="3"/>
      <c r="R345" s="231"/>
      <c r="S345" s="300"/>
      <c r="U345" s="84"/>
      <c r="V345" s="3"/>
      <c r="W345" s="3"/>
      <c r="X345" s="3"/>
      <c r="Y345" s="3"/>
      <c r="Z345" s="3"/>
      <c r="AA345" s="3"/>
      <c r="AB345" s="3"/>
      <c r="AC345" s="237"/>
      <c r="AD345" s="238"/>
      <c r="AE345" s="3"/>
      <c r="AF345" s="3"/>
      <c r="AG345" s="78"/>
      <c r="AH345" s="3"/>
      <c r="AI345" s="3"/>
      <c r="AJ345" s="3"/>
      <c r="AK345" s="3"/>
      <c r="AL345" s="3"/>
      <c r="AM345" s="218" t="s">
        <v>1453</v>
      </c>
      <c r="AN345" s="96">
        <f>AN341-AN344</f>
        <v>0</v>
      </c>
      <c r="AO345" s="96">
        <f>AO341-AO344</f>
        <v>0</v>
      </c>
      <c r="AP345" s="3"/>
      <c r="AQ345" s="3"/>
      <c r="AR345" s="3"/>
      <c r="AS345" s="3"/>
      <c r="AT345" s="3"/>
      <c r="AU345" s="3"/>
      <c r="AV345" s="3"/>
      <c r="AW345" s="100">
        <f>AW341-AW344</f>
        <v>0</v>
      </c>
      <c r="AX345" s="276"/>
      <c r="AY345" s="276"/>
      <c r="AZ345" s="276"/>
      <c r="BA345" s="276"/>
      <c r="BB345" s="276"/>
      <c r="BC345" s="291"/>
      <c r="BD345" s="276"/>
      <c r="BE345" s="276"/>
      <c r="BF345" s="276"/>
      <c r="BG345" s="276"/>
      <c r="BH345" s="276"/>
      <c r="BI345" s="276"/>
      <c r="BJ345" s="276"/>
      <c r="BK345" s="276"/>
      <c r="BL345" s="276"/>
      <c r="BM345" s="276"/>
      <c r="BN345" s="276"/>
      <c r="BO345" s="276"/>
      <c r="BP345" s="276"/>
      <c r="BQ345" s="276"/>
      <c r="BR345" s="276"/>
      <c r="BS345" s="276"/>
      <c r="BT345" s="89"/>
      <c r="BU345" s="111"/>
      <c r="BV345" s="111"/>
      <c r="BW345" s="3"/>
      <c r="BX345" s="3"/>
    </row>
    <row r="346" spans="1:76" s="8" customFormat="1">
      <c r="C346" s="273"/>
      <c r="D346" s="138" t="s">
        <v>972</v>
      </c>
      <c r="E346" s="6"/>
      <c r="F346" s="6"/>
      <c r="I346" s="3"/>
      <c r="J346" s="4"/>
      <c r="K346" s="3"/>
      <c r="L346" s="3"/>
      <c r="M346" s="276"/>
      <c r="N346" s="276"/>
      <c r="O346" s="276"/>
      <c r="P346" s="3"/>
      <c r="Q346" s="3"/>
      <c r="R346" s="231"/>
      <c r="S346" s="300"/>
      <c r="T346" s="96"/>
      <c r="U346" s="84"/>
      <c r="V346" s="3"/>
      <c r="W346" s="3"/>
      <c r="X346" s="3"/>
      <c r="Y346" s="3"/>
      <c r="Z346" s="3"/>
      <c r="AA346" s="3"/>
      <c r="AB346" s="3"/>
      <c r="AC346" s="237"/>
      <c r="AD346" s="238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100"/>
      <c r="AX346" s="276"/>
      <c r="AY346" s="276"/>
      <c r="AZ346" s="276"/>
      <c r="BA346" s="276"/>
      <c r="BB346" s="276"/>
      <c r="BC346" s="291"/>
      <c r="BD346" s="276"/>
      <c r="BE346" s="276"/>
      <c r="BF346" s="276"/>
      <c r="BG346" s="276"/>
      <c r="BH346" s="276"/>
      <c r="BI346" s="276"/>
      <c r="BJ346" s="276"/>
      <c r="BK346" s="276"/>
      <c r="BL346" s="276"/>
      <c r="BM346" s="276"/>
      <c r="BN346" s="276"/>
      <c r="BO346" s="276"/>
      <c r="BP346" s="276"/>
      <c r="BQ346" s="276"/>
      <c r="BR346" s="276"/>
      <c r="BS346" s="276"/>
      <c r="BT346" s="89"/>
      <c r="BU346" s="111"/>
      <c r="BV346" s="111"/>
      <c r="BW346" s="3"/>
      <c r="BX346" s="3"/>
    </row>
    <row r="347" spans="1:76" s="8" customFormat="1">
      <c r="C347" s="273"/>
      <c r="D347" s="138" t="s">
        <v>973</v>
      </c>
      <c r="E347" s="6"/>
      <c r="F347" s="6"/>
      <c r="I347" s="3"/>
      <c r="J347" s="3"/>
      <c r="K347" s="3"/>
      <c r="L347" s="3"/>
      <c r="M347" s="276"/>
      <c r="N347" s="276"/>
      <c r="O347" s="276"/>
      <c r="P347" s="3"/>
      <c r="Q347" s="3"/>
      <c r="R347" s="231"/>
      <c r="S347" s="3"/>
      <c r="T347" s="3"/>
      <c r="U347" s="84"/>
      <c r="V347" s="3"/>
      <c r="W347" s="3"/>
      <c r="X347" s="3"/>
      <c r="Y347" s="3"/>
      <c r="Z347" s="3"/>
      <c r="AA347" s="3"/>
      <c r="AB347" s="3"/>
      <c r="AC347" s="237"/>
      <c r="AD347" s="238"/>
      <c r="AE347" s="3"/>
      <c r="AF347" s="3"/>
      <c r="AG347" s="3"/>
      <c r="AH347" s="3"/>
      <c r="AI347" s="3"/>
      <c r="AJ347" s="3"/>
      <c r="AK347" s="3"/>
      <c r="AL347" s="3"/>
      <c r="AM347" s="3"/>
      <c r="AN347" s="97"/>
      <c r="AO347" s="3"/>
      <c r="AP347" s="3"/>
      <c r="AQ347" s="3"/>
      <c r="AR347" s="3"/>
      <c r="AS347" s="97"/>
      <c r="AT347" s="3"/>
      <c r="AU347" s="3"/>
      <c r="AV347" s="3"/>
      <c r="AW347" s="97"/>
      <c r="AX347" s="276"/>
      <c r="AY347" s="276"/>
      <c r="AZ347" s="276"/>
      <c r="BA347" s="276"/>
      <c r="BB347" s="276"/>
      <c r="BC347" s="291"/>
      <c r="BD347" s="276"/>
      <c r="BE347" s="276"/>
      <c r="BF347" s="276"/>
      <c r="BG347" s="276"/>
      <c r="BH347" s="276"/>
      <c r="BI347" s="276"/>
      <c r="BJ347" s="276"/>
      <c r="BK347" s="276"/>
      <c r="BL347" s="276"/>
      <c r="BM347" s="276"/>
      <c r="BN347" s="276"/>
      <c r="BO347" s="276"/>
      <c r="BP347" s="276"/>
      <c r="BQ347" s="276"/>
      <c r="BR347" s="276"/>
      <c r="BS347" s="276"/>
      <c r="BT347" s="89"/>
      <c r="BU347" s="111"/>
      <c r="BV347" s="111"/>
      <c r="BW347" s="3"/>
      <c r="BX347" s="3"/>
    </row>
    <row r="348" spans="1:76" s="8" customFormat="1">
      <c r="C348" s="273"/>
      <c r="D348" s="138" t="s">
        <v>950</v>
      </c>
      <c r="E348" s="6"/>
      <c r="F348" s="6"/>
      <c r="I348" s="3"/>
      <c r="J348" s="3"/>
      <c r="K348" s="3"/>
      <c r="L348" s="3"/>
      <c r="M348" s="276"/>
      <c r="N348" s="276"/>
      <c r="O348" s="276"/>
      <c r="P348" s="3"/>
      <c r="Q348" s="3"/>
      <c r="R348" s="231"/>
      <c r="S348" s="3"/>
      <c r="T348" s="3"/>
      <c r="U348" s="84"/>
      <c r="V348" s="3"/>
      <c r="W348" s="3"/>
      <c r="X348" s="3"/>
      <c r="Y348" s="3"/>
      <c r="Z348" s="3"/>
      <c r="AA348" s="3"/>
      <c r="AB348" s="3"/>
      <c r="AC348" s="237"/>
      <c r="AD348" s="238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100"/>
      <c r="AX348" s="276"/>
      <c r="AY348" s="276"/>
      <c r="AZ348" s="276"/>
      <c r="BA348" s="276"/>
      <c r="BB348" s="276"/>
      <c r="BC348" s="291"/>
      <c r="BD348" s="276"/>
      <c r="BE348" s="276"/>
      <c r="BF348" s="276"/>
      <c r="BG348" s="276"/>
      <c r="BH348" s="276"/>
      <c r="BI348" s="276"/>
      <c r="BJ348" s="276"/>
      <c r="BK348" s="276"/>
      <c r="BL348" s="276"/>
      <c r="BM348" s="276"/>
      <c r="BN348" s="276"/>
      <c r="BO348" s="276"/>
      <c r="BP348" s="276"/>
      <c r="BQ348" s="276"/>
      <c r="BR348" s="276"/>
      <c r="BS348" s="276"/>
      <c r="BT348" s="89"/>
      <c r="BU348" s="111"/>
      <c r="BV348" s="111"/>
      <c r="BW348" s="3"/>
      <c r="BX348" s="3"/>
    </row>
    <row r="349" spans="1:76" s="8" customFormat="1" ht="63.75">
      <c r="C349" s="273"/>
      <c r="D349" s="119" t="s">
        <v>974</v>
      </c>
      <c r="E349" s="6"/>
      <c r="F349" s="6"/>
      <c r="I349" s="3"/>
      <c r="J349" s="3"/>
      <c r="K349" s="3"/>
      <c r="L349" s="3"/>
      <c r="M349" s="100"/>
      <c r="N349" s="100"/>
      <c r="O349" s="100"/>
      <c r="P349" s="3"/>
      <c r="Q349" s="3"/>
      <c r="R349" s="231"/>
      <c r="S349" s="3"/>
      <c r="T349" s="3"/>
      <c r="U349" s="84"/>
      <c r="V349" s="3"/>
      <c r="W349" s="3"/>
      <c r="X349" s="3"/>
      <c r="Y349" s="3"/>
      <c r="Z349" s="3"/>
      <c r="AA349" s="3"/>
      <c r="AB349" s="3"/>
      <c r="AC349" s="228" t="s">
        <v>1037</v>
      </c>
      <c r="AD349" s="239" t="s">
        <v>1034</v>
      </c>
      <c r="AE349" s="239" t="s">
        <v>1035</v>
      </c>
      <c r="AF349" s="239" t="s">
        <v>1036</v>
      </c>
      <c r="AG349" s="3"/>
      <c r="AH349" s="3"/>
      <c r="AI349" s="3"/>
      <c r="AJ349" s="3"/>
      <c r="AK349" s="3"/>
      <c r="AL349" s="3"/>
      <c r="AM349" s="3"/>
      <c r="AN349" s="100"/>
      <c r="AO349" s="7"/>
      <c r="AP349" s="7"/>
      <c r="AQ349" s="92"/>
      <c r="AR349" s="7"/>
      <c r="AS349" s="7"/>
      <c r="AU349" s="89"/>
      <c r="AX349" s="100"/>
      <c r="AY349" s="100"/>
      <c r="AZ349" s="100"/>
      <c r="BA349" s="100"/>
      <c r="BB349" s="100"/>
      <c r="BC349" s="292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276"/>
      <c r="BS349" s="276"/>
      <c r="BU349" s="111"/>
      <c r="BV349" s="111"/>
    </row>
    <row r="350" spans="1:76" s="8" customFormat="1">
      <c r="C350" s="273"/>
      <c r="D350" s="138" t="s">
        <v>975</v>
      </c>
      <c r="E350" s="6"/>
      <c r="F350" s="6"/>
      <c r="I350" s="3"/>
      <c r="J350" s="3"/>
      <c r="K350" s="3"/>
      <c r="L350" s="3"/>
      <c r="M350" s="100"/>
      <c r="N350" s="100"/>
      <c r="O350" s="100"/>
      <c r="P350" s="3"/>
      <c r="Q350" s="3"/>
      <c r="R350" s="231"/>
      <c r="S350" s="3"/>
      <c r="T350" s="3"/>
      <c r="U350" s="84"/>
      <c r="V350" s="3"/>
      <c r="W350" s="3"/>
      <c r="X350" s="3"/>
      <c r="Y350" s="3"/>
      <c r="Z350" s="3"/>
      <c r="AA350" s="3"/>
      <c r="AB350" s="3"/>
      <c r="AC350" s="138" t="s">
        <v>779</v>
      </c>
      <c r="AD350" s="125">
        <v>310537879.62876129</v>
      </c>
      <c r="AE350" s="125">
        <f>AN134</f>
        <v>6084057.1847269544</v>
      </c>
      <c r="AF350" s="138">
        <f t="shared" ref="AF350:AF355" si="285">IF(AE350&gt;AD350,1,0)</f>
        <v>0</v>
      </c>
      <c r="AG350" s="3"/>
      <c r="AH350" s="3"/>
      <c r="AI350" s="3"/>
      <c r="AJ350" s="3"/>
      <c r="AK350" s="3"/>
      <c r="AL350" s="3"/>
      <c r="AM350" s="3"/>
      <c r="AN350" s="100"/>
      <c r="AO350" s="7"/>
      <c r="AP350" s="7"/>
      <c r="AQ350" s="92"/>
      <c r="AR350" s="7"/>
      <c r="AS350" s="7"/>
      <c r="AU350" s="89"/>
      <c r="AX350" s="100"/>
      <c r="AY350" s="100"/>
      <c r="AZ350" s="100"/>
      <c r="BA350" s="100"/>
      <c r="BB350" s="100"/>
      <c r="BC350" s="292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276"/>
      <c r="BS350" s="276"/>
      <c r="BU350" s="111"/>
      <c r="BV350" s="111"/>
    </row>
    <row r="351" spans="1:76" s="8" customFormat="1">
      <c r="C351" s="273"/>
      <c r="D351" s="138" t="s">
        <v>976</v>
      </c>
      <c r="E351" s="6"/>
      <c r="F351" s="6"/>
      <c r="I351" s="3"/>
      <c r="J351" s="3"/>
      <c r="K351" s="3"/>
      <c r="L351" s="3"/>
      <c r="M351" s="100"/>
      <c r="N351" s="100"/>
      <c r="O351" s="100"/>
      <c r="P351" s="3"/>
      <c r="Q351" s="3"/>
      <c r="R351" s="231"/>
      <c r="S351" s="3"/>
      <c r="T351" s="3"/>
      <c r="U351" s="84"/>
      <c r="V351" s="3"/>
      <c r="W351" s="3"/>
      <c r="X351" s="3"/>
      <c r="Y351" s="3"/>
      <c r="Z351" s="3"/>
      <c r="AA351" s="3"/>
      <c r="AB351" s="3"/>
      <c r="AC351" s="138" t="s">
        <v>775</v>
      </c>
      <c r="AD351" s="125">
        <v>549830319.34670401</v>
      </c>
      <c r="AE351" s="125">
        <f>AN142</f>
        <v>10805277.004814867</v>
      </c>
      <c r="AF351" s="138">
        <f t="shared" si="285"/>
        <v>0</v>
      </c>
      <c r="AG351" s="3"/>
      <c r="AH351" s="3"/>
      <c r="AI351" s="3"/>
      <c r="AJ351" s="3"/>
      <c r="AK351" s="3"/>
      <c r="AL351" s="3"/>
      <c r="AM351" s="3"/>
      <c r="AN351" s="100"/>
      <c r="AO351" s="7"/>
      <c r="AP351" s="7"/>
      <c r="AQ351" s="92"/>
      <c r="AR351" s="7"/>
      <c r="AS351" s="7"/>
      <c r="AU351" s="89"/>
      <c r="AX351" s="100"/>
      <c r="AY351" s="100"/>
      <c r="AZ351" s="100"/>
      <c r="BA351" s="100"/>
      <c r="BB351" s="100"/>
      <c r="BC351" s="292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276"/>
      <c r="BS351" s="276"/>
      <c r="BU351" s="111"/>
      <c r="BV351" s="111"/>
    </row>
    <row r="352" spans="1:76">
      <c r="D352" s="137" t="s">
        <v>977</v>
      </c>
      <c r="M352" s="100"/>
      <c r="N352" s="100"/>
      <c r="O352" s="100"/>
      <c r="R352" s="231"/>
      <c r="AC352" s="46" t="s">
        <v>771</v>
      </c>
      <c r="AD352" s="71">
        <v>505655715.41547322</v>
      </c>
      <c r="AE352" s="71">
        <f>AN177</f>
        <v>9631899.944213599</v>
      </c>
      <c r="AF352" s="46">
        <f t="shared" si="285"/>
        <v>0</v>
      </c>
      <c r="AN352" s="100"/>
      <c r="AO352" s="7"/>
      <c r="AP352" s="7"/>
      <c r="AQ352" s="92"/>
      <c r="AR352" s="7"/>
      <c r="AS352" s="7"/>
      <c r="AT352"/>
      <c r="AU352" s="89"/>
      <c r="AV352"/>
      <c r="AW352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T352"/>
      <c r="BU352" s="111"/>
      <c r="BV352" s="111"/>
      <c r="BW352"/>
      <c r="BX352"/>
    </row>
    <row r="353" spans="13:76">
      <c r="M353" s="100"/>
      <c r="N353" s="100"/>
      <c r="O353" s="100"/>
      <c r="R353" s="231"/>
      <c r="AC353" s="46" t="s">
        <v>773</v>
      </c>
      <c r="AD353" s="71">
        <v>201458694.32361892</v>
      </c>
      <c r="AE353" s="71">
        <f>AN193</f>
        <v>3872324.2809599848</v>
      </c>
      <c r="AF353" s="46">
        <f t="shared" si="285"/>
        <v>0</v>
      </c>
      <c r="AN353" s="100"/>
      <c r="AO353" s="7"/>
      <c r="AP353" s="7"/>
      <c r="AQ353" s="92"/>
      <c r="AR353" s="7"/>
      <c r="AS353" s="7"/>
      <c r="AT353"/>
      <c r="AU353" s="89"/>
      <c r="AV353"/>
      <c r="AW353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T353"/>
      <c r="BU353" s="111"/>
      <c r="BV353" s="111"/>
      <c r="BW353"/>
      <c r="BX353"/>
    </row>
    <row r="354" spans="13:76">
      <c r="M354" s="100"/>
      <c r="N354" s="100"/>
      <c r="O354" s="100"/>
      <c r="R354" s="231"/>
      <c r="AC354" s="46" t="s">
        <v>792</v>
      </c>
      <c r="AD354" s="71">
        <v>99828472.856800199</v>
      </c>
      <c r="AE354" s="71">
        <f>AN215</f>
        <v>1930575.2901139022</v>
      </c>
      <c r="AF354" s="46">
        <f t="shared" si="285"/>
        <v>0</v>
      </c>
      <c r="AN354" s="100"/>
      <c r="AO354" s="7"/>
      <c r="AP354" s="7"/>
      <c r="AQ354" s="92"/>
      <c r="AR354" s="7"/>
      <c r="AS354" s="7"/>
      <c r="AT354"/>
      <c r="AU354" s="89"/>
      <c r="AV354"/>
      <c r="AW354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T354"/>
      <c r="BU354" s="111"/>
      <c r="BV354" s="111"/>
      <c r="BW354"/>
      <c r="BX354"/>
    </row>
    <row r="355" spans="13:76">
      <c r="M355" s="100"/>
      <c r="N355" s="100"/>
      <c r="O355" s="100"/>
      <c r="R355" s="231"/>
      <c r="AC355" s="46" t="s">
        <v>801</v>
      </c>
      <c r="AD355" s="71">
        <v>76259733.672377527</v>
      </c>
      <c r="AE355" s="71">
        <f>AN232</f>
        <v>1364148.8248998839</v>
      </c>
      <c r="AF355" s="46">
        <f t="shared" si="285"/>
        <v>0</v>
      </c>
      <c r="AN355" s="100"/>
      <c r="AO355" s="7"/>
      <c r="AP355" s="7"/>
      <c r="AQ355" s="92"/>
      <c r="AR355" s="7"/>
      <c r="AS355" s="7"/>
      <c r="AT355"/>
      <c r="AU355" s="89"/>
      <c r="AV355"/>
      <c r="AW355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T355"/>
      <c r="BU355" s="111"/>
      <c r="BV355" s="111"/>
      <c r="BW355"/>
      <c r="BX355"/>
    </row>
    <row r="363" spans="13:76">
      <c r="Q363" s="3">
        <v>975023.18968823983</v>
      </c>
      <c r="S363" s="223">
        <v>975023.18968823983</v>
      </c>
    </row>
    <row r="364" spans="13:76">
      <c r="Q364" s="3">
        <v>750985.19389816327</v>
      </c>
      <c r="S364" s="223">
        <v>750985.19389816327</v>
      </c>
    </row>
    <row r="365" spans="13:76">
      <c r="Q365" s="3">
        <v>2091660.30261228</v>
      </c>
      <c r="S365" s="223">
        <v>2091660.30261228</v>
      </c>
    </row>
    <row r="366" spans="13:76">
      <c r="Q366" s="3">
        <v>-1092988.8983195</v>
      </c>
      <c r="S366" s="223">
        <v>-1092988.8983195</v>
      </c>
    </row>
    <row r="367" spans="13:76">
      <c r="Q367" s="3">
        <v>12864940.128970539</v>
      </c>
      <c r="S367" s="223">
        <v>12864940.128970539</v>
      </c>
    </row>
    <row r="368" spans="13:76">
      <c r="Q368" s="3">
        <v>204812.76771002292</v>
      </c>
      <c r="S368" s="223">
        <v>204812.76771002292</v>
      </c>
    </row>
    <row r="369" spans="17:19">
      <c r="Q369" s="3">
        <v>39840550.050015062</v>
      </c>
      <c r="S369" s="223">
        <v>39840550.050015062</v>
      </c>
    </row>
    <row r="370" spans="17:19">
      <c r="Q370" s="3">
        <v>14593705.378003929</v>
      </c>
      <c r="S370" s="223">
        <v>14593705.378003929</v>
      </c>
    </row>
  </sheetData>
  <autoFilter ref="A2:BY342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W24" sqref="W24"/>
    </sheetView>
  </sheetViews>
  <sheetFormatPr defaultColWidth="9.140625" defaultRowHeight="12.75"/>
  <cols>
    <col min="1" max="1" width="7.28515625" style="8" bestFit="1" customWidth="1"/>
    <col min="2" max="3" width="10" style="8" bestFit="1" customWidth="1"/>
    <col min="4" max="4" width="11.42578125" style="8" bestFit="1" customWidth="1"/>
    <col min="5" max="5" width="8.42578125" style="8" bestFit="1" customWidth="1"/>
    <col min="6" max="6" width="9.28515625" style="8" bestFit="1" customWidth="1"/>
    <col min="7" max="7" width="75.28515625" style="8" bestFit="1" customWidth="1"/>
    <col min="8" max="8" width="9.140625" style="8"/>
    <col min="9" max="9" width="7.42578125" style="8" bestFit="1" customWidth="1"/>
    <col min="10" max="10" width="9" style="8" bestFit="1" customWidth="1"/>
    <col min="11" max="13" width="11.140625" style="8" bestFit="1" customWidth="1"/>
    <col min="14" max="14" width="9" style="8" bestFit="1" customWidth="1"/>
    <col min="15" max="15" width="8.5703125" style="8" bestFit="1" customWidth="1"/>
    <col min="16" max="17" width="10.140625" style="8" bestFit="1" customWidth="1"/>
    <col min="18" max="20" width="8.42578125" style="8" bestFit="1" customWidth="1"/>
    <col min="21" max="22" width="11.140625" style="8" bestFit="1" customWidth="1"/>
    <col min="23" max="24" width="10.7109375" style="8" bestFit="1" customWidth="1"/>
    <col min="25" max="16384" width="9.140625" style="8"/>
  </cols>
  <sheetData>
    <row r="1" spans="1:26" ht="114.75">
      <c r="A1" s="293" t="s">
        <v>1</v>
      </c>
      <c r="B1" s="293" t="s">
        <v>2</v>
      </c>
      <c r="C1" s="268" t="s">
        <v>2145</v>
      </c>
      <c r="D1" s="294" t="s">
        <v>971</v>
      </c>
      <c r="E1" s="295" t="s">
        <v>944</v>
      </c>
      <c r="F1" s="295" t="s">
        <v>951</v>
      </c>
      <c r="G1" s="293" t="s">
        <v>0</v>
      </c>
      <c r="H1" s="293" t="s">
        <v>766</v>
      </c>
      <c r="I1" s="294" t="s">
        <v>767</v>
      </c>
      <c r="J1" s="294" t="s">
        <v>1470</v>
      </c>
      <c r="K1" s="294" t="s">
        <v>3</v>
      </c>
      <c r="L1" s="294" t="s">
        <v>5</v>
      </c>
      <c r="M1" s="294" t="s">
        <v>2144</v>
      </c>
      <c r="N1" s="294" t="s">
        <v>2153</v>
      </c>
      <c r="O1" s="294" t="s">
        <v>979</v>
      </c>
      <c r="P1" s="294" t="s">
        <v>7</v>
      </c>
      <c r="Q1" s="294" t="s">
        <v>8</v>
      </c>
      <c r="R1" s="294" t="s">
        <v>9</v>
      </c>
      <c r="S1" s="294" t="s">
        <v>10</v>
      </c>
      <c r="T1" s="294" t="s">
        <v>11</v>
      </c>
      <c r="U1" s="294" t="s">
        <v>980</v>
      </c>
      <c r="V1" s="294" t="s">
        <v>1005</v>
      </c>
      <c r="W1" s="296" t="s">
        <v>1366</v>
      </c>
      <c r="X1" s="296" t="s">
        <v>1367</v>
      </c>
    </row>
    <row r="2" spans="1:26">
      <c r="A2" s="232" t="s">
        <v>75</v>
      </c>
      <c r="B2" s="232" t="s">
        <v>76</v>
      </c>
      <c r="C2" s="269" t="s">
        <v>2120</v>
      </c>
      <c r="D2" s="297" t="s">
        <v>973</v>
      </c>
      <c r="E2" s="298"/>
      <c r="F2" s="298" t="s">
        <v>952</v>
      </c>
      <c r="G2" s="299" t="s">
        <v>1119</v>
      </c>
      <c r="H2" s="233" t="s">
        <v>771</v>
      </c>
      <c r="I2" s="217">
        <v>3</v>
      </c>
      <c r="J2" s="217" t="s">
        <v>2158</v>
      </c>
      <c r="K2" s="223">
        <v>207490.18999999986</v>
      </c>
      <c r="L2" s="223">
        <v>648489.6</v>
      </c>
      <c r="M2" s="223">
        <v>15281333.183926107</v>
      </c>
      <c r="N2" s="223">
        <v>0</v>
      </c>
      <c r="O2" s="223">
        <v>0</v>
      </c>
      <c r="P2" s="223">
        <v>958013</v>
      </c>
      <c r="Q2" s="223">
        <v>0</v>
      </c>
      <c r="R2" s="223">
        <v>0</v>
      </c>
      <c r="S2" s="223">
        <v>0</v>
      </c>
      <c r="T2" s="223">
        <v>0</v>
      </c>
      <c r="U2" s="223">
        <v>958013</v>
      </c>
      <c r="V2" s="223">
        <v>958013</v>
      </c>
      <c r="W2" s="282">
        <v>477448.46</v>
      </c>
      <c r="X2" s="282">
        <v>200289.63</v>
      </c>
      <c r="Y2" s="8">
        <f>INDEX([2]Sheet2!$B:$B,MATCH(C2,[2]Sheet2!$A:$A,0))</f>
        <v>477448.46</v>
      </c>
      <c r="Z2" s="276">
        <f>W2-Y2</f>
        <v>0</v>
      </c>
    </row>
    <row r="3" spans="1:26">
      <c r="A3" s="232">
        <v>454084</v>
      </c>
      <c r="B3" s="232" t="s">
        <v>77</v>
      </c>
      <c r="C3" s="269" t="s">
        <v>77</v>
      </c>
      <c r="D3" s="297" t="s">
        <v>973</v>
      </c>
      <c r="E3" s="298"/>
      <c r="F3" s="298" t="s">
        <v>952</v>
      </c>
      <c r="G3" s="299" t="s">
        <v>1120</v>
      </c>
      <c r="H3" s="233" t="s">
        <v>792</v>
      </c>
      <c r="I3" s="217">
        <v>7</v>
      </c>
      <c r="J3" s="217" t="s">
        <v>2158</v>
      </c>
      <c r="K3" s="223">
        <v>10833394.24</v>
      </c>
      <c r="L3" s="223">
        <v>24175414</v>
      </c>
      <c r="M3" s="223">
        <v>41152887.52225329</v>
      </c>
      <c r="N3" s="223">
        <v>0</v>
      </c>
      <c r="O3" s="223">
        <v>0</v>
      </c>
      <c r="P3" s="223">
        <v>923194</v>
      </c>
      <c r="Q3" s="223">
        <v>0</v>
      </c>
      <c r="R3" s="223">
        <v>0</v>
      </c>
      <c r="S3" s="223">
        <v>0</v>
      </c>
      <c r="T3" s="223">
        <v>0</v>
      </c>
      <c r="U3" s="223">
        <v>923194</v>
      </c>
      <c r="V3" s="223">
        <v>923194</v>
      </c>
      <c r="W3" s="282">
        <v>460095.83</v>
      </c>
      <c r="X3" s="282">
        <v>193010.2</v>
      </c>
      <c r="Y3" s="8">
        <f>INDEX([2]Sheet2!$B:$B,MATCH(C3,[2]Sheet2!$A:$A,0))</f>
        <v>460095.83</v>
      </c>
      <c r="Z3" s="276">
        <f t="shared" ref="Z3:Z16" si="0">W3-Y3</f>
        <v>0</v>
      </c>
    </row>
    <row r="4" spans="1:26">
      <c r="A4" s="232">
        <v>454008</v>
      </c>
      <c r="B4" s="232" t="s">
        <v>78</v>
      </c>
      <c r="C4" s="269" t="s">
        <v>78</v>
      </c>
      <c r="D4" s="297" t="s">
        <v>973</v>
      </c>
      <c r="E4" s="297"/>
      <c r="F4" s="298" t="s">
        <v>952</v>
      </c>
      <c r="G4" s="233" t="s">
        <v>1121</v>
      </c>
      <c r="H4" s="233" t="s">
        <v>793</v>
      </c>
      <c r="I4" s="217">
        <v>19</v>
      </c>
      <c r="J4" s="217" t="s">
        <v>2158</v>
      </c>
      <c r="K4" s="223">
        <v>10104704.58</v>
      </c>
      <c r="L4" s="223">
        <v>30641974</v>
      </c>
      <c r="M4" s="223">
        <v>46898809.420969583</v>
      </c>
      <c r="N4" s="223">
        <v>0</v>
      </c>
      <c r="O4" s="223">
        <v>0</v>
      </c>
      <c r="P4" s="223">
        <v>269054</v>
      </c>
      <c r="Q4" s="223">
        <v>0</v>
      </c>
      <c r="R4" s="223">
        <v>0</v>
      </c>
      <c r="S4" s="223">
        <v>0</v>
      </c>
      <c r="T4" s="223">
        <v>0</v>
      </c>
      <c r="U4" s="223">
        <v>269054</v>
      </c>
      <c r="V4" s="223">
        <v>269054</v>
      </c>
      <c r="W4" s="282">
        <v>134089.39999999991</v>
      </c>
      <c r="X4" s="282">
        <v>56250.5</v>
      </c>
      <c r="Y4" s="8">
        <f>INDEX([2]Sheet2!$B:$B,MATCH(C4,[2]Sheet2!$A:$A,0))</f>
        <v>134089.39999999991</v>
      </c>
      <c r="Z4" s="276">
        <f t="shared" si="0"/>
        <v>0</v>
      </c>
    </row>
    <row r="5" spans="1:26">
      <c r="A5" s="232">
        <v>454008</v>
      </c>
      <c r="B5" s="232" t="s">
        <v>79</v>
      </c>
      <c r="C5" s="269" t="s">
        <v>79</v>
      </c>
      <c r="D5" s="297" t="s">
        <v>973</v>
      </c>
      <c r="E5" s="297"/>
      <c r="F5" s="298" t="s">
        <v>952</v>
      </c>
      <c r="G5" s="233" t="s">
        <v>1122</v>
      </c>
      <c r="H5" s="233" t="s">
        <v>793</v>
      </c>
      <c r="I5" s="217">
        <v>19</v>
      </c>
      <c r="J5" s="217" t="s">
        <v>2158</v>
      </c>
      <c r="K5" s="223">
        <v>5741786.96</v>
      </c>
      <c r="L5" s="223">
        <v>25156302</v>
      </c>
      <c r="M5" s="223">
        <v>38183202.970044084</v>
      </c>
      <c r="N5" s="223">
        <v>0</v>
      </c>
      <c r="O5" s="223">
        <v>0</v>
      </c>
      <c r="P5" s="223">
        <v>764316</v>
      </c>
      <c r="Q5" s="223">
        <v>0</v>
      </c>
      <c r="R5" s="223">
        <v>0</v>
      </c>
      <c r="S5" s="223">
        <v>0</v>
      </c>
      <c r="T5" s="223">
        <v>0</v>
      </c>
      <c r="U5" s="223">
        <v>764316</v>
      </c>
      <c r="V5" s="223">
        <v>764316</v>
      </c>
      <c r="W5" s="282">
        <v>380915.06999999983</v>
      </c>
      <c r="X5" s="282">
        <v>159793.87</v>
      </c>
      <c r="Y5" s="8">
        <f>INDEX([2]Sheet2!$B:$B,MATCH(C5,[2]Sheet2!$A:$A,0))</f>
        <v>380915.06999999983</v>
      </c>
      <c r="Z5" s="276">
        <f t="shared" si="0"/>
        <v>0</v>
      </c>
    </row>
    <row r="6" spans="1:26">
      <c r="A6" s="232">
        <v>454088</v>
      </c>
      <c r="B6" s="232" t="s">
        <v>83</v>
      </c>
      <c r="C6" s="269" t="s">
        <v>2121</v>
      </c>
      <c r="D6" s="297" t="s">
        <v>973</v>
      </c>
      <c r="E6" s="297"/>
      <c r="F6" s="298" t="s">
        <v>952</v>
      </c>
      <c r="G6" s="233" t="s">
        <v>1124</v>
      </c>
      <c r="H6" s="233" t="s">
        <v>778</v>
      </c>
      <c r="I6" s="217">
        <v>5</v>
      </c>
      <c r="J6" s="217" t="s">
        <v>2158</v>
      </c>
      <c r="K6" s="223">
        <v>1120974.45</v>
      </c>
      <c r="L6" s="223">
        <v>8175414</v>
      </c>
      <c r="M6" s="223">
        <v>11317736.614221448</v>
      </c>
      <c r="N6" s="223">
        <v>0</v>
      </c>
      <c r="O6" s="223">
        <v>0</v>
      </c>
      <c r="P6" s="223">
        <v>11733</v>
      </c>
      <c r="Q6" s="223">
        <v>0</v>
      </c>
      <c r="R6" s="223">
        <v>0</v>
      </c>
      <c r="S6" s="223">
        <v>0</v>
      </c>
      <c r="T6" s="223">
        <v>0</v>
      </c>
      <c r="U6" s="223">
        <v>11733</v>
      </c>
      <c r="V6" s="223">
        <v>11733</v>
      </c>
      <c r="W6" s="282">
        <v>5847.820000000007</v>
      </c>
      <c r="X6" s="282">
        <v>2453.16</v>
      </c>
      <c r="Y6" s="8">
        <f>INDEX([2]Sheet2!$B:$B,MATCH(C6,[2]Sheet2!$A:$A,0))</f>
        <v>5847.820000000007</v>
      </c>
      <c r="Z6" s="276">
        <f t="shared" si="0"/>
        <v>0</v>
      </c>
    </row>
    <row r="7" spans="1:26">
      <c r="A7" s="232" t="s">
        <v>92</v>
      </c>
      <c r="B7" s="232" t="s">
        <v>93</v>
      </c>
      <c r="C7" s="269" t="s">
        <v>93</v>
      </c>
      <c r="D7" s="297" t="s">
        <v>973</v>
      </c>
      <c r="E7" s="297"/>
      <c r="F7" s="298"/>
      <c r="G7" s="233" t="s">
        <v>1126</v>
      </c>
      <c r="H7" s="233" t="s">
        <v>794</v>
      </c>
      <c r="I7" s="217">
        <v>2</v>
      </c>
      <c r="J7" s="217" t="s">
        <v>2158</v>
      </c>
      <c r="K7" s="223">
        <v>-7962132.1476139855</v>
      </c>
      <c r="L7" s="223">
        <v>42909717.213095397</v>
      </c>
      <c r="M7" s="223">
        <v>37455194.323013522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223">
        <v>0</v>
      </c>
      <c r="W7" s="282">
        <v>0</v>
      </c>
      <c r="X7" s="282">
        <v>0</v>
      </c>
      <c r="Y7" s="8">
        <v>0</v>
      </c>
      <c r="Z7" s="276">
        <f t="shared" si="0"/>
        <v>0</v>
      </c>
    </row>
    <row r="8" spans="1:26">
      <c r="A8" s="232" t="s">
        <v>1152</v>
      </c>
      <c r="B8" s="232" t="s">
        <v>190</v>
      </c>
      <c r="C8" s="269" t="s">
        <v>190</v>
      </c>
      <c r="D8" s="297" t="s">
        <v>973</v>
      </c>
      <c r="E8" s="297"/>
      <c r="F8" s="298" t="s">
        <v>952</v>
      </c>
      <c r="G8" s="233" t="s">
        <v>1059</v>
      </c>
      <c r="H8" s="233" t="s">
        <v>825</v>
      </c>
      <c r="I8" s="217">
        <v>16</v>
      </c>
      <c r="J8" s="217" t="s">
        <v>2158</v>
      </c>
      <c r="K8" s="223">
        <v>7476123</v>
      </c>
      <c r="L8" s="223">
        <v>0</v>
      </c>
      <c r="M8" s="223">
        <v>16060113.231392998</v>
      </c>
      <c r="N8" s="223">
        <v>0</v>
      </c>
      <c r="O8" s="223">
        <v>0</v>
      </c>
      <c r="P8" s="223">
        <v>369984</v>
      </c>
      <c r="Q8" s="223">
        <v>0</v>
      </c>
      <c r="R8" s="223">
        <v>0</v>
      </c>
      <c r="S8" s="223">
        <v>0</v>
      </c>
      <c r="T8" s="223">
        <v>0</v>
      </c>
      <c r="U8" s="223">
        <v>369984</v>
      </c>
      <c r="V8" s="223">
        <v>369984</v>
      </c>
      <c r="W8" s="282">
        <v>184390.27</v>
      </c>
      <c r="X8" s="282">
        <v>77351.72</v>
      </c>
      <c r="Y8" s="8">
        <f>INDEX([2]Sheet2!$B:$B,MATCH(C8,[2]Sheet2!$A:$A,0))</f>
        <v>184390.27</v>
      </c>
      <c r="Z8" s="276">
        <f t="shared" si="0"/>
        <v>0</v>
      </c>
    </row>
    <row r="9" spans="1:26">
      <c r="A9" s="232" t="s">
        <v>1159</v>
      </c>
      <c r="B9" s="232" t="s">
        <v>207</v>
      </c>
      <c r="C9" s="269" t="s">
        <v>207</v>
      </c>
      <c r="D9" s="297" t="s">
        <v>973</v>
      </c>
      <c r="E9" s="297"/>
      <c r="F9" s="298"/>
      <c r="G9" s="233" t="s">
        <v>1160</v>
      </c>
      <c r="H9" s="233" t="s">
        <v>771</v>
      </c>
      <c r="I9" s="217">
        <v>3</v>
      </c>
      <c r="J9" s="217" t="s">
        <v>2158</v>
      </c>
      <c r="K9" s="223">
        <v>5840321.4389795884</v>
      </c>
      <c r="L9" s="223">
        <v>21972410</v>
      </c>
      <c r="M9" s="223">
        <v>30458526.561401505</v>
      </c>
      <c r="N9" s="223">
        <v>0</v>
      </c>
      <c r="O9" s="223">
        <v>0</v>
      </c>
      <c r="P9" s="223">
        <v>8960592</v>
      </c>
      <c r="Q9" s="223">
        <v>3042799.8250000002</v>
      </c>
      <c r="R9" s="223">
        <v>0</v>
      </c>
      <c r="S9" s="223">
        <v>0</v>
      </c>
      <c r="T9" s="223">
        <v>0</v>
      </c>
      <c r="U9" s="223">
        <v>12003391.824999999</v>
      </c>
      <c r="V9" s="223">
        <v>12003391.824999999</v>
      </c>
      <c r="W9" s="282">
        <v>5982175.0099999998</v>
      </c>
      <c r="X9" s="282">
        <v>2509522.42</v>
      </c>
      <c r="Y9" s="8">
        <f>INDEX([2]Sheet2!$B:$B,MATCH(C9,[2]Sheet2!$A:$A,0))</f>
        <v>5982175.0099999998</v>
      </c>
      <c r="Z9" s="276">
        <f t="shared" si="0"/>
        <v>0</v>
      </c>
    </row>
    <row r="10" spans="1:26">
      <c r="A10" s="232" t="s">
        <v>270</v>
      </c>
      <c r="B10" s="232" t="s">
        <v>271</v>
      </c>
      <c r="C10" s="269" t="s">
        <v>271</v>
      </c>
      <c r="D10" s="297" t="s">
        <v>973</v>
      </c>
      <c r="E10" s="297"/>
      <c r="F10" s="298" t="s">
        <v>952</v>
      </c>
      <c r="G10" s="233" t="s">
        <v>1176</v>
      </c>
      <c r="H10" s="233" t="s">
        <v>801</v>
      </c>
      <c r="I10" s="217">
        <v>15</v>
      </c>
      <c r="J10" s="217" t="s">
        <v>2158</v>
      </c>
      <c r="K10" s="223">
        <v>1778076.12</v>
      </c>
      <c r="L10" s="223">
        <v>8453191</v>
      </c>
      <c r="M10" s="223">
        <v>12742269.74166972</v>
      </c>
      <c r="N10" s="223">
        <v>0</v>
      </c>
      <c r="O10" s="223">
        <v>0</v>
      </c>
      <c r="P10" s="223">
        <v>95880</v>
      </c>
      <c r="Q10" s="223">
        <v>0</v>
      </c>
      <c r="R10" s="223">
        <v>0</v>
      </c>
      <c r="S10" s="223">
        <v>0</v>
      </c>
      <c r="T10" s="223">
        <v>0</v>
      </c>
      <c r="U10" s="223">
        <v>95880</v>
      </c>
      <c r="V10" s="223">
        <v>95880</v>
      </c>
      <c r="W10" s="282">
        <v>47783.66</v>
      </c>
      <c r="X10" s="282">
        <v>20045.25</v>
      </c>
      <c r="Y10" s="8">
        <f>INDEX([2]Sheet2!$B:$B,MATCH(C10,[2]Sheet2!$A:$A,0))</f>
        <v>47783.66</v>
      </c>
      <c r="Z10" s="276">
        <f t="shared" si="0"/>
        <v>0</v>
      </c>
    </row>
    <row r="11" spans="1:26">
      <c r="A11" s="232" t="s">
        <v>351</v>
      </c>
      <c r="B11" s="232" t="s">
        <v>352</v>
      </c>
      <c r="C11" s="269" t="s">
        <v>352</v>
      </c>
      <c r="D11" s="297" t="s">
        <v>973</v>
      </c>
      <c r="E11" s="297"/>
      <c r="F11" s="298"/>
      <c r="G11" s="233" t="s">
        <v>1201</v>
      </c>
      <c r="H11" s="233" t="s">
        <v>770</v>
      </c>
      <c r="I11" s="217">
        <v>1</v>
      </c>
      <c r="J11" s="217" t="s">
        <v>2158</v>
      </c>
      <c r="K11" s="223">
        <v>6494808.3600000003</v>
      </c>
      <c r="L11" s="223">
        <v>4885814.6909999996</v>
      </c>
      <c r="M11" s="223">
        <v>12211979.713440377</v>
      </c>
      <c r="N11" s="223">
        <v>0</v>
      </c>
      <c r="O11" s="223">
        <v>0</v>
      </c>
      <c r="P11" s="223">
        <v>184957</v>
      </c>
      <c r="Q11" s="223">
        <v>0</v>
      </c>
      <c r="R11" s="223">
        <v>0</v>
      </c>
      <c r="S11" s="223">
        <v>0</v>
      </c>
      <c r="T11" s="223">
        <v>0</v>
      </c>
      <c r="U11" s="223">
        <v>184957</v>
      </c>
      <c r="V11" s="223">
        <v>184957</v>
      </c>
      <c r="W11" s="282">
        <v>92177.279999999999</v>
      </c>
      <c r="X11" s="282">
        <v>38668.370000000003</v>
      </c>
      <c r="Y11" s="8">
        <f>INDEX([2]Sheet2!$B:$B,MATCH(C11,[2]Sheet2!$A:$A,0))</f>
        <v>92177.279999999999</v>
      </c>
      <c r="Z11" s="276">
        <f t="shared" si="0"/>
        <v>0</v>
      </c>
    </row>
    <row r="12" spans="1:26">
      <c r="A12" s="232" t="s">
        <v>429</v>
      </c>
      <c r="B12" s="232" t="s">
        <v>430</v>
      </c>
      <c r="C12" s="269" t="s">
        <v>430</v>
      </c>
      <c r="D12" s="297" t="s">
        <v>973</v>
      </c>
      <c r="E12" s="297"/>
      <c r="F12" s="298"/>
      <c r="G12" s="233" t="s">
        <v>1230</v>
      </c>
      <c r="H12" s="233" t="s">
        <v>773</v>
      </c>
      <c r="I12" s="217">
        <v>6</v>
      </c>
      <c r="J12" s="217" t="s">
        <v>2158</v>
      </c>
      <c r="K12" s="223">
        <v>1140992.3599999999</v>
      </c>
      <c r="L12" s="223">
        <v>11296009</v>
      </c>
      <c r="M12" s="223">
        <v>13100900.929598158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0</v>
      </c>
      <c r="W12" s="282">
        <v>0</v>
      </c>
      <c r="X12" s="282">
        <v>0</v>
      </c>
      <c r="Y12" s="8">
        <v>0</v>
      </c>
      <c r="Z12" s="276">
        <f t="shared" si="0"/>
        <v>0</v>
      </c>
    </row>
    <row r="13" spans="1:26">
      <c r="A13" s="232">
        <v>454009</v>
      </c>
      <c r="B13" s="232" t="s">
        <v>433</v>
      </c>
      <c r="C13" s="269" t="s">
        <v>433</v>
      </c>
      <c r="D13" s="297" t="s">
        <v>973</v>
      </c>
      <c r="E13" s="297"/>
      <c r="F13" s="298" t="s">
        <v>952</v>
      </c>
      <c r="G13" s="233" t="s">
        <v>1232</v>
      </c>
      <c r="H13" s="233" t="s">
        <v>870</v>
      </c>
      <c r="I13" s="217">
        <v>1</v>
      </c>
      <c r="J13" s="217" t="s">
        <v>2158</v>
      </c>
      <c r="K13" s="223">
        <v>3828550.43</v>
      </c>
      <c r="L13" s="223">
        <v>32906814</v>
      </c>
      <c r="M13" s="223">
        <v>40858793.38563183</v>
      </c>
      <c r="N13" s="223">
        <v>0</v>
      </c>
      <c r="O13" s="223">
        <v>0</v>
      </c>
      <c r="P13" s="223">
        <v>162288</v>
      </c>
      <c r="Q13" s="223">
        <v>0</v>
      </c>
      <c r="R13" s="223">
        <v>0</v>
      </c>
      <c r="S13" s="223">
        <v>0</v>
      </c>
      <c r="T13" s="223">
        <v>0</v>
      </c>
      <c r="U13" s="223">
        <v>162288</v>
      </c>
      <c r="V13" s="223">
        <v>162288</v>
      </c>
      <c r="W13" s="282">
        <v>80880.139999999898</v>
      </c>
      <c r="X13" s="282">
        <v>33929.22</v>
      </c>
      <c r="Y13" s="8">
        <f>INDEX([2]Sheet2!$B:$B,MATCH(C13,[2]Sheet2!$A:$A,0))</f>
        <v>80880.139999999898</v>
      </c>
      <c r="Z13" s="276">
        <f t="shared" si="0"/>
        <v>0</v>
      </c>
    </row>
    <row r="14" spans="1:26">
      <c r="A14" s="232">
        <v>454000</v>
      </c>
      <c r="B14" s="232" t="s">
        <v>543</v>
      </c>
      <c r="C14" s="269" t="s">
        <v>543</v>
      </c>
      <c r="D14" s="297" t="s">
        <v>973</v>
      </c>
      <c r="E14" s="297"/>
      <c r="F14" s="298" t="s">
        <v>952</v>
      </c>
      <c r="G14" s="233" t="s">
        <v>1059</v>
      </c>
      <c r="H14" s="233" t="s">
        <v>879</v>
      </c>
      <c r="I14" s="217">
        <v>14</v>
      </c>
      <c r="J14" s="217" t="s">
        <v>2158</v>
      </c>
      <c r="K14" s="223">
        <v>1683842.66</v>
      </c>
      <c r="L14" s="223">
        <v>20061703</v>
      </c>
      <c r="M14" s="223">
        <v>24225104.961587459</v>
      </c>
      <c r="N14" s="223">
        <v>0</v>
      </c>
      <c r="O14" s="223">
        <v>0</v>
      </c>
      <c r="P14" s="223">
        <v>175799</v>
      </c>
      <c r="Q14" s="223">
        <v>0</v>
      </c>
      <c r="R14" s="223">
        <v>0</v>
      </c>
      <c r="S14" s="223">
        <v>0</v>
      </c>
      <c r="T14" s="223">
        <v>0</v>
      </c>
      <c r="U14" s="223">
        <v>175799</v>
      </c>
      <c r="V14" s="223">
        <v>175799</v>
      </c>
      <c r="W14" s="282">
        <v>87613.55</v>
      </c>
      <c r="X14" s="282">
        <v>36753.879999999997</v>
      </c>
      <c r="Y14" s="8">
        <f>INDEX([2]Sheet2!$B:$B,MATCH(C14,[2]Sheet2!$A:$A,0))</f>
        <v>87613.55</v>
      </c>
      <c r="Z14" s="276">
        <f t="shared" si="0"/>
        <v>0</v>
      </c>
    </row>
    <row r="15" spans="1:26">
      <c r="A15" s="232">
        <v>454006</v>
      </c>
      <c r="B15" s="232" t="s">
        <v>544</v>
      </c>
      <c r="C15" s="269" t="s">
        <v>544</v>
      </c>
      <c r="D15" s="297" t="s">
        <v>973</v>
      </c>
      <c r="E15" s="297"/>
      <c r="F15" s="298" t="s">
        <v>952</v>
      </c>
      <c r="G15" s="233" t="s">
        <v>1252</v>
      </c>
      <c r="H15" s="233" t="s">
        <v>808</v>
      </c>
      <c r="I15" s="217">
        <v>9</v>
      </c>
      <c r="J15" s="217" t="s">
        <v>2158</v>
      </c>
      <c r="K15" s="223">
        <v>4137329.2899999996</v>
      </c>
      <c r="L15" s="223">
        <v>24566143</v>
      </c>
      <c r="M15" s="223">
        <v>34162102.531691812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82">
        <v>0</v>
      </c>
      <c r="X15" s="282">
        <v>0</v>
      </c>
      <c r="Y15" s="8">
        <v>0</v>
      </c>
      <c r="Z15" s="276">
        <f t="shared" si="0"/>
        <v>0</v>
      </c>
    </row>
    <row r="16" spans="1:26">
      <c r="A16" s="232">
        <v>454011</v>
      </c>
      <c r="B16" s="232" t="s">
        <v>564</v>
      </c>
      <c r="C16" s="269" t="s">
        <v>564</v>
      </c>
      <c r="D16" s="297" t="s">
        <v>973</v>
      </c>
      <c r="E16" s="297"/>
      <c r="F16" s="298" t="s">
        <v>952</v>
      </c>
      <c r="G16" s="233" t="s">
        <v>1257</v>
      </c>
      <c r="H16" s="233" t="s">
        <v>773</v>
      </c>
      <c r="I16" s="217">
        <v>6</v>
      </c>
      <c r="J16" s="217" t="s">
        <v>2158</v>
      </c>
      <c r="K16" s="223">
        <v>9066009.1899999995</v>
      </c>
      <c r="L16" s="223">
        <v>27260782</v>
      </c>
      <c r="M16" s="223">
        <v>41481603.606223196</v>
      </c>
      <c r="N16" s="223">
        <v>0</v>
      </c>
      <c r="O16" s="223">
        <v>0</v>
      </c>
      <c r="P16" s="223">
        <v>538851</v>
      </c>
      <c r="Q16" s="223">
        <v>0</v>
      </c>
      <c r="R16" s="223">
        <v>0</v>
      </c>
      <c r="S16" s="223">
        <v>0</v>
      </c>
      <c r="T16" s="223">
        <v>0</v>
      </c>
      <c r="U16" s="223">
        <v>538851</v>
      </c>
      <c r="V16" s="223">
        <v>538851</v>
      </c>
      <c r="W16" s="282">
        <v>268549.17999999993</v>
      </c>
      <c r="X16" s="282">
        <v>112656.38</v>
      </c>
      <c r="Y16" s="8">
        <f>INDEX([2]Sheet2!$B:$B,MATCH(C16,[2]Sheet2!$A:$A,0))</f>
        <v>268549.17999999993</v>
      </c>
      <c r="Z16" s="276">
        <f t="shared" si="0"/>
        <v>0</v>
      </c>
    </row>
    <row r="17" spans="23:23">
      <c r="W17" s="276">
        <f>SUM(W2:W16)</f>
        <v>8201965.669999999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"/>
  <sheetViews>
    <sheetView topLeftCell="E1" zoomScaleNormal="100" workbookViewId="0">
      <pane ySplit="1" topLeftCell="A284" activePane="bottomLeft" state="frozen"/>
      <selection activeCell="B343" sqref="B343"/>
      <selection pane="bottomLeft" activeCell="B343" sqref="B343"/>
    </sheetView>
  </sheetViews>
  <sheetFormatPr defaultColWidth="9.140625" defaultRowHeight="12.75"/>
  <cols>
    <col min="1" max="1" width="7.7109375" style="8" bestFit="1" customWidth="1"/>
    <col min="2" max="2" width="10" style="8" bestFit="1" customWidth="1"/>
    <col min="3" max="3" width="22.28515625" style="3" customWidth="1"/>
    <col min="4" max="4" width="14.85546875" style="6" customWidth="1"/>
    <col min="5" max="5" width="10.42578125" style="6" customWidth="1"/>
    <col min="6" max="6" width="54.140625" style="8" customWidth="1"/>
    <col min="7" max="7" width="13.28515625" style="8" customWidth="1"/>
    <col min="8" max="8" width="13" style="3" customWidth="1"/>
    <col min="9" max="9" width="16.42578125" style="3" customWidth="1"/>
    <col min="10" max="13" width="16.42578125" style="7" customWidth="1"/>
    <col min="14" max="16384" width="9.140625" style="8"/>
  </cols>
  <sheetData>
    <row r="1" spans="1:13" ht="89.25">
      <c r="A1" s="127" t="s">
        <v>1</v>
      </c>
      <c r="B1" s="127" t="s">
        <v>2</v>
      </c>
      <c r="C1" s="128" t="s">
        <v>971</v>
      </c>
      <c r="D1" s="129" t="s">
        <v>944</v>
      </c>
      <c r="E1" s="129" t="s">
        <v>951</v>
      </c>
      <c r="F1" s="127" t="s">
        <v>0</v>
      </c>
      <c r="G1" s="127" t="s">
        <v>766</v>
      </c>
      <c r="H1" s="128" t="s">
        <v>767</v>
      </c>
      <c r="I1" s="2" t="s">
        <v>1005</v>
      </c>
      <c r="J1" s="50" t="s">
        <v>1366</v>
      </c>
      <c r="K1" s="2" t="s">
        <v>1478</v>
      </c>
      <c r="L1" s="50" t="s">
        <v>1480</v>
      </c>
      <c r="M1" s="220" t="s">
        <v>1481</v>
      </c>
    </row>
    <row r="2" spans="1:13">
      <c r="A2" s="118" t="s">
        <v>12</v>
      </c>
      <c r="B2" s="118" t="s">
        <v>13</v>
      </c>
      <c r="C2" s="119" t="s">
        <v>949</v>
      </c>
      <c r="D2" s="119" t="s">
        <v>977</v>
      </c>
      <c r="E2" s="120"/>
      <c r="F2" s="121" t="s">
        <v>1093</v>
      </c>
      <c r="G2" s="121" t="s">
        <v>768</v>
      </c>
      <c r="H2" s="122">
        <v>1</v>
      </c>
      <c r="I2" s="70">
        <v>2580394.4693815061</v>
      </c>
      <c r="J2" s="44">
        <v>469324.79</v>
      </c>
      <c r="K2" s="226">
        <f>I2-J2</f>
        <v>2111069.6793815061</v>
      </c>
      <c r="L2" s="44">
        <f>K2*0.4195</f>
        <v>885593.73050054174</v>
      </c>
      <c r="M2" s="44">
        <v>885593.73050054174</v>
      </c>
    </row>
    <row r="3" spans="1:13">
      <c r="A3" s="118" t="s">
        <v>15</v>
      </c>
      <c r="B3" s="118" t="s">
        <v>16</v>
      </c>
      <c r="C3" s="119" t="s">
        <v>949</v>
      </c>
      <c r="D3" s="119" t="s">
        <v>977</v>
      </c>
      <c r="E3" s="120"/>
      <c r="F3" s="121" t="s">
        <v>14</v>
      </c>
      <c r="G3" s="121" t="s">
        <v>769</v>
      </c>
      <c r="H3" s="122">
        <v>4</v>
      </c>
      <c r="I3" s="70">
        <v>4744175.9934992762</v>
      </c>
      <c r="J3" s="44">
        <v>981837.5</v>
      </c>
      <c r="K3" s="226">
        <f t="shared" ref="K3:K66" si="0">I3-J3</f>
        <v>3762338.4934992762</v>
      </c>
      <c r="L3" s="44">
        <f t="shared" ref="L3:L66" si="1">K3*0.4195</f>
        <v>1578300.9980229463</v>
      </c>
      <c r="M3" s="44">
        <v>1578300.9980229463</v>
      </c>
    </row>
    <row r="4" spans="1:13">
      <c r="A4" s="118" t="s">
        <v>17</v>
      </c>
      <c r="B4" s="118" t="s">
        <v>18</v>
      </c>
      <c r="C4" s="119" t="s">
        <v>949</v>
      </c>
      <c r="D4" s="119"/>
      <c r="E4" s="120"/>
      <c r="F4" s="121" t="s">
        <v>1094</v>
      </c>
      <c r="G4" s="121" t="s">
        <v>770</v>
      </c>
      <c r="H4" s="122">
        <v>1</v>
      </c>
      <c r="I4" s="70">
        <v>31107456.149110921</v>
      </c>
      <c r="J4" s="44">
        <v>8100733.0199999996</v>
      </c>
      <c r="K4" s="226">
        <f t="shared" si="0"/>
        <v>23006723.129110921</v>
      </c>
      <c r="L4" s="44">
        <f t="shared" si="1"/>
        <v>9651320.3526620306</v>
      </c>
      <c r="M4" s="44">
        <v>9651320</v>
      </c>
    </row>
    <row r="5" spans="1:13">
      <c r="A5" s="118" t="s">
        <v>19</v>
      </c>
      <c r="B5" s="118" t="s">
        <v>20</v>
      </c>
      <c r="C5" s="119" t="s">
        <v>949</v>
      </c>
      <c r="D5" s="119"/>
      <c r="E5" s="120"/>
      <c r="F5" s="121" t="s">
        <v>1095</v>
      </c>
      <c r="G5" s="121" t="s">
        <v>771</v>
      </c>
      <c r="H5" s="122">
        <v>3</v>
      </c>
      <c r="I5" s="70">
        <v>35370777.781129822</v>
      </c>
      <c r="J5" s="44">
        <v>10629239.07</v>
      </c>
      <c r="K5" s="226">
        <f t="shared" si="0"/>
        <v>24741538.711129822</v>
      </c>
      <c r="L5" s="44">
        <f t="shared" si="1"/>
        <v>10379075.489318959</v>
      </c>
      <c r="M5" s="44">
        <v>10379075.489318959</v>
      </c>
    </row>
    <row r="6" spans="1:13">
      <c r="A6" s="118" t="s">
        <v>21</v>
      </c>
      <c r="B6" s="118" t="s">
        <v>22</v>
      </c>
      <c r="C6" s="119" t="s">
        <v>949</v>
      </c>
      <c r="D6" s="119"/>
      <c r="E6" s="120"/>
      <c r="F6" s="121" t="s">
        <v>1096</v>
      </c>
      <c r="G6" s="121" t="s">
        <v>771</v>
      </c>
      <c r="H6" s="122">
        <v>3</v>
      </c>
      <c r="I6" s="70">
        <v>162168580.22847611</v>
      </c>
      <c r="J6" s="44">
        <v>53985815.850000001</v>
      </c>
      <c r="K6" s="226">
        <f t="shared" si="0"/>
        <v>108182764.37847611</v>
      </c>
      <c r="L6" s="44">
        <f t="shared" si="1"/>
        <v>45382669.656770729</v>
      </c>
      <c r="M6" s="44">
        <v>45382669.659999996</v>
      </c>
    </row>
    <row r="7" spans="1:13">
      <c r="A7" s="118" t="s">
        <v>1097</v>
      </c>
      <c r="B7" s="118" t="s">
        <v>23</v>
      </c>
      <c r="C7" s="119" t="s">
        <v>949</v>
      </c>
      <c r="D7" s="119"/>
      <c r="E7" s="120"/>
      <c r="F7" s="121" t="s">
        <v>1098</v>
      </c>
      <c r="G7" s="121" t="s">
        <v>772</v>
      </c>
      <c r="H7" s="122">
        <v>17</v>
      </c>
      <c r="I7" s="70">
        <v>27674470.404568937</v>
      </c>
      <c r="J7" s="44">
        <v>8725576.8300000001</v>
      </c>
      <c r="K7" s="226">
        <f t="shared" si="0"/>
        <v>18948893.574568935</v>
      </c>
      <c r="L7" s="44">
        <f t="shared" si="1"/>
        <v>7949060.8545316681</v>
      </c>
      <c r="M7" s="44">
        <v>7949060.8500000006</v>
      </c>
    </row>
    <row r="8" spans="1:13">
      <c r="A8" s="118" t="s">
        <v>1099</v>
      </c>
      <c r="B8" s="118" t="s">
        <v>24</v>
      </c>
      <c r="C8" s="119" t="s">
        <v>949</v>
      </c>
      <c r="D8" s="119"/>
      <c r="E8" s="120"/>
      <c r="F8" s="121" t="s">
        <v>1100</v>
      </c>
      <c r="G8" s="121" t="s">
        <v>773</v>
      </c>
      <c r="H8" s="122">
        <v>6</v>
      </c>
      <c r="I8" s="70">
        <v>54781329.140258752</v>
      </c>
      <c r="J8" s="44">
        <v>9567464.5299999993</v>
      </c>
      <c r="K8" s="226">
        <f t="shared" si="0"/>
        <v>45213864.610258751</v>
      </c>
      <c r="L8" s="44">
        <f t="shared" si="1"/>
        <v>18967216.204003546</v>
      </c>
      <c r="M8" s="44">
        <v>18967216.199999999</v>
      </c>
    </row>
    <row r="9" spans="1:13">
      <c r="A9" s="118" t="s">
        <v>1101</v>
      </c>
      <c r="B9" s="118" t="s">
        <v>970</v>
      </c>
      <c r="C9" s="119" t="s">
        <v>949</v>
      </c>
      <c r="D9" s="119"/>
      <c r="E9" s="120"/>
      <c r="F9" s="121" t="s">
        <v>1102</v>
      </c>
      <c r="G9" s="121" t="s">
        <v>773</v>
      </c>
      <c r="H9" s="122">
        <v>6</v>
      </c>
      <c r="I9" s="70">
        <v>26141362.245150398</v>
      </c>
      <c r="J9" s="44">
        <v>9741735.6099999994</v>
      </c>
      <c r="K9" s="226">
        <f t="shared" si="0"/>
        <v>16399626.635150399</v>
      </c>
      <c r="L9" s="44">
        <f t="shared" si="1"/>
        <v>6879643.3734455919</v>
      </c>
      <c r="M9" s="44">
        <v>6879643.3734455919</v>
      </c>
    </row>
    <row r="10" spans="1:13">
      <c r="A10" s="118" t="s">
        <v>26</v>
      </c>
      <c r="B10" s="118" t="s">
        <v>27</v>
      </c>
      <c r="C10" s="119" t="s">
        <v>949</v>
      </c>
      <c r="D10" s="119"/>
      <c r="E10" s="120"/>
      <c r="F10" s="121" t="s">
        <v>25</v>
      </c>
      <c r="G10" s="121" t="s">
        <v>774</v>
      </c>
      <c r="H10" s="122">
        <v>17</v>
      </c>
      <c r="I10" s="70">
        <v>10529366.998879964</v>
      </c>
      <c r="J10" s="44">
        <v>3146509.37</v>
      </c>
      <c r="K10" s="226">
        <f t="shared" si="0"/>
        <v>7382857.6288799634</v>
      </c>
      <c r="L10" s="44">
        <f t="shared" si="1"/>
        <v>3097108.7753151446</v>
      </c>
      <c r="M10" s="44">
        <v>3097108.7753151446</v>
      </c>
    </row>
    <row r="11" spans="1:13">
      <c r="A11" s="118" t="s">
        <v>29</v>
      </c>
      <c r="B11" s="118" t="s">
        <v>30</v>
      </c>
      <c r="C11" s="119" t="s">
        <v>949</v>
      </c>
      <c r="D11" s="119"/>
      <c r="E11" s="120"/>
      <c r="F11" s="121" t="s">
        <v>28</v>
      </c>
      <c r="G11" s="121" t="s">
        <v>775</v>
      </c>
      <c r="H11" s="122">
        <v>9</v>
      </c>
      <c r="I11" s="70">
        <v>46211475.525792852</v>
      </c>
      <c r="J11" s="44">
        <v>13549955.300000001</v>
      </c>
      <c r="K11" s="226">
        <f t="shared" si="0"/>
        <v>32661520.225792851</v>
      </c>
      <c r="L11" s="44">
        <f t="shared" si="1"/>
        <v>13701507.7347201</v>
      </c>
      <c r="M11" s="44">
        <v>6241686.3899999997</v>
      </c>
    </row>
    <row r="12" spans="1:13">
      <c r="A12" s="118" t="s">
        <v>31</v>
      </c>
      <c r="B12" s="118" t="s">
        <v>32</v>
      </c>
      <c r="C12" s="119" t="s">
        <v>972</v>
      </c>
      <c r="D12" s="119" t="s">
        <v>977</v>
      </c>
      <c r="E12" s="120"/>
      <c r="F12" s="121" t="s">
        <v>1056</v>
      </c>
      <c r="G12" s="121" t="s">
        <v>776</v>
      </c>
      <c r="H12" s="122">
        <v>1</v>
      </c>
      <c r="I12" s="221">
        <v>1093436.9216167324</v>
      </c>
      <c r="J12" s="44">
        <v>530967.75</v>
      </c>
      <c r="K12" s="226">
        <f t="shared" si="0"/>
        <v>562469.17161673238</v>
      </c>
      <c r="L12" s="44">
        <f t="shared" si="1"/>
        <v>235955.81749321922</v>
      </c>
      <c r="M12" s="44">
        <v>235955.81749321922</v>
      </c>
    </row>
    <row r="13" spans="1:13">
      <c r="A13" s="118" t="s">
        <v>33</v>
      </c>
      <c r="B13" s="118" t="s">
        <v>34</v>
      </c>
      <c r="C13" s="119" t="s">
        <v>949</v>
      </c>
      <c r="D13" s="119" t="s">
        <v>977</v>
      </c>
      <c r="E13" s="120"/>
      <c r="F13" s="121" t="s">
        <v>1103</v>
      </c>
      <c r="G13" s="121" t="s">
        <v>777</v>
      </c>
      <c r="H13" s="122">
        <v>11</v>
      </c>
      <c r="I13" s="70">
        <v>5488912.0933634276</v>
      </c>
      <c r="J13" s="44">
        <v>965969.65</v>
      </c>
      <c r="K13" s="226">
        <f t="shared" si="0"/>
        <v>4522942.4433634272</v>
      </c>
      <c r="L13" s="44">
        <f t="shared" si="1"/>
        <v>1897374.3549909575</v>
      </c>
      <c r="M13" s="44">
        <v>1897374.3549909575</v>
      </c>
    </row>
    <row r="14" spans="1:13">
      <c r="A14" s="118" t="s">
        <v>36</v>
      </c>
      <c r="B14" s="118" t="s">
        <v>37</v>
      </c>
      <c r="C14" s="119" t="s">
        <v>949</v>
      </c>
      <c r="D14" s="119"/>
      <c r="E14" s="120"/>
      <c r="F14" s="121" t="s">
        <v>35</v>
      </c>
      <c r="G14" s="121" t="s">
        <v>771</v>
      </c>
      <c r="H14" s="122">
        <v>3</v>
      </c>
      <c r="I14" s="70">
        <v>43603900.171479441</v>
      </c>
      <c r="J14" s="44">
        <v>13092488.01</v>
      </c>
      <c r="K14" s="226">
        <f t="shared" si="0"/>
        <v>30511412.161479443</v>
      </c>
      <c r="L14" s="44">
        <f t="shared" si="1"/>
        <v>12799537.401740626</v>
      </c>
      <c r="M14" s="44">
        <v>12799537.399999999</v>
      </c>
    </row>
    <row r="15" spans="1:13">
      <c r="A15" s="118" t="s">
        <v>38</v>
      </c>
      <c r="B15" s="118" t="s">
        <v>39</v>
      </c>
      <c r="C15" s="119" t="s">
        <v>949</v>
      </c>
      <c r="D15" s="119"/>
      <c r="E15" s="120"/>
      <c r="F15" s="121" t="s">
        <v>1104</v>
      </c>
      <c r="G15" s="121" t="s">
        <v>775</v>
      </c>
      <c r="H15" s="122">
        <v>9</v>
      </c>
      <c r="I15" s="70">
        <v>18649088.099928252</v>
      </c>
      <c r="J15" s="44">
        <v>4820302.84</v>
      </c>
      <c r="K15" s="226">
        <f t="shared" si="0"/>
        <v>13828785.259928253</v>
      </c>
      <c r="L15" s="44">
        <f t="shared" si="1"/>
        <v>5801175.4165399019</v>
      </c>
      <c r="M15" s="44">
        <v>5801175.4199999999</v>
      </c>
    </row>
    <row r="16" spans="1:13">
      <c r="A16" s="118" t="s">
        <v>40</v>
      </c>
      <c r="B16" s="118" t="s">
        <v>41</v>
      </c>
      <c r="C16" s="119" t="s">
        <v>949</v>
      </c>
      <c r="D16" s="119"/>
      <c r="E16" s="120"/>
      <c r="F16" s="121" t="s">
        <v>1105</v>
      </c>
      <c r="G16" s="121" t="s">
        <v>778</v>
      </c>
      <c r="H16" s="122">
        <v>5</v>
      </c>
      <c r="I16" s="70">
        <v>13134358.691545764</v>
      </c>
      <c r="J16" s="44">
        <v>4135544.65</v>
      </c>
      <c r="K16" s="226">
        <f t="shared" si="0"/>
        <v>8998814.0415457636</v>
      </c>
      <c r="L16" s="44">
        <f t="shared" si="1"/>
        <v>3775002.4904284477</v>
      </c>
      <c r="M16" s="44">
        <v>3775002.4904284477</v>
      </c>
    </row>
    <row r="17" spans="1:13">
      <c r="A17" s="118" t="s">
        <v>42</v>
      </c>
      <c r="B17" s="118" t="s">
        <v>43</v>
      </c>
      <c r="C17" s="119" t="s">
        <v>949</v>
      </c>
      <c r="D17" s="119"/>
      <c r="E17" s="120"/>
      <c r="F17" s="121" t="s">
        <v>1106</v>
      </c>
      <c r="G17" s="121" t="s">
        <v>779</v>
      </c>
      <c r="H17" s="122">
        <v>10</v>
      </c>
      <c r="I17" s="70">
        <v>18601652.472580928</v>
      </c>
      <c r="J17" s="44">
        <v>5404902.6199999992</v>
      </c>
      <c r="K17" s="226">
        <f t="shared" si="0"/>
        <v>13196749.852580929</v>
      </c>
      <c r="L17" s="44">
        <f t="shared" si="1"/>
        <v>5536036.5631577</v>
      </c>
      <c r="M17" s="44">
        <v>5536036.5631577</v>
      </c>
    </row>
    <row r="18" spans="1:13">
      <c r="A18" s="118" t="s">
        <v>45</v>
      </c>
      <c r="B18" s="118" t="s">
        <v>46</v>
      </c>
      <c r="C18" s="119" t="s">
        <v>949</v>
      </c>
      <c r="D18" s="119"/>
      <c r="E18" s="120"/>
      <c r="F18" s="121" t="s">
        <v>1107</v>
      </c>
      <c r="G18" s="121" t="s">
        <v>780</v>
      </c>
      <c r="H18" s="122">
        <v>8</v>
      </c>
      <c r="I18" s="70">
        <v>14030315.593018448</v>
      </c>
      <c r="J18" s="44">
        <v>3391817.83</v>
      </c>
      <c r="K18" s="226">
        <f t="shared" si="0"/>
        <v>10638497.763018448</v>
      </c>
      <c r="L18" s="44">
        <f t="shared" si="1"/>
        <v>4462849.8115862384</v>
      </c>
      <c r="M18" s="44">
        <v>0</v>
      </c>
    </row>
    <row r="19" spans="1:13">
      <c r="A19" s="118" t="s">
        <v>1108</v>
      </c>
      <c r="B19" s="118" t="s">
        <v>47</v>
      </c>
      <c r="C19" s="119" t="s">
        <v>949</v>
      </c>
      <c r="D19" s="119" t="s">
        <v>977</v>
      </c>
      <c r="E19" s="120"/>
      <c r="F19" s="121" t="s">
        <v>1109</v>
      </c>
      <c r="G19" s="121" t="s">
        <v>781</v>
      </c>
      <c r="H19" s="122">
        <v>18</v>
      </c>
      <c r="I19" s="70">
        <v>8583773.9163366556</v>
      </c>
      <c r="J19" s="44">
        <v>0</v>
      </c>
      <c r="K19" s="226">
        <f t="shared" si="0"/>
        <v>8583773.9163366556</v>
      </c>
      <c r="L19" s="44">
        <f t="shared" si="1"/>
        <v>3600893.157903227</v>
      </c>
      <c r="M19" s="44">
        <v>3600893.157903227</v>
      </c>
    </row>
    <row r="20" spans="1:13">
      <c r="A20" s="118" t="s">
        <v>48</v>
      </c>
      <c r="B20" s="118" t="s">
        <v>49</v>
      </c>
      <c r="C20" s="119" t="s">
        <v>949</v>
      </c>
      <c r="D20" s="119"/>
      <c r="E20" s="120"/>
      <c r="F20" s="121" t="s">
        <v>1110</v>
      </c>
      <c r="G20" s="121" t="s">
        <v>782</v>
      </c>
      <c r="H20" s="122">
        <v>9</v>
      </c>
      <c r="I20" s="70">
        <v>24266777.193973176</v>
      </c>
      <c r="J20" s="44">
        <v>6461304.9800000004</v>
      </c>
      <c r="K20" s="226">
        <f t="shared" si="0"/>
        <v>17805472.213973176</v>
      </c>
      <c r="L20" s="44">
        <f t="shared" si="1"/>
        <v>7469395.5937617468</v>
      </c>
      <c r="M20" s="44">
        <v>3656663.83</v>
      </c>
    </row>
    <row r="21" spans="1:13">
      <c r="A21" s="118" t="s">
        <v>51</v>
      </c>
      <c r="B21" s="118" t="s">
        <v>52</v>
      </c>
      <c r="C21" s="119" t="s">
        <v>949</v>
      </c>
      <c r="D21" s="119"/>
      <c r="E21" s="120"/>
      <c r="F21" s="121" t="s">
        <v>50</v>
      </c>
      <c r="G21" s="121" t="s">
        <v>783</v>
      </c>
      <c r="H21" s="122">
        <v>4</v>
      </c>
      <c r="I21" s="70">
        <v>19048920.723940235</v>
      </c>
      <c r="J21" s="44">
        <v>6003202.8600000003</v>
      </c>
      <c r="K21" s="226">
        <f t="shared" si="0"/>
        <v>13045717.863940235</v>
      </c>
      <c r="L21" s="44">
        <f t="shared" si="1"/>
        <v>5472678.6439229287</v>
      </c>
      <c r="M21" s="44">
        <v>5472678.6439229287</v>
      </c>
    </row>
    <row r="22" spans="1:13">
      <c r="A22" s="118" t="s">
        <v>53</v>
      </c>
      <c r="B22" s="118" t="s">
        <v>54</v>
      </c>
      <c r="C22" s="119" t="s">
        <v>949</v>
      </c>
      <c r="D22" s="119"/>
      <c r="E22" s="120"/>
      <c r="F22" s="121" t="s">
        <v>1111</v>
      </c>
      <c r="G22" s="121" t="s">
        <v>784</v>
      </c>
      <c r="H22" s="122">
        <v>1</v>
      </c>
      <c r="I22" s="70">
        <v>28655952.420605864</v>
      </c>
      <c r="J22" s="44">
        <v>5265906.82</v>
      </c>
      <c r="K22" s="226">
        <f t="shared" si="0"/>
        <v>23390045.600605864</v>
      </c>
      <c r="L22" s="44">
        <f t="shared" si="1"/>
        <v>9812124.1294541601</v>
      </c>
      <c r="M22" s="44">
        <v>9812124.1300000008</v>
      </c>
    </row>
    <row r="23" spans="1:13">
      <c r="A23" s="118" t="s">
        <v>55</v>
      </c>
      <c r="B23" s="118" t="s">
        <v>56</v>
      </c>
      <c r="C23" s="119" t="s">
        <v>949</v>
      </c>
      <c r="D23" s="119"/>
      <c r="E23" s="120"/>
      <c r="F23" s="121" t="s">
        <v>1112</v>
      </c>
      <c r="G23" s="121" t="s">
        <v>775</v>
      </c>
      <c r="H23" s="122">
        <v>9</v>
      </c>
      <c r="I23" s="70">
        <v>8947244.5007496811</v>
      </c>
      <c r="J23" s="44">
        <v>1895085.08</v>
      </c>
      <c r="K23" s="226">
        <f t="shared" si="0"/>
        <v>7052159.4207496811</v>
      </c>
      <c r="L23" s="44">
        <f t="shared" si="1"/>
        <v>2958380.8770044912</v>
      </c>
      <c r="M23" s="44">
        <v>2958380.88</v>
      </c>
    </row>
    <row r="24" spans="1:13">
      <c r="A24" s="118" t="s">
        <v>57</v>
      </c>
      <c r="B24" s="118" t="s">
        <v>58</v>
      </c>
      <c r="C24" s="119" t="s">
        <v>972</v>
      </c>
      <c r="D24" s="119" t="s">
        <v>977</v>
      </c>
      <c r="E24" s="120"/>
      <c r="F24" s="121" t="s">
        <v>1072</v>
      </c>
      <c r="G24" s="121" t="s">
        <v>786</v>
      </c>
      <c r="H24" s="122">
        <v>2</v>
      </c>
      <c r="I24" s="70">
        <v>3126357.8587539708</v>
      </c>
      <c r="J24" s="44">
        <v>823898.59</v>
      </c>
      <c r="K24" s="226">
        <f t="shared" si="0"/>
        <v>2302459.268753971</v>
      </c>
      <c r="L24" s="44">
        <f t="shared" si="1"/>
        <v>965881.66324229084</v>
      </c>
      <c r="M24" s="44">
        <v>965881.66324229084</v>
      </c>
    </row>
    <row r="25" spans="1:13">
      <c r="A25" s="118" t="s">
        <v>1113</v>
      </c>
      <c r="B25" s="118" t="s">
        <v>60</v>
      </c>
      <c r="C25" s="119" t="s">
        <v>972</v>
      </c>
      <c r="D25" s="119" t="s">
        <v>977</v>
      </c>
      <c r="E25" s="120"/>
      <c r="F25" s="121" t="s">
        <v>1058</v>
      </c>
      <c r="G25" s="121" t="s">
        <v>787</v>
      </c>
      <c r="H25" s="122">
        <v>13</v>
      </c>
      <c r="I25" s="70">
        <v>187292.39858535127</v>
      </c>
      <c r="J25" s="44">
        <v>8380.98</v>
      </c>
      <c r="K25" s="226">
        <f t="shared" si="0"/>
        <v>178911.41858535126</v>
      </c>
      <c r="L25" s="44">
        <f t="shared" si="1"/>
        <v>75053.34009655485</v>
      </c>
      <c r="M25" s="44">
        <v>75053.34009655485</v>
      </c>
    </row>
    <row r="26" spans="1:13">
      <c r="A26" s="118" t="s">
        <v>61</v>
      </c>
      <c r="B26" s="118" t="s">
        <v>62</v>
      </c>
      <c r="C26" s="119" t="s">
        <v>949</v>
      </c>
      <c r="D26" s="119" t="s">
        <v>977</v>
      </c>
      <c r="E26" s="120"/>
      <c r="F26" s="121" t="s">
        <v>1114</v>
      </c>
      <c r="G26" s="121" t="s">
        <v>788</v>
      </c>
      <c r="H26" s="122">
        <v>17</v>
      </c>
      <c r="I26" s="70">
        <v>1754564.0492751938</v>
      </c>
      <c r="J26" s="44">
        <v>0</v>
      </c>
      <c r="K26" s="226">
        <f t="shared" si="0"/>
        <v>1754564.0492751938</v>
      </c>
      <c r="L26" s="44">
        <f t="shared" si="1"/>
        <v>736039.61867094378</v>
      </c>
      <c r="M26" s="44">
        <v>736039.61867094378</v>
      </c>
    </row>
    <row r="27" spans="1:13">
      <c r="A27" s="118" t="s">
        <v>64</v>
      </c>
      <c r="B27" s="118" t="s">
        <v>65</v>
      </c>
      <c r="C27" s="119" t="s">
        <v>972</v>
      </c>
      <c r="D27" s="120" t="s">
        <v>977</v>
      </c>
      <c r="E27" s="120"/>
      <c r="F27" s="121" t="s">
        <v>63</v>
      </c>
      <c r="G27" s="121" t="s">
        <v>789</v>
      </c>
      <c r="H27" s="122">
        <v>4</v>
      </c>
      <c r="I27" s="70">
        <v>1032431.2025773015</v>
      </c>
      <c r="J27" s="44">
        <v>263292.40000000002</v>
      </c>
      <c r="K27" s="226">
        <f t="shared" si="0"/>
        <v>769138.80257730151</v>
      </c>
      <c r="L27" s="44">
        <f t="shared" si="1"/>
        <v>322653.72768117796</v>
      </c>
      <c r="M27" s="44">
        <v>322653.72768117796</v>
      </c>
    </row>
    <row r="28" spans="1:13">
      <c r="A28" s="118" t="s">
        <v>66</v>
      </c>
      <c r="B28" s="118" t="s">
        <v>67</v>
      </c>
      <c r="C28" s="119" t="s">
        <v>972</v>
      </c>
      <c r="D28" s="120" t="s">
        <v>977</v>
      </c>
      <c r="E28" s="120"/>
      <c r="F28" s="121" t="s">
        <v>1115</v>
      </c>
      <c r="G28" s="121" t="s">
        <v>790</v>
      </c>
      <c r="H28" s="122">
        <v>11</v>
      </c>
      <c r="I28" s="70">
        <v>533325.37742634001</v>
      </c>
      <c r="J28" s="44">
        <v>40052.660000000003</v>
      </c>
      <c r="K28" s="226">
        <f t="shared" si="0"/>
        <v>493272.71742633998</v>
      </c>
      <c r="L28" s="44">
        <f t="shared" si="1"/>
        <v>206927.90496034961</v>
      </c>
      <c r="M28" s="44">
        <v>206927.90496034961</v>
      </c>
    </row>
    <row r="29" spans="1:13">
      <c r="A29" s="118" t="s">
        <v>68</v>
      </c>
      <c r="B29" s="118" t="s">
        <v>69</v>
      </c>
      <c r="C29" s="119" t="s">
        <v>972</v>
      </c>
      <c r="D29" s="120" t="s">
        <v>977</v>
      </c>
      <c r="E29" s="120"/>
      <c r="F29" s="130" t="s">
        <v>1116</v>
      </c>
      <c r="G29" s="121" t="s">
        <v>791</v>
      </c>
      <c r="H29" s="122">
        <v>3</v>
      </c>
      <c r="I29" s="70">
        <v>672819.8123487347</v>
      </c>
      <c r="J29" s="44">
        <v>380507.75</v>
      </c>
      <c r="K29" s="226">
        <f t="shared" si="0"/>
        <v>292312.0623487347</v>
      </c>
      <c r="L29" s="44">
        <f t="shared" si="1"/>
        <v>122624.9101552942</v>
      </c>
      <c r="M29" s="44">
        <v>122624.91</v>
      </c>
    </row>
    <row r="30" spans="1:13">
      <c r="A30" s="118" t="s">
        <v>71</v>
      </c>
      <c r="B30" s="118" t="s">
        <v>72</v>
      </c>
      <c r="C30" s="119" t="s">
        <v>949</v>
      </c>
      <c r="D30" s="120"/>
      <c r="E30" s="120"/>
      <c r="F30" s="130" t="s">
        <v>1117</v>
      </c>
      <c r="G30" s="121" t="s">
        <v>779</v>
      </c>
      <c r="H30" s="122">
        <v>10</v>
      </c>
      <c r="I30" s="70">
        <v>26388900</v>
      </c>
      <c r="J30" s="44">
        <v>982585.82</v>
      </c>
      <c r="K30" s="226">
        <f t="shared" si="0"/>
        <v>25406314.18</v>
      </c>
      <c r="L30" s="44">
        <f t="shared" si="1"/>
        <v>10657948.79851</v>
      </c>
      <c r="M30" s="44">
        <v>136131.98000000001</v>
      </c>
    </row>
    <row r="31" spans="1:13">
      <c r="A31" s="118" t="s">
        <v>75</v>
      </c>
      <c r="B31" s="118" t="s">
        <v>76</v>
      </c>
      <c r="C31" s="119" t="s">
        <v>973</v>
      </c>
      <c r="D31" s="120"/>
      <c r="E31" s="120" t="s">
        <v>952</v>
      </c>
      <c r="F31" s="130" t="s">
        <v>1119</v>
      </c>
      <c r="G31" s="121" t="s">
        <v>771</v>
      </c>
      <c r="H31" s="122">
        <v>3</v>
      </c>
      <c r="I31" s="70">
        <v>958013</v>
      </c>
      <c r="J31" s="44">
        <v>0</v>
      </c>
      <c r="K31" s="226">
        <f t="shared" si="0"/>
        <v>958013</v>
      </c>
      <c r="L31" s="44">
        <f t="shared" si="1"/>
        <v>401886.4535</v>
      </c>
      <c r="M31" s="44">
        <v>401886.4535</v>
      </c>
    </row>
    <row r="32" spans="1:13">
      <c r="A32" s="118">
        <v>454084</v>
      </c>
      <c r="B32" s="118" t="s">
        <v>77</v>
      </c>
      <c r="C32" s="119" t="s">
        <v>973</v>
      </c>
      <c r="D32" s="120"/>
      <c r="E32" s="120" t="s">
        <v>952</v>
      </c>
      <c r="F32" s="130" t="s">
        <v>1120</v>
      </c>
      <c r="G32" s="121" t="s">
        <v>792</v>
      </c>
      <c r="H32" s="122">
        <v>7</v>
      </c>
      <c r="I32" s="70">
        <v>923194</v>
      </c>
      <c r="J32" s="44">
        <v>747310.77</v>
      </c>
      <c r="K32" s="226">
        <f t="shared" si="0"/>
        <v>175883.22999999998</v>
      </c>
      <c r="L32" s="44">
        <f t="shared" si="1"/>
        <v>73783.014984999987</v>
      </c>
      <c r="M32" s="44">
        <v>73783.014984999987</v>
      </c>
    </row>
    <row r="33" spans="1:13" ht="39" customHeight="1">
      <c r="A33" s="118">
        <v>454008</v>
      </c>
      <c r="B33" s="118" t="s">
        <v>78</v>
      </c>
      <c r="C33" s="119" t="s">
        <v>973</v>
      </c>
      <c r="D33" s="119"/>
      <c r="E33" s="120" t="s">
        <v>952</v>
      </c>
      <c r="F33" s="121" t="s">
        <v>1121</v>
      </c>
      <c r="G33" s="121" t="s">
        <v>793</v>
      </c>
      <c r="H33" s="122">
        <v>19</v>
      </c>
      <c r="I33" s="70">
        <v>269054</v>
      </c>
      <c r="J33" s="44">
        <v>1253930.03</v>
      </c>
      <c r="K33" s="226">
        <f t="shared" si="0"/>
        <v>-984876.03</v>
      </c>
      <c r="L33" s="44">
        <v>0</v>
      </c>
      <c r="M33" s="44">
        <v>0</v>
      </c>
    </row>
    <row r="34" spans="1:13" ht="28.5" customHeight="1">
      <c r="A34" s="118">
        <v>454008</v>
      </c>
      <c r="B34" s="118" t="s">
        <v>79</v>
      </c>
      <c r="C34" s="119" t="s">
        <v>973</v>
      </c>
      <c r="D34" s="119"/>
      <c r="E34" s="120" t="s">
        <v>952</v>
      </c>
      <c r="F34" s="121" t="s">
        <v>1122</v>
      </c>
      <c r="G34" s="121" t="s">
        <v>793</v>
      </c>
      <c r="H34" s="122">
        <v>19</v>
      </c>
      <c r="I34" s="70">
        <v>764316</v>
      </c>
      <c r="J34" s="44">
        <v>3049322.91</v>
      </c>
      <c r="K34" s="226">
        <f t="shared" si="0"/>
        <v>-2285006.91</v>
      </c>
      <c r="L34" s="44">
        <v>0</v>
      </c>
      <c r="M34" s="44">
        <v>0</v>
      </c>
    </row>
    <row r="35" spans="1:13">
      <c r="A35" s="118">
        <v>454088</v>
      </c>
      <c r="B35" s="118" t="s">
        <v>83</v>
      </c>
      <c r="C35" s="119" t="s">
        <v>973</v>
      </c>
      <c r="D35" s="119"/>
      <c r="E35" s="120" t="s">
        <v>952</v>
      </c>
      <c r="F35" s="121" t="s">
        <v>1124</v>
      </c>
      <c r="G35" s="121" t="s">
        <v>778</v>
      </c>
      <c r="H35" s="122">
        <v>5</v>
      </c>
      <c r="I35" s="70">
        <v>11733</v>
      </c>
      <c r="J35" s="44">
        <v>158146.6</v>
      </c>
      <c r="K35" s="226">
        <f t="shared" si="0"/>
        <v>-146413.6</v>
      </c>
      <c r="L35" s="44">
        <v>0</v>
      </c>
      <c r="M35" s="44">
        <v>0</v>
      </c>
    </row>
    <row r="36" spans="1:13">
      <c r="A36" s="118" t="s">
        <v>84</v>
      </c>
      <c r="B36" s="118" t="s">
        <v>85</v>
      </c>
      <c r="C36" s="119" t="s">
        <v>949</v>
      </c>
      <c r="D36" s="119" t="s">
        <v>977</v>
      </c>
      <c r="E36" s="120"/>
      <c r="F36" s="121" t="s">
        <v>1125</v>
      </c>
      <c r="G36" s="121" t="s">
        <v>796</v>
      </c>
      <c r="H36" s="122">
        <v>3</v>
      </c>
      <c r="I36" s="70">
        <v>1953538.7064264959</v>
      </c>
      <c r="J36" s="44">
        <v>0</v>
      </c>
      <c r="K36" s="226">
        <f t="shared" si="0"/>
        <v>1953538.7064264959</v>
      </c>
      <c r="L36" s="44">
        <f t="shared" si="1"/>
        <v>819509.48734591505</v>
      </c>
      <c r="M36" s="44">
        <v>461293</v>
      </c>
    </row>
    <row r="37" spans="1:13">
      <c r="A37" s="118" t="s">
        <v>87</v>
      </c>
      <c r="B37" s="118" t="s">
        <v>88</v>
      </c>
      <c r="C37" s="119" t="s">
        <v>972</v>
      </c>
      <c r="D37" s="119" t="s">
        <v>977</v>
      </c>
      <c r="E37" s="120"/>
      <c r="F37" s="121" t="s">
        <v>86</v>
      </c>
      <c r="G37" s="121" t="s">
        <v>797</v>
      </c>
      <c r="H37" s="122">
        <v>19</v>
      </c>
      <c r="I37" s="70">
        <v>230717.69162843996</v>
      </c>
      <c r="J37" s="44">
        <v>51661.72</v>
      </c>
      <c r="K37" s="226">
        <f t="shared" si="0"/>
        <v>179055.97162843996</v>
      </c>
      <c r="L37" s="44">
        <f t="shared" si="1"/>
        <v>75113.98009813056</v>
      </c>
      <c r="M37" s="44">
        <v>75113.98009813056</v>
      </c>
    </row>
    <row r="38" spans="1:13">
      <c r="A38" s="118" t="s">
        <v>90</v>
      </c>
      <c r="B38" s="118" t="s">
        <v>91</v>
      </c>
      <c r="C38" s="119" t="s">
        <v>972</v>
      </c>
      <c r="D38" s="119" t="s">
        <v>977</v>
      </c>
      <c r="E38" s="120"/>
      <c r="F38" s="121" t="s">
        <v>89</v>
      </c>
      <c r="G38" s="121" t="s">
        <v>798</v>
      </c>
      <c r="H38" s="122">
        <v>13</v>
      </c>
      <c r="I38" s="70">
        <v>280364.78848474164</v>
      </c>
      <c r="J38" s="44">
        <v>74439.64</v>
      </c>
      <c r="K38" s="226">
        <f t="shared" si="0"/>
        <v>205925.14848474163</v>
      </c>
      <c r="L38" s="44">
        <f t="shared" si="1"/>
        <v>86385.599789349115</v>
      </c>
      <c r="M38" s="44">
        <v>86385.600000000006</v>
      </c>
    </row>
    <row r="39" spans="1:13">
      <c r="A39" s="118" t="s">
        <v>92</v>
      </c>
      <c r="B39" s="118" t="s">
        <v>93</v>
      </c>
      <c r="C39" s="119" t="s">
        <v>973</v>
      </c>
      <c r="D39" s="119"/>
      <c r="E39" s="120"/>
      <c r="F39" s="121" t="s">
        <v>1126</v>
      </c>
      <c r="G39" s="121" t="s">
        <v>794</v>
      </c>
      <c r="H39" s="122">
        <v>2</v>
      </c>
      <c r="I39" s="70">
        <v>21418442.103861868</v>
      </c>
      <c r="J39" s="44">
        <v>0</v>
      </c>
      <c r="K39" s="226">
        <f t="shared" si="0"/>
        <v>21418442.103861868</v>
      </c>
      <c r="L39" s="44">
        <f t="shared" si="1"/>
        <v>8985036.4625700526</v>
      </c>
      <c r="M39" s="44">
        <v>0</v>
      </c>
    </row>
    <row r="40" spans="1:13">
      <c r="A40" s="118" t="s">
        <v>94</v>
      </c>
      <c r="B40" s="118" t="s">
        <v>95</v>
      </c>
      <c r="C40" s="119" t="s">
        <v>949</v>
      </c>
      <c r="D40" s="119"/>
      <c r="E40" s="120"/>
      <c r="F40" s="121" t="s">
        <v>1127</v>
      </c>
      <c r="G40" s="121" t="s">
        <v>799</v>
      </c>
      <c r="H40" s="122">
        <v>1</v>
      </c>
      <c r="I40" s="70">
        <v>39669210.164948396</v>
      </c>
      <c r="J40" s="44">
        <v>8971251.4900000002</v>
      </c>
      <c r="K40" s="226">
        <f t="shared" si="0"/>
        <v>30697958.674948394</v>
      </c>
      <c r="L40" s="44">
        <f t="shared" si="1"/>
        <v>12877793.66414085</v>
      </c>
      <c r="M40" s="44">
        <v>12688654</v>
      </c>
    </row>
    <row r="41" spans="1:13">
      <c r="A41" s="118" t="s">
        <v>1128</v>
      </c>
      <c r="B41" s="118" t="s">
        <v>97</v>
      </c>
      <c r="C41" s="119" t="s">
        <v>972</v>
      </c>
      <c r="D41" s="119" t="s">
        <v>977</v>
      </c>
      <c r="E41" s="120"/>
      <c r="F41" s="121" t="s">
        <v>96</v>
      </c>
      <c r="G41" s="121" t="s">
        <v>800</v>
      </c>
      <c r="H41" s="122">
        <v>11</v>
      </c>
      <c r="I41" s="70">
        <v>513364.21552924998</v>
      </c>
      <c r="J41" s="44">
        <v>107115.97</v>
      </c>
      <c r="K41" s="226">
        <f t="shared" si="0"/>
        <v>406248.24552925001</v>
      </c>
      <c r="L41" s="44">
        <f t="shared" si="1"/>
        <v>170421.13899952036</v>
      </c>
      <c r="M41" s="44">
        <v>150000</v>
      </c>
    </row>
    <row r="42" spans="1:13">
      <c r="A42" s="118" t="s">
        <v>98</v>
      </c>
      <c r="B42" s="118" t="s">
        <v>99</v>
      </c>
      <c r="C42" s="119" t="s">
        <v>949</v>
      </c>
      <c r="D42" s="119"/>
      <c r="E42" s="120"/>
      <c r="F42" s="121" t="s">
        <v>1129</v>
      </c>
      <c r="G42" s="121" t="s">
        <v>779</v>
      </c>
      <c r="H42" s="122">
        <v>10</v>
      </c>
      <c r="I42" s="70">
        <v>16773998.880647842</v>
      </c>
      <c r="J42" s="44">
        <v>3750928.3</v>
      </c>
      <c r="K42" s="226">
        <f t="shared" si="0"/>
        <v>13023070.580647841</v>
      </c>
      <c r="L42" s="44">
        <f t="shared" si="1"/>
        <v>5463178.1085817693</v>
      </c>
      <c r="M42" s="44">
        <v>5463178.1085817693</v>
      </c>
    </row>
    <row r="43" spans="1:13">
      <c r="A43" s="118" t="s">
        <v>100</v>
      </c>
      <c r="B43" s="118" t="s">
        <v>101</v>
      </c>
      <c r="C43" s="119" t="s">
        <v>949</v>
      </c>
      <c r="D43" s="119"/>
      <c r="E43" s="120"/>
      <c r="F43" s="121" t="s">
        <v>1130</v>
      </c>
      <c r="G43" s="121" t="s">
        <v>770</v>
      </c>
      <c r="H43" s="122">
        <v>1</v>
      </c>
      <c r="I43" s="70">
        <v>51288195.396589056</v>
      </c>
      <c r="J43" s="44">
        <v>8663489.0800000001</v>
      </c>
      <c r="K43" s="226">
        <f t="shared" si="0"/>
        <v>42624706.316589057</v>
      </c>
      <c r="L43" s="44">
        <f t="shared" si="1"/>
        <v>17881064.299809109</v>
      </c>
      <c r="M43" s="44">
        <v>10500000</v>
      </c>
    </row>
    <row r="44" spans="1:13">
      <c r="A44" s="118" t="s">
        <v>102</v>
      </c>
      <c r="B44" s="118" t="s">
        <v>103</v>
      </c>
      <c r="C44" s="119" t="s">
        <v>949</v>
      </c>
      <c r="D44" s="119"/>
      <c r="E44" s="120"/>
      <c r="F44" s="130" t="s">
        <v>1131</v>
      </c>
      <c r="G44" s="121" t="s">
        <v>801</v>
      </c>
      <c r="H44" s="122">
        <v>15</v>
      </c>
      <c r="I44" s="70">
        <v>20273952.443730891</v>
      </c>
      <c r="J44" s="44">
        <v>5848011.9699999997</v>
      </c>
      <c r="K44" s="226">
        <f t="shared" si="0"/>
        <v>14425940.473730892</v>
      </c>
      <c r="L44" s="44">
        <f t="shared" si="1"/>
        <v>6051682.0287301093</v>
      </c>
      <c r="M44" s="44">
        <v>6051682.0287301093</v>
      </c>
    </row>
    <row r="45" spans="1:13">
      <c r="A45" s="118" t="s">
        <v>104</v>
      </c>
      <c r="B45" s="118" t="s">
        <v>105</v>
      </c>
      <c r="C45" s="119" t="s">
        <v>949</v>
      </c>
      <c r="D45" s="119"/>
      <c r="E45" s="120"/>
      <c r="F45" s="121" t="s">
        <v>1132</v>
      </c>
      <c r="G45" s="121" t="s">
        <v>802</v>
      </c>
      <c r="H45" s="122">
        <v>5</v>
      </c>
      <c r="I45" s="70">
        <v>47719791.365763649</v>
      </c>
      <c r="J45" s="44">
        <v>12181145.27</v>
      </c>
      <c r="K45" s="226">
        <f t="shared" si="0"/>
        <v>35538646.095763654</v>
      </c>
      <c r="L45" s="44">
        <f t="shared" si="1"/>
        <v>14908462.037172852</v>
      </c>
      <c r="M45" s="44">
        <v>14908462.037172901</v>
      </c>
    </row>
    <row r="46" spans="1:13">
      <c r="A46" s="118" t="s">
        <v>107</v>
      </c>
      <c r="B46" s="118" t="s">
        <v>108</v>
      </c>
      <c r="C46" s="119" t="s">
        <v>972</v>
      </c>
      <c r="D46" s="119" t="s">
        <v>977</v>
      </c>
      <c r="E46" s="120"/>
      <c r="F46" s="121" t="s">
        <v>1133</v>
      </c>
      <c r="G46" s="121" t="s">
        <v>803</v>
      </c>
      <c r="H46" s="122">
        <v>12</v>
      </c>
      <c r="I46" s="70">
        <v>830885.75692737661</v>
      </c>
      <c r="J46" s="44">
        <v>332714.11</v>
      </c>
      <c r="K46" s="226">
        <f t="shared" si="0"/>
        <v>498171.64692737663</v>
      </c>
      <c r="L46" s="44">
        <f t="shared" si="1"/>
        <v>208983.00588603449</v>
      </c>
      <c r="M46" s="44">
        <v>208983.00588603449</v>
      </c>
    </row>
    <row r="47" spans="1:13">
      <c r="A47" s="118" t="s">
        <v>109</v>
      </c>
      <c r="B47" s="118" t="s">
        <v>110</v>
      </c>
      <c r="C47" s="119" t="s">
        <v>949</v>
      </c>
      <c r="D47" s="119"/>
      <c r="E47" s="120"/>
      <c r="F47" s="121" t="s">
        <v>1134</v>
      </c>
      <c r="G47" s="121" t="s">
        <v>804</v>
      </c>
      <c r="H47" s="122">
        <v>4</v>
      </c>
      <c r="I47" s="70">
        <v>12298985.307887204</v>
      </c>
      <c r="J47" s="44">
        <v>3448663.62</v>
      </c>
      <c r="K47" s="226">
        <f t="shared" si="0"/>
        <v>8850321.6878872029</v>
      </c>
      <c r="L47" s="44">
        <f t="shared" si="1"/>
        <v>3712709.9480686816</v>
      </c>
      <c r="M47" s="44">
        <v>3712709.9480686816</v>
      </c>
    </row>
    <row r="48" spans="1:13">
      <c r="A48" s="118" t="s">
        <v>111</v>
      </c>
      <c r="B48" s="118" t="s">
        <v>112</v>
      </c>
      <c r="C48" s="119" t="s">
        <v>949</v>
      </c>
      <c r="D48" s="119"/>
      <c r="E48" s="120"/>
      <c r="F48" s="121" t="s">
        <v>1135</v>
      </c>
      <c r="G48" s="121" t="s">
        <v>795</v>
      </c>
      <c r="H48" s="122">
        <v>8</v>
      </c>
      <c r="I48" s="70">
        <v>13074906.925047195</v>
      </c>
      <c r="J48" s="44">
        <v>3773329.54</v>
      </c>
      <c r="K48" s="226">
        <f t="shared" si="0"/>
        <v>9301577.3850471936</v>
      </c>
      <c r="L48" s="44">
        <f t="shared" si="1"/>
        <v>3902011.7130272975</v>
      </c>
      <c r="M48" s="44">
        <v>3902011.7130272975</v>
      </c>
    </row>
    <row r="49" spans="1:13">
      <c r="A49" s="118" t="s">
        <v>113</v>
      </c>
      <c r="B49" s="118" t="s">
        <v>114</v>
      </c>
      <c r="C49" s="119" t="s">
        <v>972</v>
      </c>
      <c r="D49" s="119" t="s">
        <v>977</v>
      </c>
      <c r="E49" s="120"/>
      <c r="F49" s="121" t="s">
        <v>1136</v>
      </c>
      <c r="G49" s="121" t="s">
        <v>805</v>
      </c>
      <c r="H49" s="122">
        <v>12</v>
      </c>
      <c r="I49" s="70">
        <v>3151622.8640251807</v>
      </c>
      <c r="J49" s="44">
        <v>300570.58</v>
      </c>
      <c r="K49" s="226">
        <f t="shared" si="0"/>
        <v>2851052.2840251806</v>
      </c>
      <c r="L49" s="44">
        <f t="shared" si="1"/>
        <v>1196016.4331485631</v>
      </c>
      <c r="M49" s="44">
        <v>1196016.4331485631</v>
      </c>
    </row>
    <row r="50" spans="1:13">
      <c r="A50" s="118" t="s">
        <v>115</v>
      </c>
      <c r="B50" s="118" t="s">
        <v>116</v>
      </c>
      <c r="C50" s="119" t="s">
        <v>972</v>
      </c>
      <c r="D50" s="119" t="s">
        <v>977</v>
      </c>
      <c r="E50" s="120"/>
      <c r="F50" s="121" t="s">
        <v>1137</v>
      </c>
      <c r="G50" s="121" t="s">
        <v>806</v>
      </c>
      <c r="H50" s="122">
        <v>1</v>
      </c>
      <c r="I50" s="70">
        <v>2667361.5440151002</v>
      </c>
      <c r="J50" s="44">
        <v>465595.92</v>
      </c>
      <c r="K50" s="226">
        <f t="shared" si="0"/>
        <v>2201765.6240151003</v>
      </c>
      <c r="L50" s="44">
        <f t="shared" si="1"/>
        <v>923640.67927433457</v>
      </c>
      <c r="M50" s="44">
        <v>923640.68</v>
      </c>
    </row>
    <row r="51" spans="1:13">
      <c r="A51" s="118" t="s">
        <v>117</v>
      </c>
      <c r="B51" s="118" t="s">
        <v>118</v>
      </c>
      <c r="C51" s="119" t="s">
        <v>972</v>
      </c>
      <c r="D51" s="119" t="s">
        <v>977</v>
      </c>
      <c r="E51" s="120"/>
      <c r="F51" s="121" t="s">
        <v>1062</v>
      </c>
      <c r="G51" s="121" t="s">
        <v>1138</v>
      </c>
      <c r="H51" s="122">
        <v>12</v>
      </c>
      <c r="I51" s="70">
        <v>1543173.7626678855</v>
      </c>
      <c r="J51" s="44">
        <v>423478.71</v>
      </c>
      <c r="K51" s="226">
        <f t="shared" si="0"/>
        <v>1119695.0526678856</v>
      </c>
      <c r="L51" s="44">
        <f t="shared" si="1"/>
        <v>469712.07459417795</v>
      </c>
      <c r="M51" s="44">
        <v>469712.07459417795</v>
      </c>
    </row>
    <row r="52" spans="1:13">
      <c r="A52" s="118" t="s">
        <v>119</v>
      </c>
      <c r="B52" s="118" t="s">
        <v>120</v>
      </c>
      <c r="C52" s="119" t="s">
        <v>972</v>
      </c>
      <c r="D52" s="119" t="s">
        <v>977</v>
      </c>
      <c r="E52" s="120"/>
      <c r="F52" s="121" t="s">
        <v>1139</v>
      </c>
      <c r="G52" s="121" t="s">
        <v>800</v>
      </c>
      <c r="H52" s="122">
        <v>11</v>
      </c>
      <c r="I52" s="70">
        <v>292193.50443811156</v>
      </c>
      <c r="J52" s="44">
        <v>55809.15</v>
      </c>
      <c r="K52" s="226">
        <f t="shared" si="0"/>
        <v>236384.35443811156</v>
      </c>
      <c r="L52" s="44">
        <f t="shared" si="1"/>
        <v>99163.236686787801</v>
      </c>
      <c r="M52" s="44">
        <v>99163.236686787801</v>
      </c>
    </row>
    <row r="53" spans="1:13">
      <c r="A53" s="118" t="s">
        <v>122</v>
      </c>
      <c r="B53" s="118" t="s">
        <v>123</v>
      </c>
      <c r="C53" s="119" t="s">
        <v>972</v>
      </c>
      <c r="D53" s="119" t="s">
        <v>977</v>
      </c>
      <c r="E53" s="120"/>
      <c r="F53" s="121" t="s">
        <v>121</v>
      </c>
      <c r="G53" s="121" t="s">
        <v>807</v>
      </c>
      <c r="H53" s="122">
        <v>19</v>
      </c>
      <c r="I53" s="70">
        <v>510476.06907398737</v>
      </c>
      <c r="J53" s="44">
        <v>33779.57</v>
      </c>
      <c r="K53" s="226">
        <f t="shared" si="0"/>
        <v>476696.49907398736</v>
      </c>
      <c r="L53" s="44">
        <f t="shared" si="1"/>
        <v>199974.18136153769</v>
      </c>
      <c r="M53" s="44">
        <v>199974.18136153769</v>
      </c>
    </row>
    <row r="54" spans="1:13">
      <c r="A54" s="118" t="s">
        <v>125</v>
      </c>
      <c r="B54" s="118" t="s">
        <v>126</v>
      </c>
      <c r="C54" s="119" t="s">
        <v>949</v>
      </c>
      <c r="D54" s="119"/>
      <c r="E54" s="120"/>
      <c r="F54" s="121" t="s">
        <v>124</v>
      </c>
      <c r="G54" s="121" t="s">
        <v>808</v>
      </c>
      <c r="H54" s="122">
        <v>9</v>
      </c>
      <c r="I54" s="70">
        <v>5050788.3216176108</v>
      </c>
      <c r="J54" s="44">
        <v>1436989.3</v>
      </c>
      <c r="K54" s="226">
        <f t="shared" si="0"/>
        <v>3613799.0216176109</v>
      </c>
      <c r="L54" s="44">
        <f t="shared" si="1"/>
        <v>1515988.6895685878</v>
      </c>
      <c r="M54" s="44">
        <v>690604.72</v>
      </c>
    </row>
    <row r="55" spans="1:13">
      <c r="A55" s="118" t="s">
        <v>128</v>
      </c>
      <c r="B55" s="118" t="s">
        <v>129</v>
      </c>
      <c r="C55" s="119" t="s">
        <v>949</v>
      </c>
      <c r="D55" s="119" t="s">
        <v>977</v>
      </c>
      <c r="E55" s="120"/>
      <c r="F55" s="121" t="s">
        <v>127</v>
      </c>
      <c r="G55" s="121" t="s">
        <v>809</v>
      </c>
      <c r="H55" s="122">
        <v>12</v>
      </c>
      <c r="I55" s="70">
        <v>657786.87250951899</v>
      </c>
      <c r="J55" s="44">
        <v>143724.51</v>
      </c>
      <c r="K55" s="226">
        <f t="shared" si="0"/>
        <v>514062.36250951898</v>
      </c>
      <c r="L55" s="44">
        <f t="shared" si="1"/>
        <v>215649.16107274321</v>
      </c>
      <c r="M55" s="44">
        <v>215649.16107274321</v>
      </c>
    </row>
    <row r="56" spans="1:13">
      <c r="A56" s="118" t="s">
        <v>131</v>
      </c>
      <c r="B56" s="118" t="s">
        <v>132</v>
      </c>
      <c r="C56" s="119" t="s">
        <v>949</v>
      </c>
      <c r="D56" s="119"/>
      <c r="E56" s="120"/>
      <c r="F56" s="121" t="s">
        <v>130</v>
      </c>
      <c r="G56" s="121" t="s">
        <v>810</v>
      </c>
      <c r="H56" s="122">
        <v>2</v>
      </c>
      <c r="I56" s="70">
        <v>24479486.226082254</v>
      </c>
      <c r="J56" s="44">
        <v>4926929.03</v>
      </c>
      <c r="K56" s="226">
        <f t="shared" si="0"/>
        <v>19552557.196082253</v>
      </c>
      <c r="L56" s="44">
        <f t="shared" si="1"/>
        <v>8202297.7437565047</v>
      </c>
      <c r="M56" s="44">
        <v>8202297.4737565052</v>
      </c>
    </row>
    <row r="57" spans="1:13">
      <c r="A57" s="118" t="s">
        <v>134</v>
      </c>
      <c r="B57" s="118" t="s">
        <v>135</v>
      </c>
      <c r="C57" s="119" t="s">
        <v>949</v>
      </c>
      <c r="D57" s="119" t="s">
        <v>977</v>
      </c>
      <c r="E57" s="120"/>
      <c r="F57" s="121" t="s">
        <v>133</v>
      </c>
      <c r="G57" s="121" t="s">
        <v>811</v>
      </c>
      <c r="H57" s="122">
        <v>8</v>
      </c>
      <c r="I57" s="70">
        <v>5590181.447627333</v>
      </c>
      <c r="J57" s="44">
        <v>0</v>
      </c>
      <c r="K57" s="226">
        <f t="shared" si="0"/>
        <v>5590181.447627333</v>
      </c>
      <c r="L57" s="44">
        <f t="shared" si="1"/>
        <v>2345081.117279666</v>
      </c>
      <c r="M57" s="44">
        <v>2345081.117279666</v>
      </c>
    </row>
    <row r="58" spans="1:13">
      <c r="A58" s="118" t="s">
        <v>137</v>
      </c>
      <c r="B58" s="118" t="s">
        <v>138</v>
      </c>
      <c r="C58" s="119" t="s">
        <v>972</v>
      </c>
      <c r="D58" s="119" t="s">
        <v>977</v>
      </c>
      <c r="E58" s="120"/>
      <c r="F58" s="121" t="s">
        <v>136</v>
      </c>
      <c r="G58" s="121" t="s">
        <v>812</v>
      </c>
      <c r="H58" s="122">
        <v>12</v>
      </c>
      <c r="I58" s="70">
        <v>738993.77866863983</v>
      </c>
      <c r="J58" s="44">
        <v>100524.43</v>
      </c>
      <c r="K58" s="226">
        <f t="shared" si="0"/>
        <v>638469.34866863978</v>
      </c>
      <c r="L58" s="44">
        <f t="shared" si="1"/>
        <v>267837.89176649437</v>
      </c>
      <c r="M58" s="44">
        <v>267837.89</v>
      </c>
    </row>
    <row r="59" spans="1:13">
      <c r="A59" s="118" t="s">
        <v>1140</v>
      </c>
      <c r="B59" s="118" t="s">
        <v>140</v>
      </c>
      <c r="C59" s="119" t="s">
        <v>949</v>
      </c>
      <c r="D59" s="119" t="s">
        <v>977</v>
      </c>
      <c r="E59" s="120"/>
      <c r="F59" s="121" t="s">
        <v>139</v>
      </c>
      <c r="G59" s="121" t="s">
        <v>813</v>
      </c>
      <c r="H59" s="122">
        <v>7</v>
      </c>
      <c r="I59" s="70">
        <v>3550323.1837455099</v>
      </c>
      <c r="J59" s="44">
        <v>0</v>
      </c>
      <c r="K59" s="226">
        <f t="shared" si="0"/>
        <v>3550323.1837455099</v>
      </c>
      <c r="L59" s="44">
        <f t="shared" si="1"/>
        <v>1489360.5755812414</v>
      </c>
      <c r="M59" s="44">
        <v>1489360.5755812414</v>
      </c>
    </row>
    <row r="60" spans="1:13">
      <c r="A60" s="118" t="s">
        <v>141</v>
      </c>
      <c r="B60" s="118" t="s">
        <v>142</v>
      </c>
      <c r="C60" s="119" t="s">
        <v>949</v>
      </c>
      <c r="D60" s="119"/>
      <c r="E60" s="120"/>
      <c r="F60" s="121" t="s">
        <v>1141</v>
      </c>
      <c r="G60" s="121" t="s">
        <v>773</v>
      </c>
      <c r="H60" s="122">
        <v>6</v>
      </c>
      <c r="I60" s="70">
        <v>99909661.781789228</v>
      </c>
      <c r="J60" s="44">
        <v>28458360.100000001</v>
      </c>
      <c r="K60" s="226">
        <f t="shared" si="0"/>
        <v>71451301.681789219</v>
      </c>
      <c r="L60" s="44">
        <f t="shared" si="1"/>
        <v>29973821.055510577</v>
      </c>
      <c r="M60" s="44">
        <v>29973821.055510577</v>
      </c>
    </row>
    <row r="61" spans="1:13">
      <c r="A61" s="118" t="s">
        <v>143</v>
      </c>
      <c r="B61" s="118" t="s">
        <v>144</v>
      </c>
      <c r="C61" s="119" t="s">
        <v>949</v>
      </c>
      <c r="D61" s="119"/>
      <c r="E61" s="120"/>
      <c r="F61" s="121" t="s">
        <v>1107</v>
      </c>
      <c r="G61" s="121" t="s">
        <v>792</v>
      </c>
      <c r="H61" s="122">
        <v>7</v>
      </c>
      <c r="I61" s="70">
        <v>28365963.00921753</v>
      </c>
      <c r="J61" s="44">
        <v>8715469.9199999999</v>
      </c>
      <c r="K61" s="226">
        <f t="shared" si="0"/>
        <v>19650493.089217529</v>
      </c>
      <c r="L61" s="44">
        <f t="shared" si="1"/>
        <v>8243381.8509267531</v>
      </c>
      <c r="M61" s="44">
        <v>8243381.8509267531</v>
      </c>
    </row>
    <row r="62" spans="1:13">
      <c r="A62" s="118" t="s">
        <v>146</v>
      </c>
      <c r="B62" s="118" t="s">
        <v>147</v>
      </c>
      <c r="C62" s="119" t="s">
        <v>949</v>
      </c>
      <c r="D62" s="119" t="s">
        <v>977</v>
      </c>
      <c r="E62" s="120"/>
      <c r="F62" s="121" t="s">
        <v>145</v>
      </c>
      <c r="G62" s="121" t="s">
        <v>814</v>
      </c>
      <c r="H62" s="122">
        <v>2</v>
      </c>
      <c r="I62" s="70">
        <v>4512453.2546801586</v>
      </c>
      <c r="J62" s="44">
        <v>0</v>
      </c>
      <c r="K62" s="226">
        <f t="shared" si="0"/>
        <v>4512453.2546801586</v>
      </c>
      <c r="L62" s="44">
        <f t="shared" si="1"/>
        <v>1892974.1403383263</v>
      </c>
      <c r="M62" s="44">
        <v>1892973</v>
      </c>
    </row>
    <row r="63" spans="1:13">
      <c r="A63" s="118" t="s">
        <v>149</v>
      </c>
      <c r="B63" s="118" t="s">
        <v>150</v>
      </c>
      <c r="C63" s="119" t="s">
        <v>972</v>
      </c>
      <c r="D63" s="120" t="s">
        <v>977</v>
      </c>
      <c r="E63" s="120"/>
      <c r="F63" s="121" t="s">
        <v>148</v>
      </c>
      <c r="G63" s="121" t="s">
        <v>815</v>
      </c>
      <c r="H63" s="122">
        <v>14</v>
      </c>
      <c r="I63" s="70">
        <v>871573.68254808558</v>
      </c>
      <c r="J63" s="44">
        <v>262819.71000000002</v>
      </c>
      <c r="K63" s="226">
        <f t="shared" si="0"/>
        <v>608753.9725480855</v>
      </c>
      <c r="L63" s="44">
        <f t="shared" si="1"/>
        <v>255372.29148392184</v>
      </c>
      <c r="M63" s="44">
        <v>255372.29</v>
      </c>
    </row>
    <row r="64" spans="1:13">
      <c r="A64" s="118" t="s">
        <v>151</v>
      </c>
      <c r="B64" s="118" t="s">
        <v>152</v>
      </c>
      <c r="C64" s="119" t="s">
        <v>949</v>
      </c>
      <c r="D64" s="119" t="s">
        <v>977</v>
      </c>
      <c r="E64" s="120"/>
      <c r="F64" s="121" t="s">
        <v>1142</v>
      </c>
      <c r="G64" s="121" t="s">
        <v>816</v>
      </c>
      <c r="H64" s="122">
        <v>10</v>
      </c>
      <c r="I64" s="70">
        <v>6961938.2113537109</v>
      </c>
      <c r="J64" s="44">
        <v>1424431.1</v>
      </c>
      <c r="K64" s="226">
        <f t="shared" si="0"/>
        <v>5537507.1113537103</v>
      </c>
      <c r="L64" s="44">
        <f t="shared" si="1"/>
        <v>2322984.2332128813</v>
      </c>
      <c r="M64" s="44">
        <v>2322984.2332128813</v>
      </c>
    </row>
    <row r="65" spans="1:13">
      <c r="A65" s="118" t="s">
        <v>153</v>
      </c>
      <c r="B65" s="118" t="s">
        <v>154</v>
      </c>
      <c r="C65" s="119" t="s">
        <v>972</v>
      </c>
      <c r="D65" s="119" t="s">
        <v>977</v>
      </c>
      <c r="E65" s="120"/>
      <c r="F65" s="121" t="s">
        <v>1063</v>
      </c>
      <c r="G65" s="121" t="s">
        <v>817</v>
      </c>
      <c r="H65" s="122">
        <v>12</v>
      </c>
      <c r="I65" s="70">
        <v>558477.38130697911</v>
      </c>
      <c r="J65" s="44">
        <v>132321.32999999999</v>
      </c>
      <c r="K65" s="226">
        <f t="shared" si="0"/>
        <v>426156.05130697915</v>
      </c>
      <c r="L65" s="44">
        <f t="shared" si="1"/>
        <v>178772.46352327775</v>
      </c>
      <c r="M65" s="44">
        <v>178772.46352327775</v>
      </c>
    </row>
    <row r="66" spans="1:13">
      <c r="A66" s="118" t="s">
        <v>155</v>
      </c>
      <c r="B66" s="118" t="s">
        <v>156</v>
      </c>
      <c r="C66" s="119" t="s">
        <v>949</v>
      </c>
      <c r="D66" s="119"/>
      <c r="E66" s="120"/>
      <c r="F66" s="121" t="s">
        <v>1143</v>
      </c>
      <c r="G66" s="121" t="s">
        <v>818</v>
      </c>
      <c r="H66" s="122">
        <v>20</v>
      </c>
      <c r="I66" s="70">
        <v>9578641.7114339676</v>
      </c>
      <c r="J66" s="44">
        <v>2404055.52</v>
      </c>
      <c r="K66" s="226">
        <f t="shared" si="0"/>
        <v>7174586.191433968</v>
      </c>
      <c r="L66" s="44">
        <f t="shared" si="1"/>
        <v>3009738.9073065496</v>
      </c>
      <c r="M66" s="44">
        <v>3009738.9</v>
      </c>
    </row>
    <row r="67" spans="1:13">
      <c r="A67" s="118" t="s">
        <v>158</v>
      </c>
      <c r="B67" s="118" t="s">
        <v>159</v>
      </c>
      <c r="C67" s="119" t="s">
        <v>949</v>
      </c>
      <c r="D67" s="119"/>
      <c r="E67" s="120"/>
      <c r="F67" s="121" t="s">
        <v>157</v>
      </c>
      <c r="G67" s="121" t="s">
        <v>771</v>
      </c>
      <c r="H67" s="122">
        <v>3</v>
      </c>
      <c r="I67" s="70">
        <v>20324252.13789124</v>
      </c>
      <c r="J67" s="44">
        <v>6427398.1399999997</v>
      </c>
      <c r="K67" s="226">
        <f t="shared" ref="K67:K130" si="2">I67-J67</f>
        <v>13896853.99789124</v>
      </c>
      <c r="L67" s="44">
        <f t="shared" ref="L67:L130" si="3">K67*0.4195</f>
        <v>5829730.2521153744</v>
      </c>
      <c r="M67" s="44">
        <v>5829730.2521153744</v>
      </c>
    </row>
    <row r="68" spans="1:13">
      <c r="A68" s="118" t="s">
        <v>160</v>
      </c>
      <c r="B68" s="118" t="s">
        <v>161</v>
      </c>
      <c r="C68" s="119" t="s">
        <v>949</v>
      </c>
      <c r="D68" s="119" t="s">
        <v>977</v>
      </c>
      <c r="E68" s="120"/>
      <c r="F68" s="121" t="s">
        <v>1144</v>
      </c>
      <c r="G68" s="121" t="s">
        <v>819</v>
      </c>
      <c r="H68" s="122">
        <v>1</v>
      </c>
      <c r="I68" s="70">
        <v>1987693.0624413069</v>
      </c>
      <c r="J68" s="44">
        <v>485510.94</v>
      </c>
      <c r="K68" s="226">
        <f t="shared" si="2"/>
        <v>1502182.1224413069</v>
      </c>
      <c r="L68" s="44">
        <f t="shared" si="3"/>
        <v>630165.40036412829</v>
      </c>
      <c r="M68" s="44">
        <v>630165.40036412829</v>
      </c>
    </row>
    <row r="69" spans="1:13">
      <c r="A69" s="118" t="s">
        <v>162</v>
      </c>
      <c r="B69" s="118" t="s">
        <v>163</v>
      </c>
      <c r="C69" s="119" t="s">
        <v>949</v>
      </c>
      <c r="D69" s="119"/>
      <c r="E69" s="120"/>
      <c r="F69" s="121" t="s">
        <v>1145</v>
      </c>
      <c r="G69" s="121" t="s">
        <v>782</v>
      </c>
      <c r="H69" s="122">
        <v>9</v>
      </c>
      <c r="I69" s="70">
        <v>18879396.755728252</v>
      </c>
      <c r="J69" s="44">
        <v>5460469.3899999997</v>
      </c>
      <c r="K69" s="226">
        <f t="shared" si="2"/>
        <v>13418927.365728252</v>
      </c>
      <c r="L69" s="44">
        <f t="shared" si="3"/>
        <v>5629240.0299230013</v>
      </c>
      <c r="M69" s="44">
        <v>5629240.0299999993</v>
      </c>
    </row>
    <row r="70" spans="1:13" s="107" customFormat="1">
      <c r="A70" s="131" t="s">
        <v>164</v>
      </c>
      <c r="B70" s="131" t="s">
        <v>165</v>
      </c>
      <c r="C70" s="132" t="s">
        <v>949</v>
      </c>
      <c r="D70" s="132"/>
      <c r="E70" s="133"/>
      <c r="F70" s="121" t="s">
        <v>1146</v>
      </c>
      <c r="G70" s="134" t="s">
        <v>779</v>
      </c>
      <c r="H70" s="135">
        <v>10</v>
      </c>
      <c r="I70" s="104">
        <v>14002028.955390213</v>
      </c>
      <c r="J70" s="44">
        <v>3647246.61</v>
      </c>
      <c r="K70" s="226">
        <f t="shared" si="2"/>
        <v>10354782.345390214</v>
      </c>
      <c r="L70" s="44">
        <f t="shared" si="3"/>
        <v>4343831.1938911946</v>
      </c>
      <c r="M70" s="44">
        <v>4343831.1938911946</v>
      </c>
    </row>
    <row r="71" spans="1:13">
      <c r="A71" s="118" t="s">
        <v>166</v>
      </c>
      <c r="B71" s="118" t="s">
        <v>167</v>
      </c>
      <c r="C71" s="119" t="s">
        <v>949</v>
      </c>
      <c r="D71" s="119"/>
      <c r="E71" s="120"/>
      <c r="F71" s="121" t="s">
        <v>1147</v>
      </c>
      <c r="G71" s="121" t="s">
        <v>775</v>
      </c>
      <c r="H71" s="122">
        <v>9</v>
      </c>
      <c r="I71" s="70">
        <v>18460136.826002602</v>
      </c>
      <c r="J71" s="44">
        <v>4495028.51</v>
      </c>
      <c r="K71" s="226">
        <f t="shared" si="2"/>
        <v>13965108.316002602</v>
      </c>
      <c r="L71" s="44">
        <f t="shared" si="3"/>
        <v>5858362.9385630907</v>
      </c>
      <c r="M71" s="44">
        <v>5858362.9399999995</v>
      </c>
    </row>
    <row r="72" spans="1:13">
      <c r="A72" s="118" t="s">
        <v>168</v>
      </c>
      <c r="B72" s="118" t="s">
        <v>169</v>
      </c>
      <c r="C72" s="119" t="s">
        <v>972</v>
      </c>
      <c r="D72" s="119" t="s">
        <v>977</v>
      </c>
      <c r="E72" s="120"/>
      <c r="F72" s="121" t="s">
        <v>1148</v>
      </c>
      <c r="G72" s="121" t="s">
        <v>820</v>
      </c>
      <c r="H72" s="122">
        <v>14</v>
      </c>
      <c r="I72" s="70">
        <v>1729579.7002799097</v>
      </c>
      <c r="J72" s="44">
        <v>426840.02</v>
      </c>
      <c r="K72" s="226">
        <f t="shared" si="2"/>
        <v>1302739.6802799096</v>
      </c>
      <c r="L72" s="44">
        <f t="shared" si="3"/>
        <v>546499.29587742209</v>
      </c>
      <c r="M72" s="44">
        <v>546499.29587742209</v>
      </c>
    </row>
    <row r="73" spans="1:13">
      <c r="A73" s="118" t="s">
        <v>171</v>
      </c>
      <c r="B73" s="118" t="s">
        <v>172</v>
      </c>
      <c r="C73" s="119" t="s">
        <v>949</v>
      </c>
      <c r="D73" s="119"/>
      <c r="E73" s="120"/>
      <c r="F73" s="121" t="s">
        <v>170</v>
      </c>
      <c r="G73" s="121" t="s">
        <v>785</v>
      </c>
      <c r="H73" s="122">
        <v>1</v>
      </c>
      <c r="I73" s="70">
        <v>26923223.542153981</v>
      </c>
      <c r="J73" s="44">
        <v>88104.89</v>
      </c>
      <c r="K73" s="226">
        <f t="shared" si="2"/>
        <v>26835118.65215398</v>
      </c>
      <c r="L73" s="44">
        <f t="shared" si="3"/>
        <v>11257332.274578594</v>
      </c>
      <c r="M73" s="44">
        <v>63210</v>
      </c>
    </row>
    <row r="74" spans="1:13">
      <c r="A74" s="118" t="s">
        <v>174</v>
      </c>
      <c r="B74" s="118" t="s">
        <v>175</v>
      </c>
      <c r="C74" s="119" t="s">
        <v>949</v>
      </c>
      <c r="D74" s="119"/>
      <c r="E74" s="120"/>
      <c r="F74" s="121" t="s">
        <v>173</v>
      </c>
      <c r="G74" s="121" t="s">
        <v>792</v>
      </c>
      <c r="H74" s="122">
        <v>7</v>
      </c>
      <c r="I74" s="70">
        <v>19818794.001763865</v>
      </c>
      <c r="J74" s="44">
        <v>5646777.1200000001</v>
      </c>
      <c r="K74" s="226">
        <f t="shared" si="2"/>
        <v>14172016.881763864</v>
      </c>
      <c r="L74" s="44">
        <f t="shared" si="3"/>
        <v>5945161.081899941</v>
      </c>
      <c r="M74" s="44">
        <v>5945161.081899941</v>
      </c>
    </row>
    <row r="75" spans="1:13">
      <c r="A75" s="118" t="s">
        <v>177</v>
      </c>
      <c r="B75" s="118" t="s">
        <v>178</v>
      </c>
      <c r="C75" s="119" t="s">
        <v>949</v>
      </c>
      <c r="D75" s="119"/>
      <c r="E75" s="120"/>
      <c r="F75" s="121" t="s">
        <v>176</v>
      </c>
      <c r="G75" s="121" t="s">
        <v>821</v>
      </c>
      <c r="H75" s="122">
        <v>3</v>
      </c>
      <c r="I75" s="70">
        <v>24888541.262788724</v>
      </c>
      <c r="J75" s="44">
        <v>5650707.8200000003</v>
      </c>
      <c r="K75" s="226">
        <f t="shared" si="2"/>
        <v>19237833.442788724</v>
      </c>
      <c r="L75" s="44">
        <f t="shared" si="3"/>
        <v>8070271.1292498689</v>
      </c>
      <c r="M75" s="44">
        <v>8070271.1292498689</v>
      </c>
    </row>
    <row r="76" spans="1:13">
      <c r="A76" s="118" t="s">
        <v>180</v>
      </c>
      <c r="B76" s="118" t="s">
        <v>181</v>
      </c>
      <c r="C76" s="119" t="s">
        <v>949</v>
      </c>
      <c r="D76" s="119" t="s">
        <v>977</v>
      </c>
      <c r="E76" s="120"/>
      <c r="F76" s="121" t="s">
        <v>179</v>
      </c>
      <c r="G76" s="121" t="s">
        <v>822</v>
      </c>
      <c r="H76" s="122">
        <v>4</v>
      </c>
      <c r="I76" s="70">
        <v>8918428.3697563987</v>
      </c>
      <c r="J76" s="44">
        <v>1197192.3500000001</v>
      </c>
      <c r="K76" s="226">
        <f t="shared" si="2"/>
        <v>7721236.0197563991</v>
      </c>
      <c r="L76" s="44">
        <f t="shared" si="3"/>
        <v>3239058.5102878092</v>
      </c>
      <c r="M76" s="44">
        <v>3239058.5102878092</v>
      </c>
    </row>
    <row r="77" spans="1:13">
      <c r="A77" s="118" t="s">
        <v>183</v>
      </c>
      <c r="B77" s="118" t="s">
        <v>184</v>
      </c>
      <c r="C77" s="119" t="s">
        <v>949</v>
      </c>
      <c r="D77" s="119" t="s">
        <v>977</v>
      </c>
      <c r="E77" s="120"/>
      <c r="F77" s="121" t="s">
        <v>182</v>
      </c>
      <c r="G77" s="121" t="s">
        <v>823</v>
      </c>
      <c r="H77" s="122">
        <v>14</v>
      </c>
      <c r="I77" s="70">
        <v>3149317.5235935119</v>
      </c>
      <c r="J77" s="44">
        <v>732228.67</v>
      </c>
      <c r="K77" s="226">
        <f t="shared" si="2"/>
        <v>2417088.853593512</v>
      </c>
      <c r="L77" s="44">
        <f t="shared" si="3"/>
        <v>1013968.7740824783</v>
      </c>
      <c r="M77" s="44">
        <v>1013968.77</v>
      </c>
    </row>
    <row r="78" spans="1:13">
      <c r="A78" s="118" t="s">
        <v>1149</v>
      </c>
      <c r="B78" s="118" t="s">
        <v>185</v>
      </c>
      <c r="C78" s="119" t="s">
        <v>949</v>
      </c>
      <c r="D78" s="119"/>
      <c r="E78" s="120"/>
      <c r="F78" s="121" t="s">
        <v>1150</v>
      </c>
      <c r="G78" s="121" t="s">
        <v>775</v>
      </c>
      <c r="H78" s="122">
        <v>9</v>
      </c>
      <c r="I78" s="70">
        <v>1045692.353784705</v>
      </c>
      <c r="J78" s="44">
        <v>0</v>
      </c>
      <c r="K78" s="226">
        <f t="shared" si="2"/>
        <v>1045692.353784705</v>
      </c>
      <c r="L78" s="44">
        <f t="shared" si="3"/>
        <v>438667.94241268374</v>
      </c>
      <c r="M78" s="44">
        <v>0</v>
      </c>
    </row>
    <row r="79" spans="1:13">
      <c r="A79" s="118" t="s">
        <v>1151</v>
      </c>
      <c r="B79" s="118" t="s">
        <v>187</v>
      </c>
      <c r="C79" s="119" t="s">
        <v>949</v>
      </c>
      <c r="D79" s="119"/>
      <c r="E79" s="120" t="s">
        <v>953</v>
      </c>
      <c r="F79" s="121" t="s">
        <v>186</v>
      </c>
      <c r="G79" s="121" t="s">
        <v>792</v>
      </c>
      <c r="H79" s="122">
        <v>7</v>
      </c>
      <c r="I79" s="70">
        <v>545360.99840886565</v>
      </c>
      <c r="J79" s="44">
        <v>278454.87</v>
      </c>
      <c r="K79" s="226">
        <f t="shared" si="2"/>
        <v>266906.12840886565</v>
      </c>
      <c r="L79" s="44">
        <f t="shared" si="3"/>
        <v>111967.12086751914</v>
      </c>
      <c r="M79" s="44">
        <v>111967.12086751914</v>
      </c>
    </row>
    <row r="80" spans="1:13">
      <c r="A80" s="118" t="s">
        <v>188</v>
      </c>
      <c r="B80" s="118" t="s">
        <v>189</v>
      </c>
      <c r="C80" s="119" t="s">
        <v>972</v>
      </c>
      <c r="D80" s="119" t="s">
        <v>977</v>
      </c>
      <c r="E80" s="120"/>
      <c r="F80" s="121" t="s">
        <v>1065</v>
      </c>
      <c r="G80" s="121" t="s">
        <v>824</v>
      </c>
      <c r="H80" s="122">
        <v>12</v>
      </c>
      <c r="I80" s="70">
        <v>1284887.2011889094</v>
      </c>
      <c r="J80" s="44">
        <v>128172.06</v>
      </c>
      <c r="K80" s="226">
        <f t="shared" si="2"/>
        <v>1156715.1411889093</v>
      </c>
      <c r="L80" s="44">
        <f t="shared" si="3"/>
        <v>485242.00172874745</v>
      </c>
      <c r="M80" s="44">
        <v>485242.00172874745</v>
      </c>
    </row>
    <row r="81" spans="1:13">
      <c r="A81" s="118" t="s">
        <v>1152</v>
      </c>
      <c r="B81" s="118" t="s">
        <v>190</v>
      </c>
      <c r="C81" s="119" t="s">
        <v>973</v>
      </c>
      <c r="D81" s="119"/>
      <c r="E81" s="120" t="s">
        <v>952</v>
      </c>
      <c r="F81" s="121" t="s">
        <v>1059</v>
      </c>
      <c r="G81" s="121" t="s">
        <v>825</v>
      </c>
      <c r="H81" s="122">
        <v>16</v>
      </c>
      <c r="I81" s="70">
        <v>369984</v>
      </c>
      <c r="J81" s="44">
        <v>0</v>
      </c>
      <c r="K81" s="226">
        <f t="shared" si="2"/>
        <v>369984</v>
      </c>
      <c r="L81" s="44">
        <f t="shared" si="3"/>
        <v>155208.288</v>
      </c>
      <c r="M81" s="44">
        <v>155208.288</v>
      </c>
    </row>
    <row r="82" spans="1:13">
      <c r="A82" s="118" t="s">
        <v>191</v>
      </c>
      <c r="B82" s="118" t="s">
        <v>192</v>
      </c>
      <c r="C82" s="119" t="s">
        <v>949</v>
      </c>
      <c r="D82" s="119" t="s">
        <v>977</v>
      </c>
      <c r="E82" s="120"/>
      <c r="F82" s="121" t="s">
        <v>1153</v>
      </c>
      <c r="G82" s="121" t="s">
        <v>826</v>
      </c>
      <c r="H82" s="122">
        <v>20</v>
      </c>
      <c r="I82" s="70">
        <v>1494150.967623686</v>
      </c>
      <c r="J82" s="44">
        <v>715929.87</v>
      </c>
      <c r="K82" s="226">
        <f t="shared" si="2"/>
        <v>778221.09762368596</v>
      </c>
      <c r="L82" s="44">
        <f t="shared" si="3"/>
        <v>326463.75045313622</v>
      </c>
      <c r="M82" s="44">
        <v>326463.75045313622</v>
      </c>
    </row>
    <row r="83" spans="1:13">
      <c r="A83" s="118" t="s">
        <v>193</v>
      </c>
      <c r="B83" s="118" t="s">
        <v>194</v>
      </c>
      <c r="C83" s="119" t="s">
        <v>949</v>
      </c>
      <c r="D83" s="119"/>
      <c r="E83" s="120"/>
      <c r="F83" s="121" t="s">
        <v>1154</v>
      </c>
      <c r="G83" s="121" t="s">
        <v>799</v>
      </c>
      <c r="H83" s="122">
        <v>1</v>
      </c>
      <c r="I83" s="70">
        <v>11456625.745710582</v>
      </c>
      <c r="J83" s="44">
        <v>2584576.9700000002</v>
      </c>
      <c r="K83" s="226">
        <f t="shared" si="2"/>
        <v>8872048.7757105809</v>
      </c>
      <c r="L83" s="44">
        <f t="shared" si="3"/>
        <v>3721824.4614105886</v>
      </c>
      <c r="M83" s="44">
        <v>3721824.4614105886</v>
      </c>
    </row>
    <row r="84" spans="1:13">
      <c r="A84" s="118" t="s">
        <v>195</v>
      </c>
      <c r="B84" s="118" t="s">
        <v>196</v>
      </c>
      <c r="C84" s="119" t="s">
        <v>972</v>
      </c>
      <c r="D84" s="119" t="s">
        <v>977</v>
      </c>
      <c r="E84" s="120"/>
      <c r="F84" s="121" t="s">
        <v>1155</v>
      </c>
      <c r="G84" s="121" t="s">
        <v>827</v>
      </c>
      <c r="H84" s="122">
        <v>19</v>
      </c>
      <c r="I84" s="70">
        <v>861749.14432060358</v>
      </c>
      <c r="J84" s="44">
        <v>160831.94</v>
      </c>
      <c r="K84" s="226">
        <f t="shared" si="2"/>
        <v>700917.20432060352</v>
      </c>
      <c r="L84" s="44">
        <f t="shared" si="3"/>
        <v>294034.76721249317</v>
      </c>
      <c r="M84" s="44">
        <v>294034.77</v>
      </c>
    </row>
    <row r="85" spans="1:13">
      <c r="A85" s="118" t="s">
        <v>198</v>
      </c>
      <c r="B85" s="118" t="s">
        <v>199</v>
      </c>
      <c r="C85" s="119" t="s">
        <v>949</v>
      </c>
      <c r="D85" s="119"/>
      <c r="E85" s="120"/>
      <c r="F85" s="121" t="s">
        <v>197</v>
      </c>
      <c r="G85" s="121" t="s">
        <v>825</v>
      </c>
      <c r="H85" s="122">
        <v>16</v>
      </c>
      <c r="I85" s="70">
        <v>32149377.23336209</v>
      </c>
      <c r="J85" s="44">
        <v>8414894.8499999996</v>
      </c>
      <c r="K85" s="226">
        <f t="shared" si="2"/>
        <v>23734482.383362092</v>
      </c>
      <c r="L85" s="44">
        <f t="shared" si="3"/>
        <v>9956615.3598203976</v>
      </c>
      <c r="M85" s="44">
        <v>9956615.3599999994</v>
      </c>
    </row>
    <row r="86" spans="1:13">
      <c r="A86" s="118" t="s">
        <v>200</v>
      </c>
      <c r="B86" s="118" t="s">
        <v>201</v>
      </c>
      <c r="C86" s="119" t="s">
        <v>949</v>
      </c>
      <c r="D86" s="119"/>
      <c r="E86" s="120"/>
      <c r="F86" s="121" t="s">
        <v>1156</v>
      </c>
      <c r="G86" s="121" t="s">
        <v>782</v>
      </c>
      <c r="H86" s="122">
        <v>9</v>
      </c>
      <c r="I86" s="70">
        <v>18340723.656091038</v>
      </c>
      <c r="J86" s="44">
        <v>4480479.1399999997</v>
      </c>
      <c r="K86" s="226">
        <f t="shared" si="2"/>
        <v>13860244.516091038</v>
      </c>
      <c r="L86" s="44">
        <f t="shared" si="3"/>
        <v>5814372.5745001901</v>
      </c>
      <c r="M86" s="44">
        <v>5814372.5700000003</v>
      </c>
    </row>
    <row r="87" spans="1:13">
      <c r="A87" s="118" t="s">
        <v>202</v>
      </c>
      <c r="B87" s="118" t="s">
        <v>203</v>
      </c>
      <c r="C87" s="119" t="s">
        <v>949</v>
      </c>
      <c r="D87" s="119"/>
      <c r="E87" s="120"/>
      <c r="F87" s="121" t="s">
        <v>1157</v>
      </c>
      <c r="G87" s="121" t="s">
        <v>829</v>
      </c>
      <c r="H87" s="122">
        <v>1</v>
      </c>
      <c r="I87" s="70">
        <v>7422877.6999246664</v>
      </c>
      <c r="J87" s="44">
        <v>901072.71</v>
      </c>
      <c r="K87" s="226">
        <f t="shared" si="2"/>
        <v>6521804.9899246665</v>
      </c>
      <c r="L87" s="44">
        <f t="shared" si="3"/>
        <v>2735897.1932733976</v>
      </c>
      <c r="M87" s="44">
        <v>967520.91999999993</v>
      </c>
    </row>
    <row r="88" spans="1:13">
      <c r="A88" s="118" t="s">
        <v>204</v>
      </c>
      <c r="B88" s="118" t="s">
        <v>205</v>
      </c>
      <c r="C88" s="119" t="s">
        <v>949</v>
      </c>
      <c r="D88" s="119"/>
      <c r="E88" s="120"/>
      <c r="F88" s="121" t="s">
        <v>1158</v>
      </c>
      <c r="G88" s="121" t="s">
        <v>786</v>
      </c>
      <c r="H88" s="122">
        <v>2</v>
      </c>
      <c r="I88" s="70">
        <v>8290602.8802357921</v>
      </c>
      <c r="J88" s="44">
        <v>2369550.11</v>
      </c>
      <c r="K88" s="226">
        <f t="shared" si="2"/>
        <v>5921052.7702357918</v>
      </c>
      <c r="L88" s="44">
        <f t="shared" si="3"/>
        <v>2483881.6371139144</v>
      </c>
      <c r="M88" s="44">
        <v>2483881.6371139144</v>
      </c>
    </row>
    <row r="89" spans="1:13">
      <c r="A89" s="118" t="s">
        <v>1159</v>
      </c>
      <c r="B89" s="118" t="s">
        <v>207</v>
      </c>
      <c r="C89" s="119" t="s">
        <v>973</v>
      </c>
      <c r="D89" s="119"/>
      <c r="E89" s="120"/>
      <c r="F89" s="121" t="s">
        <v>1160</v>
      </c>
      <c r="G89" s="121" t="s">
        <v>771</v>
      </c>
      <c r="H89" s="122">
        <v>3</v>
      </c>
      <c r="I89" s="70">
        <v>13364026.680923756</v>
      </c>
      <c r="J89" s="44">
        <v>3861627.64</v>
      </c>
      <c r="K89" s="226">
        <f t="shared" si="2"/>
        <v>9502399.0409237556</v>
      </c>
      <c r="L89" s="44">
        <f t="shared" si="3"/>
        <v>3986256.3976675156</v>
      </c>
      <c r="M89" s="44">
        <v>3415470.15</v>
      </c>
    </row>
    <row r="90" spans="1:13">
      <c r="A90" s="118" t="s">
        <v>209</v>
      </c>
      <c r="B90" s="118" t="s">
        <v>210</v>
      </c>
      <c r="C90" s="119" t="s">
        <v>972</v>
      </c>
      <c r="D90" s="119" t="s">
        <v>977</v>
      </c>
      <c r="E90" s="120"/>
      <c r="F90" s="121" t="s">
        <v>208</v>
      </c>
      <c r="G90" s="121" t="s">
        <v>830</v>
      </c>
      <c r="H90" s="122">
        <v>4</v>
      </c>
      <c r="I90" s="70">
        <v>1134193.9829003213</v>
      </c>
      <c r="J90" s="44">
        <v>234287.06</v>
      </c>
      <c r="K90" s="226">
        <f t="shared" si="2"/>
        <v>899906.92290032119</v>
      </c>
      <c r="L90" s="44">
        <f t="shared" si="3"/>
        <v>377510.95415668475</v>
      </c>
      <c r="M90" s="44">
        <v>377510.95415668475</v>
      </c>
    </row>
    <row r="91" spans="1:13">
      <c r="A91" s="118" t="s">
        <v>212</v>
      </c>
      <c r="B91" s="118" t="s">
        <v>213</v>
      </c>
      <c r="C91" s="119" t="s">
        <v>949</v>
      </c>
      <c r="D91" s="119"/>
      <c r="E91" s="120"/>
      <c r="F91" s="121" t="s">
        <v>211</v>
      </c>
      <c r="G91" s="121" t="s">
        <v>779</v>
      </c>
      <c r="H91" s="122">
        <v>10</v>
      </c>
      <c r="I91" s="70">
        <v>79419311.991328835</v>
      </c>
      <c r="J91" s="44">
        <v>21635510.800000001</v>
      </c>
      <c r="K91" s="226">
        <f t="shared" si="2"/>
        <v>57783801.191328838</v>
      </c>
      <c r="L91" s="44">
        <f t="shared" si="3"/>
        <v>24240304.599762447</v>
      </c>
      <c r="M91" s="44">
        <v>662175.56999999995</v>
      </c>
    </row>
    <row r="92" spans="1:13">
      <c r="A92" s="118" t="s">
        <v>215</v>
      </c>
      <c r="B92" s="118" t="s">
        <v>216</v>
      </c>
      <c r="C92" s="119" t="s">
        <v>949</v>
      </c>
      <c r="D92" s="119"/>
      <c r="E92" s="120"/>
      <c r="F92" s="121" t="s">
        <v>214</v>
      </c>
      <c r="G92" s="121" t="s">
        <v>802</v>
      </c>
      <c r="H92" s="122">
        <v>5</v>
      </c>
      <c r="I92" s="70">
        <v>16200505.642284509</v>
      </c>
      <c r="J92" s="44">
        <v>5934640.21</v>
      </c>
      <c r="K92" s="226">
        <f t="shared" si="2"/>
        <v>10265865.432284508</v>
      </c>
      <c r="L92" s="44">
        <f t="shared" si="3"/>
        <v>4306530.5488433512</v>
      </c>
      <c r="M92" s="44">
        <v>4306530.5488433512</v>
      </c>
    </row>
    <row r="93" spans="1:13">
      <c r="A93" s="118" t="s">
        <v>218</v>
      </c>
      <c r="B93" s="118" t="s">
        <v>219</v>
      </c>
      <c r="C93" s="119" t="s">
        <v>972</v>
      </c>
      <c r="D93" s="119" t="s">
        <v>977</v>
      </c>
      <c r="E93" s="120"/>
      <c r="F93" s="121" t="s">
        <v>217</v>
      </c>
      <c r="G93" s="121" t="s">
        <v>831</v>
      </c>
      <c r="H93" s="122">
        <v>14</v>
      </c>
      <c r="I93" s="70">
        <v>3411115.1188910799</v>
      </c>
      <c r="J93" s="44">
        <v>610157.5</v>
      </c>
      <c r="K93" s="226">
        <f t="shared" si="2"/>
        <v>2800957.6188910799</v>
      </c>
      <c r="L93" s="44">
        <f t="shared" si="3"/>
        <v>1175001.7211248081</v>
      </c>
      <c r="M93" s="44">
        <v>1175001.7211248081</v>
      </c>
    </row>
    <row r="94" spans="1:13">
      <c r="A94" s="118" t="s">
        <v>220</v>
      </c>
      <c r="B94" s="118" t="s">
        <v>221</v>
      </c>
      <c r="C94" s="119" t="s">
        <v>949</v>
      </c>
      <c r="D94" s="119" t="s">
        <v>977</v>
      </c>
      <c r="E94" s="120"/>
      <c r="F94" s="121" t="s">
        <v>1161</v>
      </c>
      <c r="G94" s="121" t="s">
        <v>832</v>
      </c>
      <c r="H94" s="122">
        <v>6</v>
      </c>
      <c r="I94" s="70">
        <v>2027669.4471904335</v>
      </c>
      <c r="J94" s="44">
        <v>426979.31</v>
      </c>
      <c r="K94" s="226">
        <f t="shared" si="2"/>
        <v>1600690.1371904335</v>
      </c>
      <c r="L94" s="44">
        <f t="shared" si="3"/>
        <v>671489.51255138684</v>
      </c>
      <c r="M94" s="44">
        <v>671489.51255138684</v>
      </c>
    </row>
    <row r="95" spans="1:13">
      <c r="A95" s="118" t="s">
        <v>223</v>
      </c>
      <c r="B95" s="118" t="s">
        <v>224</v>
      </c>
      <c r="C95" s="119" t="s">
        <v>972</v>
      </c>
      <c r="D95" s="119" t="s">
        <v>977</v>
      </c>
      <c r="E95" s="120"/>
      <c r="F95" s="121" t="s">
        <v>222</v>
      </c>
      <c r="G95" s="121" t="s">
        <v>1162</v>
      </c>
      <c r="H95" s="122">
        <v>11</v>
      </c>
      <c r="I95" s="70">
        <v>828932.02132073778</v>
      </c>
      <c r="J95" s="44">
        <v>427736.31</v>
      </c>
      <c r="K95" s="226">
        <f t="shared" si="2"/>
        <v>401195.71132073778</v>
      </c>
      <c r="L95" s="44">
        <f t="shared" si="3"/>
        <v>168301.60089904949</v>
      </c>
      <c r="M95" s="44">
        <v>168301.60089904949</v>
      </c>
    </row>
    <row r="96" spans="1:13">
      <c r="A96" s="118" t="s">
        <v>226</v>
      </c>
      <c r="B96" s="118" t="s">
        <v>227</v>
      </c>
      <c r="C96" s="119" t="s">
        <v>949</v>
      </c>
      <c r="D96" s="120"/>
      <c r="E96" s="120"/>
      <c r="F96" s="121" t="s">
        <v>225</v>
      </c>
      <c r="G96" s="121" t="s">
        <v>833</v>
      </c>
      <c r="H96" s="122">
        <v>13</v>
      </c>
      <c r="I96" s="70">
        <v>11176160.845397202</v>
      </c>
      <c r="J96" s="44">
        <v>2664945.29</v>
      </c>
      <c r="K96" s="226">
        <f t="shared" si="2"/>
        <v>8511215.5553972013</v>
      </c>
      <c r="L96" s="44">
        <f t="shared" si="3"/>
        <v>3570454.9254891258</v>
      </c>
      <c r="M96" s="44">
        <v>3570454.9254891258</v>
      </c>
    </row>
    <row r="97" spans="1:13">
      <c r="A97" s="118" t="s">
        <v>229</v>
      </c>
      <c r="B97" s="118" t="s">
        <v>230</v>
      </c>
      <c r="C97" s="119" t="s">
        <v>949</v>
      </c>
      <c r="D97" s="120" t="s">
        <v>977</v>
      </c>
      <c r="E97" s="120"/>
      <c r="F97" s="121" t="s">
        <v>228</v>
      </c>
      <c r="G97" s="121" t="s">
        <v>834</v>
      </c>
      <c r="H97" s="122">
        <v>2</v>
      </c>
      <c r="I97" s="70">
        <v>6344865.2434988562</v>
      </c>
      <c r="J97" s="44">
        <v>0</v>
      </c>
      <c r="K97" s="226">
        <f t="shared" si="2"/>
        <v>6344865.2434988562</v>
      </c>
      <c r="L97" s="44">
        <f t="shared" si="3"/>
        <v>2661670.9696477703</v>
      </c>
      <c r="M97" s="44">
        <v>1415000</v>
      </c>
    </row>
    <row r="98" spans="1:13">
      <c r="A98" s="118" t="s">
        <v>231</v>
      </c>
      <c r="B98" s="118" t="s">
        <v>232</v>
      </c>
      <c r="C98" s="119" t="s">
        <v>949</v>
      </c>
      <c r="D98" s="120"/>
      <c r="E98" s="120"/>
      <c r="F98" s="121" t="s">
        <v>1163</v>
      </c>
      <c r="G98" s="121" t="s">
        <v>785</v>
      </c>
      <c r="H98" s="122">
        <v>18</v>
      </c>
      <c r="I98" s="70">
        <v>13815641.952065118</v>
      </c>
      <c r="J98" s="44">
        <v>0</v>
      </c>
      <c r="K98" s="226">
        <f t="shared" si="2"/>
        <v>13815641.952065118</v>
      </c>
      <c r="L98" s="44">
        <f t="shared" si="3"/>
        <v>5795661.7988913171</v>
      </c>
      <c r="M98" s="44">
        <v>5795661.7988913171</v>
      </c>
    </row>
    <row r="99" spans="1:13">
      <c r="A99" s="118" t="s">
        <v>233</v>
      </c>
      <c r="B99" s="118" t="s">
        <v>234</v>
      </c>
      <c r="C99" s="119" t="s">
        <v>949</v>
      </c>
      <c r="D99" s="120" t="s">
        <v>977</v>
      </c>
      <c r="E99" s="120"/>
      <c r="F99" s="121" t="s">
        <v>1164</v>
      </c>
      <c r="G99" s="121" t="s">
        <v>835</v>
      </c>
      <c r="H99" s="122">
        <v>10</v>
      </c>
      <c r="I99" s="70">
        <v>5433692.9655778185</v>
      </c>
      <c r="J99" s="44">
        <v>1192593.56</v>
      </c>
      <c r="K99" s="226">
        <f t="shared" si="2"/>
        <v>4241099.4055778179</v>
      </c>
      <c r="L99" s="44">
        <f t="shared" si="3"/>
        <v>1779141.2006398945</v>
      </c>
      <c r="M99" s="44">
        <v>1779140</v>
      </c>
    </row>
    <row r="100" spans="1:13">
      <c r="A100" s="118" t="s">
        <v>235</v>
      </c>
      <c r="B100" s="118" t="s">
        <v>236</v>
      </c>
      <c r="C100" s="119" t="s">
        <v>972</v>
      </c>
      <c r="D100" s="119" t="s">
        <v>977</v>
      </c>
      <c r="E100" s="120"/>
      <c r="F100" s="121" t="s">
        <v>1165</v>
      </c>
      <c r="G100" s="121" t="s">
        <v>836</v>
      </c>
      <c r="H100" s="122">
        <v>11</v>
      </c>
      <c r="I100" s="70">
        <v>501978.07697886991</v>
      </c>
      <c r="J100" s="44">
        <v>122925.51</v>
      </c>
      <c r="K100" s="226">
        <f t="shared" si="2"/>
        <v>379052.5669788699</v>
      </c>
      <c r="L100" s="44">
        <f t="shared" si="3"/>
        <v>159012.55184763591</v>
      </c>
      <c r="M100" s="44">
        <v>159012.55184763591</v>
      </c>
    </row>
    <row r="101" spans="1:13">
      <c r="A101" s="118" t="s">
        <v>237</v>
      </c>
      <c r="B101" s="118" t="s">
        <v>238</v>
      </c>
      <c r="C101" s="119" t="s">
        <v>972</v>
      </c>
      <c r="D101" s="119" t="s">
        <v>977</v>
      </c>
      <c r="E101" s="120"/>
      <c r="F101" s="121" t="s">
        <v>1166</v>
      </c>
      <c r="G101" s="121" t="s">
        <v>837</v>
      </c>
      <c r="H101" s="122">
        <v>12</v>
      </c>
      <c r="I101" s="70">
        <v>67219</v>
      </c>
      <c r="J101" s="44">
        <v>65033.18</v>
      </c>
      <c r="K101" s="226">
        <f t="shared" si="2"/>
        <v>2185.8199999999997</v>
      </c>
      <c r="L101" s="44">
        <f t="shared" si="3"/>
        <v>916.95148999999981</v>
      </c>
      <c r="M101" s="44">
        <v>916.95148999999981</v>
      </c>
    </row>
    <row r="102" spans="1:13">
      <c r="A102" s="118" t="s">
        <v>240</v>
      </c>
      <c r="B102" s="118" t="s">
        <v>241</v>
      </c>
      <c r="C102" s="119" t="s">
        <v>949</v>
      </c>
      <c r="D102" s="119"/>
      <c r="E102" s="120"/>
      <c r="F102" s="130" t="s">
        <v>239</v>
      </c>
      <c r="G102" s="121" t="s">
        <v>838</v>
      </c>
      <c r="H102" s="122">
        <v>11</v>
      </c>
      <c r="I102" s="70">
        <v>9717128.6063604821</v>
      </c>
      <c r="J102" s="44">
        <v>1631040.45</v>
      </c>
      <c r="K102" s="226">
        <f t="shared" si="2"/>
        <v>8086088.1563604819</v>
      </c>
      <c r="L102" s="44">
        <f t="shared" si="3"/>
        <v>3392113.9815932219</v>
      </c>
      <c r="M102" s="44">
        <v>3392113.9815932219</v>
      </c>
    </row>
    <row r="103" spans="1:13">
      <c r="A103" s="118" t="s">
        <v>243</v>
      </c>
      <c r="B103" s="118" t="s">
        <v>244</v>
      </c>
      <c r="C103" s="119" t="s">
        <v>949</v>
      </c>
      <c r="D103" s="119" t="s">
        <v>977</v>
      </c>
      <c r="E103" s="120"/>
      <c r="F103" s="121" t="s">
        <v>242</v>
      </c>
      <c r="G103" s="121" t="s">
        <v>839</v>
      </c>
      <c r="H103" s="122" t="s">
        <v>945</v>
      </c>
      <c r="I103" s="70">
        <v>1604424.4924249621</v>
      </c>
      <c r="J103" s="44">
        <v>0</v>
      </c>
      <c r="K103" s="226">
        <f t="shared" si="2"/>
        <v>1604424.4924249621</v>
      </c>
      <c r="L103" s="44">
        <f t="shared" si="3"/>
        <v>673056.07457227155</v>
      </c>
      <c r="M103" s="44">
        <v>673056</v>
      </c>
    </row>
    <row r="104" spans="1:13">
      <c r="A104" s="118" t="s">
        <v>245</v>
      </c>
      <c r="B104" s="118" t="s">
        <v>246</v>
      </c>
      <c r="C104" s="119" t="s">
        <v>972</v>
      </c>
      <c r="D104" s="119" t="s">
        <v>977</v>
      </c>
      <c r="E104" s="120"/>
      <c r="F104" s="121" t="s">
        <v>1167</v>
      </c>
      <c r="G104" s="121" t="s">
        <v>793</v>
      </c>
      <c r="H104" s="122">
        <v>19</v>
      </c>
      <c r="I104" s="70">
        <v>1867063.3088288896</v>
      </c>
      <c r="J104" s="44">
        <v>588909.42000000004</v>
      </c>
      <c r="K104" s="226">
        <f t="shared" si="2"/>
        <v>1278153.8888288895</v>
      </c>
      <c r="L104" s="44">
        <f t="shared" si="3"/>
        <v>536185.55636371917</v>
      </c>
      <c r="M104" s="44">
        <v>536185.55636371917</v>
      </c>
    </row>
    <row r="105" spans="1:13">
      <c r="A105" s="118" t="s">
        <v>247</v>
      </c>
      <c r="B105" s="118" t="s">
        <v>248</v>
      </c>
      <c r="C105" s="119" t="s">
        <v>949</v>
      </c>
      <c r="D105" s="119"/>
      <c r="E105" s="120"/>
      <c r="F105" s="121" t="s">
        <v>1168</v>
      </c>
      <c r="G105" s="121" t="s">
        <v>840</v>
      </c>
      <c r="H105" s="122">
        <v>14</v>
      </c>
      <c r="I105" s="70">
        <v>12245556.591263374</v>
      </c>
      <c r="J105" s="44">
        <v>2087285.45</v>
      </c>
      <c r="K105" s="226">
        <f t="shared" si="2"/>
        <v>10158271.141263375</v>
      </c>
      <c r="L105" s="44">
        <f t="shared" si="3"/>
        <v>4261394.743759986</v>
      </c>
      <c r="M105" s="44">
        <v>4261394.74</v>
      </c>
    </row>
    <row r="106" spans="1:13">
      <c r="A106" s="118" t="s">
        <v>249</v>
      </c>
      <c r="B106" s="118" t="s">
        <v>250</v>
      </c>
      <c r="C106" s="119" t="s">
        <v>949</v>
      </c>
      <c r="D106" s="119"/>
      <c r="E106" s="120"/>
      <c r="F106" s="121" t="s">
        <v>1171</v>
      </c>
      <c r="G106" s="121" t="s">
        <v>802</v>
      </c>
      <c r="H106" s="122">
        <v>5</v>
      </c>
      <c r="I106" s="70">
        <v>13212348.021154912</v>
      </c>
      <c r="J106" s="44">
        <v>4382421.43</v>
      </c>
      <c r="K106" s="226">
        <f t="shared" si="2"/>
        <v>8829926.5911549125</v>
      </c>
      <c r="L106" s="44">
        <f t="shared" si="3"/>
        <v>3704154.2049894854</v>
      </c>
      <c r="M106" s="44">
        <v>3704154.2049894854</v>
      </c>
    </row>
    <row r="107" spans="1:13">
      <c r="A107" s="118" t="s">
        <v>252</v>
      </c>
      <c r="B107" s="118" t="s">
        <v>253</v>
      </c>
      <c r="C107" s="119" t="s">
        <v>949</v>
      </c>
      <c r="D107" s="119"/>
      <c r="E107" s="120"/>
      <c r="F107" s="121" t="s">
        <v>251</v>
      </c>
      <c r="G107" s="121" t="s">
        <v>792</v>
      </c>
      <c r="H107" s="122">
        <v>7</v>
      </c>
      <c r="I107" s="70">
        <v>25403364.363875359</v>
      </c>
      <c r="J107" s="44">
        <v>6491732.3499999996</v>
      </c>
      <c r="K107" s="226">
        <f t="shared" si="2"/>
        <v>18911632.013875358</v>
      </c>
      <c r="L107" s="44">
        <f t="shared" si="3"/>
        <v>7933429.6298207119</v>
      </c>
      <c r="M107" s="44">
        <v>7933429.6298207119</v>
      </c>
    </row>
    <row r="108" spans="1:13">
      <c r="A108" s="118" t="s">
        <v>255</v>
      </c>
      <c r="B108" s="118" t="s">
        <v>256</v>
      </c>
      <c r="C108" s="119" t="s">
        <v>949</v>
      </c>
      <c r="D108" s="119"/>
      <c r="E108" s="120"/>
      <c r="F108" s="121" t="s">
        <v>254</v>
      </c>
      <c r="G108" s="121" t="s">
        <v>771</v>
      </c>
      <c r="H108" s="122" t="s">
        <v>946</v>
      </c>
      <c r="I108" s="70">
        <v>16198070.95834443</v>
      </c>
      <c r="J108" s="44">
        <v>3575685.34</v>
      </c>
      <c r="K108" s="226">
        <f t="shared" si="2"/>
        <v>12622385.61834443</v>
      </c>
      <c r="L108" s="44">
        <f t="shared" si="3"/>
        <v>5295090.7668954879</v>
      </c>
      <c r="M108" s="44">
        <v>1450000</v>
      </c>
    </row>
    <row r="109" spans="1:13">
      <c r="A109" s="118" t="s">
        <v>257</v>
      </c>
      <c r="B109" s="118" t="s">
        <v>258</v>
      </c>
      <c r="C109" s="119" t="s">
        <v>949</v>
      </c>
      <c r="D109" s="119"/>
      <c r="E109" s="120"/>
      <c r="F109" s="121" t="s">
        <v>1172</v>
      </c>
      <c r="G109" s="121" t="s">
        <v>771</v>
      </c>
      <c r="H109" s="122">
        <v>17</v>
      </c>
      <c r="I109" s="70">
        <v>22063576.528604381</v>
      </c>
      <c r="J109" s="44">
        <v>5600225.5</v>
      </c>
      <c r="K109" s="226">
        <f t="shared" si="2"/>
        <v>16463351.028604381</v>
      </c>
      <c r="L109" s="44">
        <f t="shared" si="3"/>
        <v>6906375.7564995373</v>
      </c>
      <c r="M109" s="44">
        <v>6906375.7599999998</v>
      </c>
    </row>
    <row r="110" spans="1:13">
      <c r="A110" s="118" t="s">
        <v>259</v>
      </c>
      <c r="B110" s="118" t="s">
        <v>260</v>
      </c>
      <c r="C110" s="119" t="s">
        <v>972</v>
      </c>
      <c r="D110" s="119" t="s">
        <v>977</v>
      </c>
      <c r="E110" s="120"/>
      <c r="F110" s="121" t="s">
        <v>1173</v>
      </c>
      <c r="G110" s="121" t="s">
        <v>841</v>
      </c>
      <c r="H110" s="122">
        <v>17</v>
      </c>
      <c r="I110" s="70">
        <v>1436630.9870232597</v>
      </c>
      <c r="J110" s="44">
        <v>0</v>
      </c>
      <c r="K110" s="226">
        <f t="shared" si="2"/>
        <v>1436630.9870232597</v>
      </c>
      <c r="L110" s="44">
        <f t="shared" si="3"/>
        <v>602666.69905625749</v>
      </c>
      <c r="M110" s="44">
        <v>602666.69905625749</v>
      </c>
    </row>
    <row r="111" spans="1:13">
      <c r="A111" s="118" t="s">
        <v>261</v>
      </c>
      <c r="B111" s="118" t="s">
        <v>262</v>
      </c>
      <c r="C111" s="119" t="s">
        <v>949</v>
      </c>
      <c r="D111" s="119"/>
      <c r="E111" s="120"/>
      <c r="F111" s="121" t="s">
        <v>1174</v>
      </c>
      <c r="G111" s="121" t="s">
        <v>771</v>
      </c>
      <c r="H111" s="122">
        <v>5</v>
      </c>
      <c r="I111" s="70">
        <v>6734382.9704526756</v>
      </c>
      <c r="J111" s="44">
        <v>0</v>
      </c>
      <c r="K111" s="226">
        <f t="shared" si="2"/>
        <v>6734382.9704526756</v>
      </c>
      <c r="L111" s="44">
        <f t="shared" si="3"/>
        <v>2825073.6561048971</v>
      </c>
      <c r="M111" s="44">
        <v>0</v>
      </c>
    </row>
    <row r="112" spans="1:13">
      <c r="A112" s="118" t="s">
        <v>263</v>
      </c>
      <c r="B112" s="118" t="s">
        <v>264</v>
      </c>
      <c r="C112" s="119" t="s">
        <v>972</v>
      </c>
      <c r="D112" s="119" t="s">
        <v>977</v>
      </c>
      <c r="E112" s="120"/>
      <c r="F112" s="121" t="s">
        <v>1175</v>
      </c>
      <c r="G112" s="121" t="s">
        <v>842</v>
      </c>
      <c r="H112" s="122">
        <v>13</v>
      </c>
      <c r="I112" s="70">
        <v>317588.53340098995</v>
      </c>
      <c r="J112" s="44">
        <v>168763.62</v>
      </c>
      <c r="K112" s="226">
        <f t="shared" si="2"/>
        <v>148824.91340098996</v>
      </c>
      <c r="L112" s="44">
        <f t="shared" si="3"/>
        <v>62432.051171715284</v>
      </c>
      <c r="M112" s="44">
        <v>62432.051171715284</v>
      </c>
    </row>
    <row r="113" spans="1:13">
      <c r="A113" s="118" t="s">
        <v>266</v>
      </c>
      <c r="B113" s="118" t="s">
        <v>267</v>
      </c>
      <c r="C113" s="119" t="s">
        <v>949</v>
      </c>
      <c r="D113" s="119"/>
      <c r="E113" s="120" t="s">
        <v>953</v>
      </c>
      <c r="F113" s="121" t="s">
        <v>265</v>
      </c>
      <c r="G113" s="121" t="s">
        <v>773</v>
      </c>
      <c r="H113" s="122">
        <v>6</v>
      </c>
      <c r="I113" s="70">
        <v>229974.4007915426</v>
      </c>
      <c r="J113" s="44">
        <v>234989.51</v>
      </c>
      <c r="K113" s="226">
        <f t="shared" si="2"/>
        <v>-5015.1092084574047</v>
      </c>
      <c r="L113" s="44">
        <v>0</v>
      </c>
      <c r="M113" s="44">
        <v>0</v>
      </c>
    </row>
    <row r="114" spans="1:13">
      <c r="A114" s="118" t="s">
        <v>270</v>
      </c>
      <c r="B114" s="118" t="s">
        <v>271</v>
      </c>
      <c r="C114" s="119" t="s">
        <v>973</v>
      </c>
      <c r="D114" s="119"/>
      <c r="E114" s="120" t="s">
        <v>952</v>
      </c>
      <c r="F114" s="121" t="s">
        <v>1176</v>
      </c>
      <c r="G114" s="121" t="s">
        <v>801</v>
      </c>
      <c r="H114" s="122">
        <v>15</v>
      </c>
      <c r="I114" s="70">
        <v>95880</v>
      </c>
      <c r="J114" s="44">
        <v>277912.40999999997</v>
      </c>
      <c r="K114" s="226">
        <f t="shared" si="2"/>
        <v>-182032.40999999997</v>
      </c>
      <c r="L114" s="44">
        <v>0</v>
      </c>
      <c r="M114" s="44">
        <v>0</v>
      </c>
    </row>
    <row r="115" spans="1:13">
      <c r="A115" s="118" t="s">
        <v>272</v>
      </c>
      <c r="B115" s="118" t="s">
        <v>273</v>
      </c>
      <c r="C115" s="119" t="s">
        <v>972</v>
      </c>
      <c r="D115" s="119" t="s">
        <v>977</v>
      </c>
      <c r="E115" s="120"/>
      <c r="F115" s="121" t="s">
        <v>1074</v>
      </c>
      <c r="G115" s="121" t="s">
        <v>843</v>
      </c>
      <c r="H115" s="122">
        <v>19</v>
      </c>
      <c r="I115" s="70">
        <v>659913.00865374529</v>
      </c>
      <c r="J115" s="44">
        <v>414362.34</v>
      </c>
      <c r="K115" s="226">
        <f t="shared" si="2"/>
        <v>245550.66865374526</v>
      </c>
      <c r="L115" s="44">
        <f t="shared" si="3"/>
        <v>103008.50550024613</v>
      </c>
      <c r="M115" s="44">
        <v>103008.50550024613</v>
      </c>
    </row>
    <row r="116" spans="1:13">
      <c r="A116" s="118" t="s">
        <v>275</v>
      </c>
      <c r="B116" s="118" t="s">
        <v>276</v>
      </c>
      <c r="C116" s="119" t="s">
        <v>972</v>
      </c>
      <c r="D116" s="119" t="s">
        <v>977</v>
      </c>
      <c r="E116" s="120"/>
      <c r="F116" s="121" t="s">
        <v>1177</v>
      </c>
      <c r="G116" s="121" t="s">
        <v>845</v>
      </c>
      <c r="H116" s="122">
        <v>6</v>
      </c>
      <c r="I116" s="70">
        <v>7540074.2269137651</v>
      </c>
      <c r="J116" s="44">
        <v>1615982.67</v>
      </c>
      <c r="K116" s="226">
        <f t="shared" si="2"/>
        <v>5924091.5569137651</v>
      </c>
      <c r="L116" s="44">
        <f t="shared" si="3"/>
        <v>2485156.4081253242</v>
      </c>
      <c r="M116" s="44">
        <v>869174</v>
      </c>
    </row>
    <row r="117" spans="1:13">
      <c r="A117" s="118" t="s">
        <v>277</v>
      </c>
      <c r="B117" s="118" t="s">
        <v>278</v>
      </c>
      <c r="C117" s="119" t="s">
        <v>949</v>
      </c>
      <c r="D117" s="119"/>
      <c r="E117" s="120"/>
      <c r="F117" s="121" t="s">
        <v>1178</v>
      </c>
      <c r="G117" s="121" t="s">
        <v>779</v>
      </c>
      <c r="H117" s="122">
        <v>10</v>
      </c>
      <c r="I117" s="70">
        <v>20775976.435074441</v>
      </c>
      <c r="J117" s="44">
        <v>4320699.24</v>
      </c>
      <c r="K117" s="226">
        <f t="shared" si="2"/>
        <v>16455277.195074441</v>
      </c>
      <c r="L117" s="44">
        <f t="shared" si="3"/>
        <v>6902988.7833337281</v>
      </c>
      <c r="M117" s="44">
        <v>21305.45</v>
      </c>
    </row>
    <row r="118" spans="1:13">
      <c r="A118" s="118" t="s">
        <v>279</v>
      </c>
      <c r="B118" s="118" t="s">
        <v>280</v>
      </c>
      <c r="C118" s="119" t="s">
        <v>972</v>
      </c>
      <c r="D118" s="119" t="s">
        <v>977</v>
      </c>
      <c r="E118" s="120"/>
      <c r="F118" s="121" t="s">
        <v>1179</v>
      </c>
      <c r="G118" s="121" t="s">
        <v>846</v>
      </c>
      <c r="H118" s="122">
        <v>19</v>
      </c>
      <c r="I118" s="70">
        <v>383295.52086308657</v>
      </c>
      <c r="J118" s="44">
        <v>102143.86</v>
      </c>
      <c r="K118" s="226">
        <f t="shared" si="2"/>
        <v>281151.66086308658</v>
      </c>
      <c r="L118" s="44">
        <f t="shared" si="3"/>
        <v>117943.12173206481</v>
      </c>
      <c r="M118" s="44">
        <v>117943.12173206481</v>
      </c>
    </row>
    <row r="119" spans="1:13">
      <c r="A119" s="118" t="s">
        <v>281</v>
      </c>
      <c r="B119" s="118" t="s">
        <v>282</v>
      </c>
      <c r="C119" s="119" t="s">
        <v>972</v>
      </c>
      <c r="D119" s="119" t="s">
        <v>977</v>
      </c>
      <c r="E119" s="120"/>
      <c r="F119" s="121" t="s">
        <v>1180</v>
      </c>
      <c r="G119" s="121" t="s">
        <v>847</v>
      </c>
      <c r="H119" s="122">
        <v>11</v>
      </c>
      <c r="I119" s="70">
        <v>293755.81710938446</v>
      </c>
      <c r="J119" s="44">
        <v>89394.8</v>
      </c>
      <c r="K119" s="226">
        <f t="shared" si="2"/>
        <v>204361.01710938447</v>
      </c>
      <c r="L119" s="44">
        <f t="shared" si="3"/>
        <v>85729.446677386775</v>
      </c>
      <c r="M119" s="44">
        <v>85729.45</v>
      </c>
    </row>
    <row r="120" spans="1:13">
      <c r="A120" s="118" t="s">
        <v>284</v>
      </c>
      <c r="B120" s="118" t="s">
        <v>285</v>
      </c>
      <c r="C120" s="119" t="s">
        <v>972</v>
      </c>
      <c r="D120" s="119" t="s">
        <v>977</v>
      </c>
      <c r="E120" s="120"/>
      <c r="F120" s="121" t="s">
        <v>283</v>
      </c>
      <c r="G120" s="121" t="s">
        <v>848</v>
      </c>
      <c r="H120" s="122">
        <v>19</v>
      </c>
      <c r="I120" s="70">
        <v>373468.7374382625</v>
      </c>
      <c r="J120" s="44">
        <v>44631.97</v>
      </c>
      <c r="K120" s="226">
        <f t="shared" si="2"/>
        <v>328836.76743826247</v>
      </c>
      <c r="L120" s="44">
        <f t="shared" si="3"/>
        <v>137947.02394035109</v>
      </c>
      <c r="M120" s="44">
        <v>137947.02394035109</v>
      </c>
    </row>
    <row r="121" spans="1:13">
      <c r="A121" s="118" t="s">
        <v>286</v>
      </c>
      <c r="B121" s="118" t="s">
        <v>287</v>
      </c>
      <c r="C121" s="119" t="s">
        <v>949</v>
      </c>
      <c r="D121" s="119"/>
      <c r="E121" s="120"/>
      <c r="F121" s="121" t="s">
        <v>1181</v>
      </c>
      <c r="G121" s="121" t="s">
        <v>783</v>
      </c>
      <c r="H121" s="122">
        <v>4</v>
      </c>
      <c r="I121" s="70">
        <v>92538671.923085198</v>
      </c>
      <c r="J121" s="44">
        <v>25548745.030000001</v>
      </c>
      <c r="K121" s="226">
        <f t="shared" si="2"/>
        <v>66989926.893085197</v>
      </c>
      <c r="L121" s="44">
        <f t="shared" si="3"/>
        <v>28102274.33164924</v>
      </c>
      <c r="M121" s="44">
        <v>28102274.33164924</v>
      </c>
    </row>
    <row r="122" spans="1:13">
      <c r="A122" s="118" t="s">
        <v>289</v>
      </c>
      <c r="B122" s="118" t="s">
        <v>290</v>
      </c>
      <c r="C122" s="119" t="s">
        <v>949</v>
      </c>
      <c r="D122" s="119"/>
      <c r="E122" s="120"/>
      <c r="F122" s="121" t="s">
        <v>288</v>
      </c>
      <c r="G122" s="121" t="s">
        <v>775</v>
      </c>
      <c r="H122" s="122">
        <v>9</v>
      </c>
      <c r="I122" s="70">
        <v>40430052.165345855</v>
      </c>
      <c r="J122" s="44">
        <v>9834539.3800000008</v>
      </c>
      <c r="K122" s="226">
        <f t="shared" si="2"/>
        <v>30595512.785345852</v>
      </c>
      <c r="L122" s="44">
        <f t="shared" si="3"/>
        <v>12834817.613452585</v>
      </c>
      <c r="M122" s="44">
        <v>5846867.9400000004</v>
      </c>
    </row>
    <row r="123" spans="1:13">
      <c r="A123" s="118" t="s">
        <v>291</v>
      </c>
      <c r="B123" s="118" t="s">
        <v>292</v>
      </c>
      <c r="C123" s="119" t="s">
        <v>972</v>
      </c>
      <c r="D123" s="119" t="s">
        <v>977</v>
      </c>
      <c r="E123" s="120"/>
      <c r="F123" s="121" t="s">
        <v>1182</v>
      </c>
      <c r="G123" s="121" t="s">
        <v>846</v>
      </c>
      <c r="H123" s="122">
        <v>19</v>
      </c>
      <c r="I123" s="70">
        <v>3965418.9882760951</v>
      </c>
      <c r="J123" s="44">
        <v>1680450.13</v>
      </c>
      <c r="K123" s="226">
        <f t="shared" si="2"/>
        <v>2284968.8582760952</v>
      </c>
      <c r="L123" s="44">
        <f t="shared" si="3"/>
        <v>958544.43604682188</v>
      </c>
      <c r="M123" s="44">
        <v>958544.43604682188</v>
      </c>
    </row>
    <row r="124" spans="1:13">
      <c r="A124" s="118" t="s">
        <v>293</v>
      </c>
      <c r="B124" s="118" t="s">
        <v>294</v>
      </c>
      <c r="C124" s="119" t="s">
        <v>949</v>
      </c>
      <c r="D124" s="119" t="s">
        <v>977</v>
      </c>
      <c r="E124" s="120"/>
      <c r="F124" s="121" t="s">
        <v>1183</v>
      </c>
      <c r="G124" s="121" t="s">
        <v>849</v>
      </c>
      <c r="H124" s="122">
        <v>6</v>
      </c>
      <c r="I124" s="70">
        <v>7087087.1661004955</v>
      </c>
      <c r="J124" s="44">
        <v>495828.37</v>
      </c>
      <c r="K124" s="226">
        <f t="shared" si="2"/>
        <v>6591258.7961004954</v>
      </c>
      <c r="L124" s="44">
        <f t="shared" si="3"/>
        <v>2765033.0649641575</v>
      </c>
      <c r="M124" s="44">
        <v>1330822</v>
      </c>
    </row>
    <row r="125" spans="1:13">
      <c r="A125" s="118" t="s">
        <v>295</v>
      </c>
      <c r="B125" s="118" t="s">
        <v>296</v>
      </c>
      <c r="C125" s="119" t="s">
        <v>972</v>
      </c>
      <c r="D125" s="119" t="s">
        <v>977</v>
      </c>
      <c r="E125" s="120"/>
      <c r="F125" s="121" t="s">
        <v>1184</v>
      </c>
      <c r="G125" s="121" t="s">
        <v>850</v>
      </c>
      <c r="H125" s="122">
        <v>13</v>
      </c>
      <c r="I125" s="70">
        <v>705116.83431086945</v>
      </c>
      <c r="J125" s="44">
        <v>190088.72</v>
      </c>
      <c r="K125" s="226">
        <f t="shared" si="2"/>
        <v>515028.11431086948</v>
      </c>
      <c r="L125" s="44">
        <f t="shared" si="3"/>
        <v>216054.29395340974</v>
      </c>
      <c r="M125" s="44">
        <v>216054.29</v>
      </c>
    </row>
    <row r="126" spans="1:13">
      <c r="A126" s="118" t="s">
        <v>297</v>
      </c>
      <c r="B126" s="118" t="s">
        <v>298</v>
      </c>
      <c r="C126" s="119" t="s">
        <v>972</v>
      </c>
      <c r="D126" s="119" t="s">
        <v>977</v>
      </c>
      <c r="E126" s="120"/>
      <c r="F126" s="121" t="s">
        <v>1070</v>
      </c>
      <c r="G126" s="121" t="s">
        <v>851</v>
      </c>
      <c r="H126" s="122">
        <v>6</v>
      </c>
      <c r="I126" s="70">
        <v>7962136.8509055134</v>
      </c>
      <c r="J126" s="44">
        <v>2246051.7799999998</v>
      </c>
      <c r="K126" s="226">
        <f t="shared" si="2"/>
        <v>5716085.0709055141</v>
      </c>
      <c r="L126" s="44">
        <f t="shared" si="3"/>
        <v>2397897.6872448632</v>
      </c>
      <c r="M126" s="44">
        <v>2397897.6872448632</v>
      </c>
    </row>
    <row r="127" spans="1:13">
      <c r="A127" s="118" t="s">
        <v>300</v>
      </c>
      <c r="B127" s="118" t="s">
        <v>301</v>
      </c>
      <c r="C127" s="119" t="s">
        <v>972</v>
      </c>
      <c r="D127" s="119" t="s">
        <v>977</v>
      </c>
      <c r="E127" s="120"/>
      <c r="F127" s="121" t="s">
        <v>299</v>
      </c>
      <c r="G127" s="121" t="s">
        <v>852</v>
      </c>
      <c r="H127" s="122">
        <v>4</v>
      </c>
      <c r="I127" s="70">
        <v>1157515.4365938213</v>
      </c>
      <c r="J127" s="44">
        <v>316467.21999999997</v>
      </c>
      <c r="K127" s="226">
        <f t="shared" si="2"/>
        <v>841048.2165938213</v>
      </c>
      <c r="L127" s="44">
        <f t="shared" si="3"/>
        <v>352819.72686110804</v>
      </c>
      <c r="M127" s="44">
        <v>352819.72686110804</v>
      </c>
    </row>
    <row r="128" spans="1:13">
      <c r="A128" s="118" t="s">
        <v>1185</v>
      </c>
      <c r="B128" s="118" t="s">
        <v>302</v>
      </c>
      <c r="C128" s="119" t="s">
        <v>972</v>
      </c>
      <c r="D128" s="119" t="s">
        <v>977</v>
      </c>
      <c r="E128" s="120"/>
      <c r="F128" s="121" t="s">
        <v>1186</v>
      </c>
      <c r="G128" s="121" t="s">
        <v>853</v>
      </c>
      <c r="H128" s="122">
        <v>12</v>
      </c>
      <c r="I128" s="70">
        <v>322062.64369153976</v>
      </c>
      <c r="J128" s="44">
        <v>161683.26999999999</v>
      </c>
      <c r="K128" s="226">
        <f t="shared" si="2"/>
        <v>160379.37369153977</v>
      </c>
      <c r="L128" s="44">
        <f t="shared" si="3"/>
        <v>67279.147263600928</v>
      </c>
      <c r="M128" s="44">
        <v>67279.147263600928</v>
      </c>
    </row>
    <row r="129" spans="1:13">
      <c r="A129" s="118" t="s">
        <v>304</v>
      </c>
      <c r="B129" s="118" t="s">
        <v>305</v>
      </c>
      <c r="C129" s="119" t="s">
        <v>949</v>
      </c>
      <c r="D129" s="119"/>
      <c r="E129" s="120"/>
      <c r="F129" s="121" t="s">
        <v>303</v>
      </c>
      <c r="G129" s="121" t="s">
        <v>854</v>
      </c>
      <c r="H129" s="122">
        <v>7</v>
      </c>
      <c r="I129" s="70">
        <v>11803930.895542335</v>
      </c>
      <c r="J129" s="44">
        <v>3614949.73</v>
      </c>
      <c r="K129" s="226">
        <f t="shared" si="2"/>
        <v>8188981.1655423343</v>
      </c>
      <c r="L129" s="44">
        <f t="shared" si="3"/>
        <v>3435277.5989450091</v>
      </c>
      <c r="M129" s="44">
        <v>3435277.5989450091</v>
      </c>
    </row>
    <row r="130" spans="1:13">
      <c r="A130" s="118" t="s">
        <v>306</v>
      </c>
      <c r="B130" s="118" t="s">
        <v>307</v>
      </c>
      <c r="C130" s="119" t="s">
        <v>949</v>
      </c>
      <c r="D130" s="119"/>
      <c r="E130" s="120"/>
      <c r="F130" s="121" t="s">
        <v>1187</v>
      </c>
      <c r="G130" s="121" t="s">
        <v>775</v>
      </c>
      <c r="H130" s="122">
        <v>9</v>
      </c>
      <c r="I130" s="70">
        <v>32149750.540614691</v>
      </c>
      <c r="J130" s="44">
        <v>8871797.2799999993</v>
      </c>
      <c r="K130" s="226">
        <f t="shared" si="2"/>
        <v>23277953.260614693</v>
      </c>
      <c r="L130" s="44">
        <f t="shared" si="3"/>
        <v>9765101.3928278629</v>
      </c>
      <c r="M130" s="44">
        <v>4448466.67</v>
      </c>
    </row>
    <row r="131" spans="1:13">
      <c r="A131" s="118" t="s">
        <v>308</v>
      </c>
      <c r="B131" s="118" t="s">
        <v>309</v>
      </c>
      <c r="C131" s="119" t="s">
        <v>972</v>
      </c>
      <c r="D131" s="119" t="s">
        <v>977</v>
      </c>
      <c r="E131" s="120"/>
      <c r="F131" s="121" t="s">
        <v>1188</v>
      </c>
      <c r="G131" s="121" t="s">
        <v>855</v>
      </c>
      <c r="H131" s="122">
        <v>16</v>
      </c>
      <c r="I131" s="70">
        <v>2475139.0259107286</v>
      </c>
      <c r="J131" s="44">
        <v>538253.47</v>
      </c>
      <c r="K131" s="226">
        <f t="shared" ref="K131:K194" si="4">I131-J131</f>
        <v>1936885.5559107286</v>
      </c>
      <c r="L131" s="44">
        <f t="shared" ref="L131:L194" si="5">K131*0.4195</f>
        <v>812523.49070455064</v>
      </c>
      <c r="M131" s="44">
        <v>812523.49070455064</v>
      </c>
    </row>
    <row r="132" spans="1:13">
      <c r="A132" s="118" t="s">
        <v>311</v>
      </c>
      <c r="B132" s="118" t="s">
        <v>312</v>
      </c>
      <c r="C132" s="119" t="s">
        <v>972</v>
      </c>
      <c r="D132" s="119" t="s">
        <v>977</v>
      </c>
      <c r="E132" s="120"/>
      <c r="F132" s="121" t="s">
        <v>310</v>
      </c>
      <c r="G132" s="121" t="s">
        <v>815</v>
      </c>
      <c r="H132" s="122">
        <v>14</v>
      </c>
      <c r="I132" s="70">
        <v>891435.33895206987</v>
      </c>
      <c r="J132" s="44">
        <v>345016.23</v>
      </c>
      <c r="K132" s="226">
        <f t="shared" si="4"/>
        <v>546419.10895206989</v>
      </c>
      <c r="L132" s="44">
        <f t="shared" si="5"/>
        <v>229222.81620539332</v>
      </c>
      <c r="M132" s="44">
        <v>229222.81620539332</v>
      </c>
    </row>
    <row r="133" spans="1:13">
      <c r="A133" s="118" t="s">
        <v>315</v>
      </c>
      <c r="B133" s="118" t="s">
        <v>316</v>
      </c>
      <c r="C133" s="119" t="s">
        <v>972</v>
      </c>
      <c r="D133" s="119" t="s">
        <v>977</v>
      </c>
      <c r="E133" s="120"/>
      <c r="F133" s="121" t="s">
        <v>1189</v>
      </c>
      <c r="G133" s="121" t="s">
        <v>856</v>
      </c>
      <c r="H133" s="122">
        <v>13</v>
      </c>
      <c r="I133" s="70">
        <v>588596.91697788984</v>
      </c>
      <c r="J133" s="44">
        <v>197182.53</v>
      </c>
      <c r="K133" s="226">
        <f t="shared" si="4"/>
        <v>391414.38697788981</v>
      </c>
      <c r="L133" s="44">
        <f t="shared" si="5"/>
        <v>164198.33533722477</v>
      </c>
      <c r="M133" s="44">
        <v>164198.335337225</v>
      </c>
    </row>
    <row r="134" spans="1:13">
      <c r="A134" s="118" t="s">
        <v>318</v>
      </c>
      <c r="B134" s="118" t="s">
        <v>319</v>
      </c>
      <c r="C134" s="119" t="s">
        <v>949</v>
      </c>
      <c r="D134" s="119"/>
      <c r="E134" s="120"/>
      <c r="F134" s="121" t="s">
        <v>317</v>
      </c>
      <c r="G134" s="121" t="s">
        <v>771</v>
      </c>
      <c r="H134" s="122">
        <v>3</v>
      </c>
      <c r="I134" s="70">
        <v>27200807.862585284</v>
      </c>
      <c r="J134" s="44">
        <v>6575599.7600000007</v>
      </c>
      <c r="K134" s="226">
        <f t="shared" si="4"/>
        <v>20625208.102585282</v>
      </c>
      <c r="L134" s="44">
        <f t="shared" si="5"/>
        <v>8652274.7990345247</v>
      </c>
      <c r="M134" s="44">
        <v>8652274.8000000007</v>
      </c>
    </row>
    <row r="135" spans="1:13">
      <c r="A135" s="118" t="s">
        <v>1190</v>
      </c>
      <c r="B135" s="118" t="s">
        <v>320</v>
      </c>
      <c r="C135" s="119" t="s">
        <v>972</v>
      </c>
      <c r="D135" s="119" t="s">
        <v>977</v>
      </c>
      <c r="E135" s="120"/>
      <c r="F135" s="121" t="s">
        <v>1071</v>
      </c>
      <c r="G135" s="121" t="s">
        <v>857</v>
      </c>
      <c r="H135" s="122">
        <v>4</v>
      </c>
      <c r="I135" s="70">
        <v>1806488.7364588829</v>
      </c>
      <c r="J135" s="44">
        <v>564756.38</v>
      </c>
      <c r="K135" s="226">
        <f t="shared" si="4"/>
        <v>1241732.3564588828</v>
      </c>
      <c r="L135" s="44">
        <f t="shared" si="5"/>
        <v>520906.72353450133</v>
      </c>
      <c r="M135" s="44">
        <v>520906.72353450133</v>
      </c>
    </row>
    <row r="136" spans="1:13">
      <c r="A136" s="118" t="s">
        <v>322</v>
      </c>
      <c r="B136" s="118" t="s">
        <v>323</v>
      </c>
      <c r="C136" s="119" t="s">
        <v>949</v>
      </c>
      <c r="D136" s="119"/>
      <c r="E136" s="120"/>
      <c r="F136" s="121" t="s">
        <v>321</v>
      </c>
      <c r="G136" s="121" t="s">
        <v>771</v>
      </c>
      <c r="H136" s="122">
        <v>3</v>
      </c>
      <c r="I136" s="70">
        <v>11297015.557489699</v>
      </c>
      <c r="J136" s="44">
        <v>3295744.65</v>
      </c>
      <c r="K136" s="226">
        <f t="shared" si="4"/>
        <v>8001270.9074896984</v>
      </c>
      <c r="L136" s="44">
        <f t="shared" si="5"/>
        <v>3356533.1456919285</v>
      </c>
      <c r="M136" s="44">
        <v>3356533.1456919285</v>
      </c>
    </row>
    <row r="137" spans="1:13">
      <c r="A137" s="118" t="s">
        <v>325</v>
      </c>
      <c r="B137" s="118" t="s">
        <v>326</v>
      </c>
      <c r="C137" s="119" t="s">
        <v>949</v>
      </c>
      <c r="D137" s="119" t="s">
        <v>977</v>
      </c>
      <c r="E137" s="120"/>
      <c r="F137" s="121" t="s">
        <v>1192</v>
      </c>
      <c r="G137" s="121" t="s">
        <v>859</v>
      </c>
      <c r="H137" s="122">
        <v>1</v>
      </c>
      <c r="I137" s="70">
        <v>1936693.0605248422</v>
      </c>
      <c r="J137" s="44">
        <v>507823.31</v>
      </c>
      <c r="K137" s="226">
        <f t="shared" si="4"/>
        <v>1428869.7505248422</v>
      </c>
      <c r="L137" s="44">
        <f t="shared" si="5"/>
        <v>599410.8603451713</v>
      </c>
      <c r="M137" s="44">
        <v>599410.8603451713</v>
      </c>
    </row>
    <row r="138" spans="1:13">
      <c r="A138" s="118" t="s">
        <v>327</v>
      </c>
      <c r="B138" s="118" t="s">
        <v>328</v>
      </c>
      <c r="C138" s="119" t="s">
        <v>949</v>
      </c>
      <c r="D138" s="119"/>
      <c r="E138" s="120"/>
      <c r="F138" s="121" t="s">
        <v>1141</v>
      </c>
      <c r="G138" s="121" t="s">
        <v>773</v>
      </c>
      <c r="H138" s="122">
        <v>6</v>
      </c>
      <c r="I138" s="70">
        <v>833343.95880628179</v>
      </c>
      <c r="J138" s="44">
        <v>140181.72</v>
      </c>
      <c r="K138" s="226">
        <f t="shared" si="4"/>
        <v>693162.23880628182</v>
      </c>
      <c r="L138" s="44">
        <f t="shared" si="5"/>
        <v>290781.55917923519</v>
      </c>
      <c r="M138" s="44">
        <v>290781.55917923519</v>
      </c>
    </row>
    <row r="139" spans="1:13">
      <c r="A139" s="118" t="s">
        <v>329</v>
      </c>
      <c r="B139" s="118" t="s">
        <v>330</v>
      </c>
      <c r="C139" s="119" t="s">
        <v>949</v>
      </c>
      <c r="D139" s="119"/>
      <c r="E139" s="120"/>
      <c r="F139" s="121" t="s">
        <v>1193</v>
      </c>
      <c r="G139" s="121" t="s">
        <v>860</v>
      </c>
      <c r="H139" s="122">
        <v>10</v>
      </c>
      <c r="I139" s="70">
        <v>3864087.2471276741</v>
      </c>
      <c r="J139" s="44">
        <v>262761.09999999998</v>
      </c>
      <c r="K139" s="226">
        <f t="shared" si="4"/>
        <v>3601326.147127674</v>
      </c>
      <c r="L139" s="44">
        <f t="shared" si="5"/>
        <v>1510756.3187200592</v>
      </c>
      <c r="M139" s="44">
        <v>220457.64</v>
      </c>
    </row>
    <row r="140" spans="1:13">
      <c r="A140" s="118" t="s">
        <v>333</v>
      </c>
      <c r="B140" s="118" t="s">
        <v>334</v>
      </c>
      <c r="C140" s="119" t="s">
        <v>972</v>
      </c>
      <c r="D140" s="119" t="s">
        <v>977</v>
      </c>
      <c r="E140" s="120"/>
      <c r="F140" s="121" t="s">
        <v>1194</v>
      </c>
      <c r="G140" s="121" t="s">
        <v>861</v>
      </c>
      <c r="H140" s="122">
        <v>12</v>
      </c>
      <c r="I140" s="70">
        <v>670682.76048362639</v>
      </c>
      <c r="J140" s="44">
        <v>0</v>
      </c>
      <c r="K140" s="226">
        <f t="shared" si="4"/>
        <v>670682.76048362639</v>
      </c>
      <c r="L140" s="44">
        <f t="shared" si="5"/>
        <v>281351.41802288126</v>
      </c>
      <c r="M140" s="44">
        <v>281351.41802288126</v>
      </c>
    </row>
    <row r="141" spans="1:13">
      <c r="A141" s="118" t="s">
        <v>1195</v>
      </c>
      <c r="B141" s="118" t="s">
        <v>336</v>
      </c>
      <c r="C141" s="119" t="s">
        <v>950</v>
      </c>
      <c r="D141" s="119"/>
      <c r="E141" s="120"/>
      <c r="F141" s="121" t="s">
        <v>1057</v>
      </c>
      <c r="G141" s="121" t="s">
        <v>779</v>
      </c>
      <c r="H141" s="122">
        <v>10</v>
      </c>
      <c r="I141" s="70">
        <v>310040220.56594646</v>
      </c>
      <c r="J141" s="44">
        <v>76080254.159999996</v>
      </c>
      <c r="K141" s="226">
        <f t="shared" si="4"/>
        <v>233959966.40594646</v>
      </c>
      <c r="L141" s="44">
        <f t="shared" si="5"/>
        <v>98146205.907294542</v>
      </c>
      <c r="M141" s="44">
        <v>98146205.909999996</v>
      </c>
    </row>
    <row r="142" spans="1:13">
      <c r="A142" s="118" t="s">
        <v>338</v>
      </c>
      <c r="B142" s="118" t="s">
        <v>339</v>
      </c>
      <c r="C142" s="119" t="s">
        <v>949</v>
      </c>
      <c r="D142" s="119"/>
      <c r="E142" s="120"/>
      <c r="F142" s="121" t="s">
        <v>337</v>
      </c>
      <c r="G142" s="121" t="s">
        <v>775</v>
      </c>
      <c r="H142" s="122">
        <v>9</v>
      </c>
      <c r="I142" s="70">
        <v>33970655.110913023</v>
      </c>
      <c r="J142" s="44">
        <v>9866084.0299999993</v>
      </c>
      <c r="K142" s="226">
        <f t="shared" si="4"/>
        <v>24104571.080913022</v>
      </c>
      <c r="L142" s="44">
        <f t="shared" si="5"/>
        <v>10111867.568443011</v>
      </c>
      <c r="M142" s="44">
        <v>4606435.0999999996</v>
      </c>
    </row>
    <row r="143" spans="1:13">
      <c r="A143" s="118" t="s">
        <v>340</v>
      </c>
      <c r="B143" s="118" t="s">
        <v>341</v>
      </c>
      <c r="C143" s="119" t="s">
        <v>949</v>
      </c>
      <c r="D143" s="119" t="s">
        <v>977</v>
      </c>
      <c r="E143" s="120"/>
      <c r="F143" s="121" t="s">
        <v>1196</v>
      </c>
      <c r="G143" s="121" t="s">
        <v>862</v>
      </c>
      <c r="H143" s="122">
        <v>12</v>
      </c>
      <c r="I143" s="70">
        <v>545492.34437749977</v>
      </c>
      <c r="J143" s="44">
        <v>332691.82</v>
      </c>
      <c r="K143" s="226">
        <f t="shared" si="4"/>
        <v>212800.52437749977</v>
      </c>
      <c r="L143" s="44">
        <f t="shared" si="5"/>
        <v>89269.819976361148</v>
      </c>
      <c r="M143" s="44">
        <v>89269.819976361148</v>
      </c>
    </row>
    <row r="144" spans="1:13">
      <c r="A144" s="118" t="s">
        <v>342</v>
      </c>
      <c r="B144" s="118" t="s">
        <v>343</v>
      </c>
      <c r="C144" s="119" t="s">
        <v>949</v>
      </c>
      <c r="D144" s="119" t="s">
        <v>977</v>
      </c>
      <c r="E144" s="120"/>
      <c r="F144" s="121" t="s">
        <v>1197</v>
      </c>
      <c r="G144" s="121" t="s">
        <v>800</v>
      </c>
      <c r="H144" s="122">
        <v>11</v>
      </c>
      <c r="I144" s="70">
        <v>1887167.6716013099</v>
      </c>
      <c r="J144" s="44">
        <v>353042.55</v>
      </c>
      <c r="K144" s="226">
        <f t="shared" si="4"/>
        <v>1534125.1216013099</v>
      </c>
      <c r="L144" s="44">
        <f t="shared" si="5"/>
        <v>643565.48851174943</v>
      </c>
      <c r="M144" s="44">
        <v>643565.49</v>
      </c>
    </row>
    <row r="145" spans="1:13">
      <c r="A145" s="118" t="s">
        <v>344</v>
      </c>
      <c r="B145" s="118" t="s">
        <v>345</v>
      </c>
      <c r="C145" s="119" t="s">
        <v>949</v>
      </c>
      <c r="D145" s="119"/>
      <c r="E145" s="120"/>
      <c r="F145" s="130" t="s">
        <v>1198</v>
      </c>
      <c r="G145" s="121" t="s">
        <v>779</v>
      </c>
      <c r="H145" s="122">
        <v>10</v>
      </c>
      <c r="I145" s="70">
        <v>13482084.54892364</v>
      </c>
      <c r="J145" s="44">
        <v>3772947.94</v>
      </c>
      <c r="K145" s="226">
        <f t="shared" si="4"/>
        <v>9709136.6089236401</v>
      </c>
      <c r="L145" s="44">
        <f t="shared" si="5"/>
        <v>4072982.807443467</v>
      </c>
      <c r="M145" s="44">
        <v>567292.60258713667</v>
      </c>
    </row>
    <row r="146" spans="1:13">
      <c r="A146" s="118" t="s">
        <v>346</v>
      </c>
      <c r="B146" s="118" t="s">
        <v>347</v>
      </c>
      <c r="C146" s="119" t="s">
        <v>949</v>
      </c>
      <c r="D146" s="119" t="s">
        <v>977</v>
      </c>
      <c r="E146" s="120"/>
      <c r="F146" s="121" t="s">
        <v>1199</v>
      </c>
      <c r="G146" s="121" t="s">
        <v>863</v>
      </c>
      <c r="H146" s="122">
        <v>12</v>
      </c>
      <c r="I146" s="70">
        <v>3013123.671970767</v>
      </c>
      <c r="J146" s="44">
        <v>822696.06</v>
      </c>
      <c r="K146" s="226">
        <f t="shared" si="4"/>
        <v>2190427.6119707669</v>
      </c>
      <c r="L146" s="44">
        <f t="shared" si="5"/>
        <v>918884.38322173664</v>
      </c>
      <c r="M146" s="44">
        <v>918884.38</v>
      </c>
    </row>
    <row r="147" spans="1:13">
      <c r="A147" s="118" t="s">
        <v>348</v>
      </c>
      <c r="B147" s="118" t="s">
        <v>349</v>
      </c>
      <c r="C147" s="119" t="s">
        <v>949</v>
      </c>
      <c r="D147" s="119"/>
      <c r="E147" s="120"/>
      <c r="F147" s="121" t="s">
        <v>1200</v>
      </c>
      <c r="G147" s="121" t="s">
        <v>774</v>
      </c>
      <c r="H147" s="122">
        <v>17</v>
      </c>
      <c r="I147" s="70">
        <v>34864395.674192943</v>
      </c>
      <c r="J147" s="44">
        <v>7706937.4299999997</v>
      </c>
      <c r="K147" s="226">
        <f t="shared" si="4"/>
        <v>27157458.244192943</v>
      </c>
      <c r="L147" s="44">
        <f t="shared" si="5"/>
        <v>11392553.733438939</v>
      </c>
      <c r="M147" s="44">
        <v>11392553.733438939</v>
      </c>
    </row>
    <row r="148" spans="1:13">
      <c r="A148" s="118" t="s">
        <v>351</v>
      </c>
      <c r="B148" s="118" t="s">
        <v>352</v>
      </c>
      <c r="C148" s="119" t="s">
        <v>973</v>
      </c>
      <c r="D148" s="119"/>
      <c r="E148" s="120"/>
      <c r="F148" s="121" t="s">
        <v>1201</v>
      </c>
      <c r="G148" s="121" t="s">
        <v>770</v>
      </c>
      <c r="H148" s="122">
        <v>1</v>
      </c>
      <c r="I148" s="70">
        <v>2664361.0900854282</v>
      </c>
      <c r="J148" s="44">
        <v>287179.42</v>
      </c>
      <c r="K148" s="226">
        <f t="shared" si="4"/>
        <v>2377181.6700854283</v>
      </c>
      <c r="L148" s="44">
        <f t="shared" si="5"/>
        <v>997227.71060083713</v>
      </c>
      <c r="M148" s="44">
        <v>0</v>
      </c>
    </row>
    <row r="149" spans="1:13">
      <c r="A149" s="118" t="s">
        <v>353</v>
      </c>
      <c r="B149" s="118" t="s">
        <v>354</v>
      </c>
      <c r="C149" s="119" t="s">
        <v>949</v>
      </c>
      <c r="D149" s="119" t="s">
        <v>977</v>
      </c>
      <c r="E149" s="120"/>
      <c r="F149" s="121" t="s">
        <v>1202</v>
      </c>
      <c r="G149" s="121" t="s">
        <v>864</v>
      </c>
      <c r="H149" s="122">
        <v>6</v>
      </c>
      <c r="I149" s="70">
        <v>9317966.5845593344</v>
      </c>
      <c r="J149" s="44">
        <v>1497494.66</v>
      </c>
      <c r="K149" s="226">
        <f t="shared" si="4"/>
        <v>7820471.9245593343</v>
      </c>
      <c r="L149" s="44">
        <f t="shared" si="5"/>
        <v>3280687.9723526407</v>
      </c>
      <c r="M149" s="44">
        <v>3280687.97</v>
      </c>
    </row>
    <row r="150" spans="1:13">
      <c r="A150" s="118" t="s">
        <v>356</v>
      </c>
      <c r="B150" s="118" t="s">
        <v>357</v>
      </c>
      <c r="C150" s="119" t="s">
        <v>950</v>
      </c>
      <c r="D150" s="119"/>
      <c r="E150" s="120"/>
      <c r="F150" s="130" t="s">
        <v>1203</v>
      </c>
      <c r="G150" s="121" t="s">
        <v>775</v>
      </c>
      <c r="H150" s="122">
        <v>9</v>
      </c>
      <c r="I150" s="70">
        <v>549362149.04610419</v>
      </c>
      <c r="J150" s="44">
        <v>144115608</v>
      </c>
      <c r="K150" s="226">
        <f t="shared" si="4"/>
        <v>405246541.04610419</v>
      </c>
      <c r="L150" s="44">
        <f t="shared" si="5"/>
        <v>170000923.96884069</v>
      </c>
      <c r="M150" s="44">
        <v>170000923.96884069</v>
      </c>
    </row>
    <row r="151" spans="1:13">
      <c r="A151" s="118" t="s">
        <v>358</v>
      </c>
      <c r="B151" s="118" t="s">
        <v>359</v>
      </c>
      <c r="C151" s="119" t="s">
        <v>972</v>
      </c>
      <c r="D151" s="119" t="s">
        <v>977</v>
      </c>
      <c r="E151" s="120"/>
      <c r="F151" s="121" t="s">
        <v>1204</v>
      </c>
      <c r="G151" s="121" t="s">
        <v>865</v>
      </c>
      <c r="H151" s="122">
        <v>14</v>
      </c>
      <c r="I151" s="70">
        <v>1885364.508676098</v>
      </c>
      <c r="J151" s="44">
        <v>0</v>
      </c>
      <c r="K151" s="226">
        <f t="shared" si="4"/>
        <v>1885364.508676098</v>
      </c>
      <c r="L151" s="44">
        <f t="shared" si="5"/>
        <v>790910.41138962307</v>
      </c>
      <c r="M151" s="44">
        <v>790910</v>
      </c>
    </row>
    <row r="152" spans="1:13">
      <c r="A152" s="118" t="s">
        <v>1205</v>
      </c>
      <c r="B152" s="118" t="s">
        <v>361</v>
      </c>
      <c r="C152" s="119" t="s">
        <v>949</v>
      </c>
      <c r="D152" s="119"/>
      <c r="E152" s="120"/>
      <c r="F152" s="121" t="s">
        <v>360</v>
      </c>
      <c r="G152" s="121" t="s">
        <v>771</v>
      </c>
      <c r="H152" s="122">
        <v>3</v>
      </c>
      <c r="I152" s="70">
        <v>60583574.743404165</v>
      </c>
      <c r="J152" s="44">
        <v>13691868.250000002</v>
      </c>
      <c r="K152" s="226">
        <f t="shared" si="4"/>
        <v>46891706.493404165</v>
      </c>
      <c r="L152" s="44">
        <f t="shared" si="5"/>
        <v>19671070.873983048</v>
      </c>
      <c r="M152" s="44">
        <v>11750000</v>
      </c>
    </row>
    <row r="153" spans="1:13">
      <c r="A153" s="118" t="s">
        <v>362</v>
      </c>
      <c r="B153" s="118" t="s">
        <v>363</v>
      </c>
      <c r="C153" s="119" t="s">
        <v>949</v>
      </c>
      <c r="D153" s="119" t="s">
        <v>977</v>
      </c>
      <c r="E153" s="120"/>
      <c r="F153" s="121" t="s">
        <v>1206</v>
      </c>
      <c r="G153" s="121" t="s">
        <v>768</v>
      </c>
      <c r="H153" s="122">
        <v>1</v>
      </c>
      <c r="I153" s="70">
        <v>3864684.0293970462</v>
      </c>
      <c r="J153" s="44">
        <v>329986.82</v>
      </c>
      <c r="K153" s="226">
        <f t="shared" si="4"/>
        <v>3534697.2093970464</v>
      </c>
      <c r="L153" s="44">
        <f t="shared" si="5"/>
        <v>1482805.4793420609</v>
      </c>
      <c r="M153" s="44">
        <v>1200000</v>
      </c>
    </row>
    <row r="154" spans="1:13">
      <c r="A154" s="118" t="s">
        <v>364</v>
      </c>
      <c r="B154" s="118" t="s">
        <v>365</v>
      </c>
      <c r="C154" s="119" t="s">
        <v>972</v>
      </c>
      <c r="D154" s="119"/>
      <c r="E154" s="120"/>
      <c r="F154" s="121" t="s">
        <v>1207</v>
      </c>
      <c r="G154" s="121" t="s">
        <v>821</v>
      </c>
      <c r="H154" s="122">
        <v>3</v>
      </c>
      <c r="I154" s="70">
        <v>15490292.744963592</v>
      </c>
      <c r="J154" s="44">
        <v>5628992.7300000004</v>
      </c>
      <c r="K154" s="226">
        <f t="shared" si="4"/>
        <v>9861300.0149635915</v>
      </c>
      <c r="L154" s="44">
        <f t="shared" si="5"/>
        <v>4136815.3562772265</v>
      </c>
      <c r="M154" s="44">
        <v>4136815.3562772265</v>
      </c>
    </row>
    <row r="155" spans="1:13">
      <c r="A155" s="118" t="s">
        <v>367</v>
      </c>
      <c r="B155" s="118" t="s">
        <v>368</v>
      </c>
      <c r="C155" s="119" t="s">
        <v>949</v>
      </c>
      <c r="D155" s="119"/>
      <c r="E155" s="120"/>
      <c r="F155" s="121" t="s">
        <v>366</v>
      </c>
      <c r="G155" s="121" t="s">
        <v>779</v>
      </c>
      <c r="H155" s="122">
        <v>10</v>
      </c>
      <c r="I155" s="70">
        <v>7128352.2124656299</v>
      </c>
      <c r="J155" s="44">
        <v>1657419.05</v>
      </c>
      <c r="K155" s="226">
        <f t="shared" si="4"/>
        <v>5470933.1624656301</v>
      </c>
      <c r="L155" s="44">
        <f t="shared" si="5"/>
        <v>2295056.4616543315</v>
      </c>
      <c r="M155" s="44">
        <v>179763.03061131376</v>
      </c>
    </row>
    <row r="156" spans="1:13">
      <c r="A156" s="118" t="s">
        <v>369</v>
      </c>
      <c r="B156" s="118" t="s">
        <v>370</v>
      </c>
      <c r="C156" s="119" t="s">
        <v>972</v>
      </c>
      <c r="D156" s="119" t="s">
        <v>977</v>
      </c>
      <c r="E156" s="120"/>
      <c r="F156" s="121" t="s">
        <v>1208</v>
      </c>
      <c r="G156" s="121" t="s">
        <v>784</v>
      </c>
      <c r="H156" s="217">
        <v>19</v>
      </c>
      <c r="I156" s="70">
        <v>1141875.4282844954</v>
      </c>
      <c r="J156" s="44">
        <v>186006.46</v>
      </c>
      <c r="K156" s="226">
        <f t="shared" si="4"/>
        <v>955868.96828449541</v>
      </c>
      <c r="L156" s="44">
        <f t="shared" si="5"/>
        <v>400987.03219534579</v>
      </c>
      <c r="M156" s="44">
        <v>400987.03</v>
      </c>
    </row>
    <row r="157" spans="1:13">
      <c r="A157" s="118" t="s">
        <v>371</v>
      </c>
      <c r="B157" s="118" t="s">
        <v>372</v>
      </c>
      <c r="C157" s="119" t="s">
        <v>972</v>
      </c>
      <c r="D157" s="119" t="s">
        <v>977</v>
      </c>
      <c r="E157" s="120"/>
      <c r="F157" s="121" t="s">
        <v>1209</v>
      </c>
      <c r="G157" s="121" t="s">
        <v>866</v>
      </c>
      <c r="H157" s="122">
        <v>19</v>
      </c>
      <c r="I157" s="70">
        <v>631815.15029298794</v>
      </c>
      <c r="J157" s="44">
        <v>158930.75</v>
      </c>
      <c r="K157" s="226">
        <f t="shared" si="4"/>
        <v>472884.40029298794</v>
      </c>
      <c r="L157" s="44">
        <f t="shared" si="5"/>
        <v>198375.00592290843</v>
      </c>
      <c r="M157" s="44">
        <v>198375.00592290843</v>
      </c>
    </row>
    <row r="158" spans="1:13">
      <c r="A158" s="118" t="s">
        <v>373</v>
      </c>
      <c r="B158" s="118" t="s">
        <v>374</v>
      </c>
      <c r="C158" s="119" t="s">
        <v>949</v>
      </c>
      <c r="D158" s="119"/>
      <c r="E158" s="120"/>
      <c r="F158" s="121" t="s">
        <v>1210</v>
      </c>
      <c r="G158" s="121" t="s">
        <v>785</v>
      </c>
      <c r="H158" s="122">
        <v>9</v>
      </c>
      <c r="I158" s="70">
        <v>31755978.493177924</v>
      </c>
      <c r="J158" s="44">
        <v>0</v>
      </c>
      <c r="K158" s="226">
        <f t="shared" si="4"/>
        <v>31755978.493177924</v>
      </c>
      <c r="L158" s="44">
        <f t="shared" si="5"/>
        <v>13321632.977888139</v>
      </c>
      <c r="M158" s="44">
        <v>13321632.977888139</v>
      </c>
    </row>
    <row r="159" spans="1:13">
      <c r="A159" s="118" t="s">
        <v>375</v>
      </c>
      <c r="B159" s="118" t="s">
        <v>376</v>
      </c>
      <c r="C159" s="119" t="s">
        <v>972</v>
      </c>
      <c r="D159" s="119" t="s">
        <v>977</v>
      </c>
      <c r="E159" s="120"/>
      <c r="F159" s="121" t="s">
        <v>1211</v>
      </c>
      <c r="G159" s="121" t="s">
        <v>867</v>
      </c>
      <c r="H159" s="122">
        <v>12</v>
      </c>
      <c r="I159" s="70">
        <v>1500293.1804693819</v>
      </c>
      <c r="J159" s="44">
        <v>340701.57</v>
      </c>
      <c r="K159" s="226">
        <f t="shared" si="4"/>
        <v>1159591.6104693818</v>
      </c>
      <c r="L159" s="44">
        <f t="shared" si="5"/>
        <v>486448.68059190566</v>
      </c>
      <c r="M159" s="44">
        <v>486448.68059190566</v>
      </c>
    </row>
    <row r="160" spans="1:13">
      <c r="A160" s="118" t="s">
        <v>1212</v>
      </c>
      <c r="B160" s="118" t="s">
        <v>377</v>
      </c>
      <c r="C160" s="119" t="s">
        <v>949</v>
      </c>
      <c r="D160" s="119"/>
      <c r="E160" s="120"/>
      <c r="F160" s="121" t="s">
        <v>1213</v>
      </c>
      <c r="G160" s="121" t="s">
        <v>868</v>
      </c>
      <c r="H160" s="122">
        <v>12</v>
      </c>
      <c r="I160" s="70">
        <v>3932775</v>
      </c>
      <c r="J160" s="44">
        <v>0</v>
      </c>
      <c r="K160" s="226">
        <f t="shared" si="4"/>
        <v>3932775</v>
      </c>
      <c r="L160" s="44">
        <f t="shared" si="5"/>
        <v>1649799.1125</v>
      </c>
      <c r="M160" s="44">
        <v>1649799.11</v>
      </c>
    </row>
    <row r="161" spans="1:13">
      <c r="A161" s="118" t="s">
        <v>378</v>
      </c>
      <c r="B161" s="118" t="s">
        <v>379</v>
      </c>
      <c r="C161" s="119" t="s">
        <v>972</v>
      </c>
      <c r="D161" s="119" t="s">
        <v>977</v>
      </c>
      <c r="E161" s="120"/>
      <c r="F161" s="121" t="s">
        <v>1216</v>
      </c>
      <c r="G161" s="121" t="s">
        <v>787</v>
      </c>
      <c r="H161" s="122">
        <v>13</v>
      </c>
      <c r="I161" s="70">
        <v>1174862.32756231</v>
      </c>
      <c r="J161" s="44">
        <v>252797.81</v>
      </c>
      <c r="K161" s="226">
        <f t="shared" si="4"/>
        <v>922064.51756230998</v>
      </c>
      <c r="L161" s="44">
        <f t="shared" si="5"/>
        <v>386806.06511738902</v>
      </c>
      <c r="M161" s="44">
        <v>386806.06511738902</v>
      </c>
    </row>
    <row r="162" spans="1:13">
      <c r="A162" s="118" t="s">
        <v>380</v>
      </c>
      <c r="B162" s="118" t="s">
        <v>381</v>
      </c>
      <c r="C162" s="119" t="s">
        <v>949</v>
      </c>
      <c r="D162" s="119"/>
      <c r="E162" s="120"/>
      <c r="F162" s="121" t="s">
        <v>1217</v>
      </c>
      <c r="G162" s="121" t="s">
        <v>801</v>
      </c>
      <c r="H162" s="122" t="s">
        <v>947</v>
      </c>
      <c r="I162" s="70">
        <v>14845019.642446466</v>
      </c>
      <c r="J162" s="44">
        <v>4007028.77</v>
      </c>
      <c r="K162" s="226">
        <f t="shared" si="4"/>
        <v>10837990.872446466</v>
      </c>
      <c r="L162" s="44">
        <f t="shared" si="5"/>
        <v>4546537.1709912922</v>
      </c>
      <c r="M162" s="44">
        <v>4546537.1709912922</v>
      </c>
    </row>
    <row r="163" spans="1:13">
      <c r="A163" s="118" t="s">
        <v>1218</v>
      </c>
      <c r="B163" s="118" t="s">
        <v>382</v>
      </c>
      <c r="C163" s="119" t="s">
        <v>949</v>
      </c>
      <c r="D163" s="119" t="s">
        <v>977</v>
      </c>
      <c r="E163" s="120"/>
      <c r="F163" s="121" t="s">
        <v>1219</v>
      </c>
      <c r="G163" s="121" t="s">
        <v>835</v>
      </c>
      <c r="H163" s="122">
        <v>2</v>
      </c>
      <c r="I163" s="70">
        <v>3526624.0952776102</v>
      </c>
      <c r="J163" s="44">
        <v>0</v>
      </c>
      <c r="K163" s="226">
        <f t="shared" si="4"/>
        <v>3526624.0952776102</v>
      </c>
      <c r="L163" s="44">
        <f t="shared" si="5"/>
        <v>1479418.8079689573</v>
      </c>
      <c r="M163" s="44">
        <v>1479418.8079689573</v>
      </c>
    </row>
    <row r="164" spans="1:13">
      <c r="A164" s="118" t="s">
        <v>383</v>
      </c>
      <c r="B164" s="118" t="s">
        <v>384</v>
      </c>
      <c r="C164" s="119" t="s">
        <v>972</v>
      </c>
      <c r="D164" s="119" t="s">
        <v>977</v>
      </c>
      <c r="E164" s="120"/>
      <c r="F164" s="121" t="s">
        <v>1220</v>
      </c>
      <c r="G164" s="121" t="s">
        <v>869</v>
      </c>
      <c r="H164" s="122">
        <v>10</v>
      </c>
      <c r="I164" s="70">
        <v>15376359.207909612</v>
      </c>
      <c r="J164" s="44">
        <v>3696199</v>
      </c>
      <c r="K164" s="226">
        <f t="shared" si="4"/>
        <v>11680160.207909612</v>
      </c>
      <c r="L164" s="44">
        <f t="shared" si="5"/>
        <v>4899827.2072180817</v>
      </c>
      <c r="M164" s="44">
        <v>4899827.2072180817</v>
      </c>
    </row>
    <row r="165" spans="1:13">
      <c r="A165" s="118" t="s">
        <v>385</v>
      </c>
      <c r="B165" s="118" t="s">
        <v>386</v>
      </c>
      <c r="C165" s="119" t="s">
        <v>949</v>
      </c>
      <c r="D165" s="119" t="s">
        <v>977</v>
      </c>
      <c r="E165" s="120"/>
      <c r="F165" s="121" t="s">
        <v>1221</v>
      </c>
      <c r="G165" s="121" t="s">
        <v>870</v>
      </c>
      <c r="H165" s="122">
        <v>1</v>
      </c>
      <c r="I165" s="70">
        <v>3586500.8217936996</v>
      </c>
      <c r="J165" s="44">
        <v>1620473.54</v>
      </c>
      <c r="K165" s="226">
        <f t="shared" si="4"/>
        <v>1966027.2817936996</v>
      </c>
      <c r="L165" s="44">
        <f t="shared" si="5"/>
        <v>824748.4447124569</v>
      </c>
      <c r="M165" s="44">
        <v>824748.44</v>
      </c>
    </row>
    <row r="166" spans="1:13">
      <c r="A166" s="118" t="s">
        <v>387</v>
      </c>
      <c r="B166" s="118" t="s">
        <v>388</v>
      </c>
      <c r="C166" s="119" t="s">
        <v>972</v>
      </c>
      <c r="D166" s="119" t="s">
        <v>977</v>
      </c>
      <c r="E166" s="120"/>
      <c r="F166" s="121" t="s">
        <v>1222</v>
      </c>
      <c r="G166" s="121" t="s">
        <v>827</v>
      </c>
      <c r="H166" s="122">
        <v>19</v>
      </c>
      <c r="I166" s="70">
        <v>1048945.0283569605</v>
      </c>
      <c r="J166" s="44">
        <v>294617.43</v>
      </c>
      <c r="K166" s="226">
        <f t="shared" si="4"/>
        <v>754327.59835696057</v>
      </c>
      <c r="L166" s="44">
        <f t="shared" si="5"/>
        <v>316440.42751074495</v>
      </c>
      <c r="M166" s="44">
        <v>316440.42751074495</v>
      </c>
    </row>
    <row r="167" spans="1:13">
      <c r="A167" s="118" t="s">
        <v>390</v>
      </c>
      <c r="B167" s="118" t="s">
        <v>391</v>
      </c>
      <c r="C167" s="119" t="s">
        <v>949</v>
      </c>
      <c r="D167" s="119"/>
      <c r="E167" s="120"/>
      <c r="F167" s="121" t="s">
        <v>389</v>
      </c>
      <c r="G167" s="121" t="s">
        <v>779</v>
      </c>
      <c r="H167" s="122">
        <v>10</v>
      </c>
      <c r="I167" s="70">
        <v>30494350.057754744</v>
      </c>
      <c r="J167" s="44">
        <v>7715183.2699999996</v>
      </c>
      <c r="K167" s="226">
        <f t="shared" si="4"/>
        <v>22779166.787754744</v>
      </c>
      <c r="L167" s="44">
        <f t="shared" si="5"/>
        <v>9555860.4674631152</v>
      </c>
      <c r="M167" s="44">
        <v>38043.71854837751</v>
      </c>
    </row>
    <row r="168" spans="1:13">
      <c r="A168" s="118" t="s">
        <v>393</v>
      </c>
      <c r="B168" s="118" t="s">
        <v>394</v>
      </c>
      <c r="C168" s="119" t="s">
        <v>972</v>
      </c>
      <c r="D168" s="119" t="s">
        <v>977</v>
      </c>
      <c r="E168" s="120"/>
      <c r="F168" s="130" t="s">
        <v>392</v>
      </c>
      <c r="G168" s="121" t="s">
        <v>842</v>
      </c>
      <c r="H168" s="122">
        <v>13</v>
      </c>
      <c r="I168" s="70">
        <v>1620868.26849622</v>
      </c>
      <c r="J168" s="44">
        <v>286577.03999999998</v>
      </c>
      <c r="K168" s="226">
        <f t="shared" si="4"/>
        <v>1334291.22849622</v>
      </c>
      <c r="L168" s="44">
        <f t="shared" si="5"/>
        <v>559735.17035416421</v>
      </c>
      <c r="M168" s="44">
        <v>559735.17035416421</v>
      </c>
    </row>
    <row r="169" spans="1:13">
      <c r="A169" s="118" t="s">
        <v>395</v>
      </c>
      <c r="B169" s="118" t="s">
        <v>396</v>
      </c>
      <c r="C169" s="119" t="s">
        <v>972</v>
      </c>
      <c r="D169" s="119" t="s">
        <v>977</v>
      </c>
      <c r="E169" s="120"/>
      <c r="F169" s="121" t="s">
        <v>1223</v>
      </c>
      <c r="G169" s="121" t="s">
        <v>871</v>
      </c>
      <c r="H169" s="122">
        <v>12</v>
      </c>
      <c r="I169" s="70">
        <v>1381336.3731679707</v>
      </c>
      <c r="J169" s="44">
        <v>427261.05</v>
      </c>
      <c r="K169" s="226">
        <f t="shared" si="4"/>
        <v>954075.32316797064</v>
      </c>
      <c r="L169" s="44">
        <f t="shared" si="5"/>
        <v>400234.59806896368</v>
      </c>
      <c r="M169" s="44">
        <v>400234.59806896368</v>
      </c>
    </row>
    <row r="170" spans="1:13">
      <c r="A170" s="118" t="s">
        <v>399</v>
      </c>
      <c r="B170" s="118" t="s">
        <v>400</v>
      </c>
      <c r="C170" s="119" t="s">
        <v>949</v>
      </c>
      <c r="D170" s="119" t="s">
        <v>977</v>
      </c>
      <c r="E170" s="120"/>
      <c r="F170" s="121" t="s">
        <v>398</v>
      </c>
      <c r="G170" s="121" t="s">
        <v>873</v>
      </c>
      <c r="H170" s="122">
        <v>2</v>
      </c>
      <c r="I170" s="70">
        <v>1068973.8192790295</v>
      </c>
      <c r="J170" s="44">
        <v>19401.759999999998</v>
      </c>
      <c r="K170" s="226">
        <f t="shared" si="4"/>
        <v>1049572.0592790295</v>
      </c>
      <c r="L170" s="44">
        <f t="shared" si="5"/>
        <v>440295.47886755288</v>
      </c>
      <c r="M170" s="44">
        <v>78098</v>
      </c>
    </row>
    <row r="171" spans="1:13">
      <c r="A171" s="118" t="s">
        <v>401</v>
      </c>
      <c r="B171" s="118" t="s">
        <v>402</v>
      </c>
      <c r="C171" s="119" t="s">
        <v>972</v>
      </c>
      <c r="D171" s="119" t="s">
        <v>977</v>
      </c>
      <c r="E171" s="120"/>
      <c r="F171" s="121" t="s">
        <v>1224</v>
      </c>
      <c r="G171" s="121" t="s">
        <v>874</v>
      </c>
      <c r="H171" s="122">
        <v>12</v>
      </c>
      <c r="I171" s="70">
        <v>465293.4067973796</v>
      </c>
      <c r="J171" s="44">
        <v>166940.5</v>
      </c>
      <c r="K171" s="226">
        <f t="shared" si="4"/>
        <v>298352.9067973796</v>
      </c>
      <c r="L171" s="44">
        <f t="shared" si="5"/>
        <v>125159.04440150074</v>
      </c>
      <c r="M171" s="44">
        <v>125159.04440150074</v>
      </c>
    </row>
    <row r="172" spans="1:13">
      <c r="A172" s="118" t="s">
        <v>404</v>
      </c>
      <c r="B172" s="118" t="s">
        <v>1484</v>
      </c>
      <c r="C172" s="119" t="s">
        <v>972</v>
      </c>
      <c r="D172" s="119" t="s">
        <v>977</v>
      </c>
      <c r="E172" s="120"/>
      <c r="F172" s="121" t="s">
        <v>1225</v>
      </c>
      <c r="G172" s="121" t="s">
        <v>875</v>
      </c>
      <c r="H172" s="122">
        <v>12</v>
      </c>
      <c r="I172" s="70">
        <v>1172312.7042080141</v>
      </c>
      <c r="J172" s="44">
        <v>344950.11</v>
      </c>
      <c r="K172" s="226">
        <f t="shared" si="4"/>
        <v>827362.59420801408</v>
      </c>
      <c r="L172" s="44">
        <f t="shared" si="5"/>
        <v>347078.6082702619</v>
      </c>
      <c r="M172" s="44">
        <v>347078.6082702619</v>
      </c>
    </row>
    <row r="173" spans="1:13">
      <c r="A173" s="118" t="s">
        <v>405</v>
      </c>
      <c r="B173" s="118" t="s">
        <v>406</v>
      </c>
      <c r="C173" s="119" t="s">
        <v>972</v>
      </c>
      <c r="D173" s="119" t="s">
        <v>977</v>
      </c>
      <c r="E173" s="120"/>
      <c r="F173" s="121" t="s">
        <v>1067</v>
      </c>
      <c r="G173" s="121" t="s">
        <v>876</v>
      </c>
      <c r="H173" s="122">
        <v>3</v>
      </c>
      <c r="I173" s="70">
        <v>3837872.4751402009</v>
      </c>
      <c r="J173" s="44">
        <v>719704.58</v>
      </c>
      <c r="K173" s="226">
        <f t="shared" si="4"/>
        <v>3118167.8951402009</v>
      </c>
      <c r="L173" s="44">
        <f t="shared" si="5"/>
        <v>1308071.4320113142</v>
      </c>
      <c r="M173" s="44">
        <v>1308071.4320113142</v>
      </c>
    </row>
    <row r="174" spans="1:13">
      <c r="A174" s="118" t="s">
        <v>408</v>
      </c>
      <c r="B174" s="118" t="s">
        <v>409</v>
      </c>
      <c r="C174" s="119" t="s">
        <v>972</v>
      </c>
      <c r="D174" s="119" t="s">
        <v>977</v>
      </c>
      <c r="E174" s="120"/>
      <c r="F174" s="121" t="s">
        <v>407</v>
      </c>
      <c r="G174" s="121" t="s">
        <v>835</v>
      </c>
      <c r="H174" s="122">
        <v>2</v>
      </c>
      <c r="I174" s="70">
        <v>6987552.9380891202</v>
      </c>
      <c r="J174" s="44">
        <v>1621526.08</v>
      </c>
      <c r="K174" s="226">
        <f t="shared" si="4"/>
        <v>5366026.8580891201</v>
      </c>
      <c r="L174" s="44">
        <f t="shared" si="5"/>
        <v>2251048.2669683858</v>
      </c>
      <c r="M174" s="44">
        <v>2251048.2669683858</v>
      </c>
    </row>
    <row r="175" spans="1:13">
      <c r="A175" s="118" t="s">
        <v>410</v>
      </c>
      <c r="B175" s="118" t="s">
        <v>411</v>
      </c>
      <c r="C175" s="119" t="s">
        <v>949</v>
      </c>
      <c r="D175" s="119"/>
      <c r="E175" s="120"/>
      <c r="F175" s="121" t="s">
        <v>1226</v>
      </c>
      <c r="G175" s="121" t="s">
        <v>877</v>
      </c>
      <c r="H175" s="122">
        <v>10</v>
      </c>
      <c r="I175" s="70">
        <v>12311497.792498065</v>
      </c>
      <c r="J175" s="44">
        <v>476758.05</v>
      </c>
      <c r="K175" s="226">
        <f t="shared" si="4"/>
        <v>11834739.742498064</v>
      </c>
      <c r="L175" s="44">
        <f t="shared" si="5"/>
        <v>4964673.3219779376</v>
      </c>
      <c r="M175" s="44">
        <v>281400.51</v>
      </c>
    </row>
    <row r="176" spans="1:13">
      <c r="A176" s="118" t="s">
        <v>412</v>
      </c>
      <c r="B176" s="118" t="s">
        <v>413</v>
      </c>
      <c r="C176" s="119" t="s">
        <v>972</v>
      </c>
      <c r="D176" s="119" t="s">
        <v>977</v>
      </c>
      <c r="E176" s="120"/>
      <c r="F176" s="121" t="s">
        <v>1060</v>
      </c>
      <c r="G176" s="121" t="s">
        <v>878</v>
      </c>
      <c r="H176" s="122">
        <v>1</v>
      </c>
      <c r="I176" s="70">
        <v>4090153.0714170579</v>
      </c>
      <c r="J176" s="44">
        <v>1182098.8600000001</v>
      </c>
      <c r="K176" s="226">
        <f t="shared" si="4"/>
        <v>2908054.2114170576</v>
      </c>
      <c r="L176" s="44">
        <f t="shared" si="5"/>
        <v>1219928.7416894557</v>
      </c>
      <c r="M176" s="44">
        <v>1219928.7416894557</v>
      </c>
    </row>
    <row r="177" spans="1:13">
      <c r="A177" s="118" t="s">
        <v>414</v>
      </c>
      <c r="B177" s="118" t="s">
        <v>415</v>
      </c>
      <c r="C177" s="119" t="s">
        <v>972</v>
      </c>
      <c r="D177" s="119"/>
      <c r="E177" s="120"/>
      <c r="F177" s="121" t="s">
        <v>1061</v>
      </c>
      <c r="G177" s="121" t="s">
        <v>776</v>
      </c>
      <c r="H177" s="122">
        <v>1</v>
      </c>
      <c r="I177" s="70">
        <v>8512577.1692050993</v>
      </c>
      <c r="J177" s="44">
        <v>2501629.0099999998</v>
      </c>
      <c r="K177" s="226">
        <f t="shared" si="4"/>
        <v>6010948.1592050996</v>
      </c>
      <c r="L177" s="44">
        <f t="shared" si="5"/>
        <v>2521592.752786539</v>
      </c>
      <c r="M177" s="44">
        <v>2521592.752786539</v>
      </c>
    </row>
    <row r="178" spans="1:13">
      <c r="A178" s="118" t="s">
        <v>416</v>
      </c>
      <c r="B178" s="118" t="s">
        <v>417</v>
      </c>
      <c r="C178" s="119" t="s">
        <v>949</v>
      </c>
      <c r="D178" s="119" t="s">
        <v>977</v>
      </c>
      <c r="E178" s="120"/>
      <c r="F178" s="121" t="s">
        <v>1227</v>
      </c>
      <c r="G178" s="121" t="s">
        <v>879</v>
      </c>
      <c r="H178" s="122">
        <v>14</v>
      </c>
      <c r="I178" s="70">
        <v>3391247.0014689183</v>
      </c>
      <c r="J178" s="44">
        <v>1372573.97</v>
      </c>
      <c r="K178" s="226">
        <f t="shared" si="4"/>
        <v>2018673.0314689183</v>
      </c>
      <c r="L178" s="44">
        <f t="shared" si="5"/>
        <v>846833.33670121117</v>
      </c>
      <c r="M178" s="44">
        <v>846833.33670121117</v>
      </c>
    </row>
    <row r="179" spans="1:13">
      <c r="A179" s="118" t="s">
        <v>1475</v>
      </c>
      <c r="B179" s="118" t="s">
        <v>419</v>
      </c>
      <c r="C179" s="119" t="s">
        <v>949</v>
      </c>
      <c r="D179" s="119"/>
      <c r="E179" s="120"/>
      <c r="F179" s="121" t="s">
        <v>418</v>
      </c>
      <c r="G179" s="121" t="s">
        <v>783</v>
      </c>
      <c r="H179" s="122">
        <v>4</v>
      </c>
      <c r="I179" s="70">
        <v>-3472102.9161929814</v>
      </c>
      <c r="J179" s="44">
        <v>2891480.14</v>
      </c>
      <c r="K179" s="226">
        <f t="shared" si="4"/>
        <v>-6363583.0561929811</v>
      </c>
      <c r="L179" s="44">
        <v>0</v>
      </c>
      <c r="M179" s="44">
        <v>0</v>
      </c>
    </row>
    <row r="180" spans="1:13">
      <c r="A180" s="118" t="s">
        <v>421</v>
      </c>
      <c r="B180" s="118" t="s">
        <v>422</v>
      </c>
      <c r="C180" s="119" t="s">
        <v>972</v>
      </c>
      <c r="D180" s="119" t="s">
        <v>977</v>
      </c>
      <c r="E180" s="120"/>
      <c r="F180" s="121" t="s">
        <v>420</v>
      </c>
      <c r="G180" s="121" t="s">
        <v>880</v>
      </c>
      <c r="H180" s="122">
        <v>11</v>
      </c>
      <c r="I180" s="70">
        <v>2394077.3428015225</v>
      </c>
      <c r="J180" s="44">
        <v>885133.52</v>
      </c>
      <c r="K180" s="226">
        <f t="shared" si="4"/>
        <v>1508943.8228015224</v>
      </c>
      <c r="L180" s="44">
        <f t="shared" si="5"/>
        <v>633001.93366523867</v>
      </c>
      <c r="M180" s="44">
        <v>633001.93366523867</v>
      </c>
    </row>
    <row r="181" spans="1:13">
      <c r="A181" s="118" t="s">
        <v>44</v>
      </c>
      <c r="B181" s="118" t="s">
        <v>424</v>
      </c>
      <c r="C181" s="119" t="s">
        <v>949</v>
      </c>
      <c r="D181" s="119"/>
      <c r="E181" s="120"/>
      <c r="F181" s="121" t="s">
        <v>423</v>
      </c>
      <c r="G181" s="121" t="s">
        <v>801</v>
      </c>
      <c r="H181" s="122">
        <v>15</v>
      </c>
      <c r="I181" s="70">
        <v>16903807.965489812</v>
      </c>
      <c r="J181" s="44">
        <v>4431182.6500000004</v>
      </c>
      <c r="K181" s="226">
        <f t="shared" si="4"/>
        <v>12472625.315489812</v>
      </c>
      <c r="L181" s="44">
        <f t="shared" si="5"/>
        <v>5232266.3198479759</v>
      </c>
      <c r="M181" s="44">
        <v>5232266.3198479759</v>
      </c>
    </row>
    <row r="182" spans="1:13">
      <c r="A182" s="118" t="s">
        <v>425</v>
      </c>
      <c r="B182" s="118" t="s">
        <v>426</v>
      </c>
      <c r="C182" s="119" t="s">
        <v>972</v>
      </c>
      <c r="D182" s="119" t="s">
        <v>977</v>
      </c>
      <c r="E182" s="120"/>
      <c r="F182" s="121" t="s">
        <v>1228</v>
      </c>
      <c r="G182" s="121" t="s">
        <v>881</v>
      </c>
      <c r="H182" s="122">
        <v>12</v>
      </c>
      <c r="I182" s="70">
        <v>1214749.7451643273</v>
      </c>
      <c r="J182" s="44">
        <v>399963.91</v>
      </c>
      <c r="K182" s="226">
        <f t="shared" si="4"/>
        <v>814785.83516432741</v>
      </c>
      <c r="L182" s="44">
        <f t="shared" si="5"/>
        <v>341802.65785143536</v>
      </c>
      <c r="M182" s="44">
        <v>341802.65785143536</v>
      </c>
    </row>
    <row r="183" spans="1:13">
      <c r="A183" s="118" t="s">
        <v>427</v>
      </c>
      <c r="B183" s="118" t="s">
        <v>428</v>
      </c>
      <c r="C183" s="119" t="s">
        <v>949</v>
      </c>
      <c r="D183" s="119" t="s">
        <v>977</v>
      </c>
      <c r="E183" s="120"/>
      <c r="F183" s="121" t="s">
        <v>1229</v>
      </c>
      <c r="G183" s="121" t="s">
        <v>882</v>
      </c>
      <c r="H183" s="122">
        <v>16</v>
      </c>
      <c r="I183" s="70">
        <v>4496990.2268573754</v>
      </c>
      <c r="J183" s="44">
        <v>846193.09000000008</v>
      </c>
      <c r="K183" s="226">
        <f t="shared" si="4"/>
        <v>3650797.1368573755</v>
      </c>
      <c r="L183" s="44">
        <f t="shared" si="5"/>
        <v>1531509.3989116689</v>
      </c>
      <c r="M183" s="44">
        <v>1531508</v>
      </c>
    </row>
    <row r="184" spans="1:13">
      <c r="A184" s="118" t="s">
        <v>429</v>
      </c>
      <c r="B184" s="118" t="s">
        <v>430</v>
      </c>
      <c r="C184" s="119" t="s">
        <v>973</v>
      </c>
      <c r="D184" s="119"/>
      <c r="E184" s="120"/>
      <c r="F184" s="121" t="s">
        <v>1230</v>
      </c>
      <c r="G184" s="121" t="s">
        <v>773</v>
      </c>
      <c r="H184" s="122">
        <v>6</v>
      </c>
      <c r="I184" s="70">
        <v>3048257.9295981582</v>
      </c>
      <c r="J184" s="44">
        <v>535097.59999999998</v>
      </c>
      <c r="K184" s="226">
        <f t="shared" si="4"/>
        <v>2513160.3295981581</v>
      </c>
      <c r="L184" s="44">
        <f t="shared" si="5"/>
        <v>1054270.7582664273</v>
      </c>
      <c r="M184" s="44">
        <v>0</v>
      </c>
    </row>
    <row r="185" spans="1:13">
      <c r="A185" s="118" t="s">
        <v>431</v>
      </c>
      <c r="B185" s="118" t="s">
        <v>432</v>
      </c>
      <c r="C185" s="119" t="s">
        <v>949</v>
      </c>
      <c r="D185" s="120" t="s">
        <v>977</v>
      </c>
      <c r="E185" s="120"/>
      <c r="F185" s="121" t="s">
        <v>1231</v>
      </c>
      <c r="G185" s="121" t="s">
        <v>883</v>
      </c>
      <c r="H185" s="122">
        <v>12</v>
      </c>
      <c r="I185" s="70">
        <v>2014936.4974228677</v>
      </c>
      <c r="J185" s="44">
        <v>384628.56</v>
      </c>
      <c r="K185" s="226">
        <f t="shared" si="4"/>
        <v>1630307.9374228676</v>
      </c>
      <c r="L185" s="44">
        <f t="shared" si="5"/>
        <v>683914.1797488929</v>
      </c>
      <c r="M185" s="44">
        <v>683914.17999999993</v>
      </c>
    </row>
    <row r="186" spans="1:13">
      <c r="A186" s="118">
        <v>454009</v>
      </c>
      <c r="B186" s="118" t="s">
        <v>433</v>
      </c>
      <c r="C186" s="119" t="s">
        <v>973</v>
      </c>
      <c r="D186" s="119"/>
      <c r="E186" s="120" t="s">
        <v>952</v>
      </c>
      <c r="F186" s="121" t="s">
        <v>1232</v>
      </c>
      <c r="G186" s="121" t="s">
        <v>870</v>
      </c>
      <c r="H186" s="122">
        <v>1</v>
      </c>
      <c r="I186" s="70">
        <v>162288</v>
      </c>
      <c r="J186" s="44">
        <v>1362509.93</v>
      </c>
      <c r="K186" s="226">
        <f t="shared" si="4"/>
        <v>-1200221.93</v>
      </c>
      <c r="L186" s="44">
        <v>0</v>
      </c>
      <c r="M186" s="44">
        <v>0</v>
      </c>
    </row>
    <row r="187" spans="1:13">
      <c r="A187" s="118" t="s">
        <v>435</v>
      </c>
      <c r="B187" s="118" t="s">
        <v>436</v>
      </c>
      <c r="C187" s="119" t="s">
        <v>950</v>
      </c>
      <c r="D187" s="119"/>
      <c r="E187" s="120"/>
      <c r="F187" s="121" t="s">
        <v>1055</v>
      </c>
      <c r="G187" s="121" t="s">
        <v>771</v>
      </c>
      <c r="H187" s="122">
        <v>3</v>
      </c>
      <c r="I187" s="70">
        <v>631551804.62933326</v>
      </c>
      <c r="J187" s="44">
        <v>138016893.33000001</v>
      </c>
      <c r="K187" s="226">
        <f t="shared" si="4"/>
        <v>493534911.29933321</v>
      </c>
      <c r="L187" s="44">
        <f t="shared" si="5"/>
        <v>207037895.29007027</v>
      </c>
      <c r="M187" s="44">
        <v>207037895.29007027</v>
      </c>
    </row>
    <row r="188" spans="1:13">
      <c r="A188" s="118" t="s">
        <v>437</v>
      </c>
      <c r="B188" s="118" t="s">
        <v>438</v>
      </c>
      <c r="C188" s="119" t="s">
        <v>949</v>
      </c>
      <c r="D188" s="119" t="s">
        <v>977</v>
      </c>
      <c r="E188" s="120"/>
      <c r="F188" s="121" t="s">
        <v>1233</v>
      </c>
      <c r="G188" s="121" t="s">
        <v>884</v>
      </c>
      <c r="H188" s="122">
        <v>16</v>
      </c>
      <c r="I188" s="70">
        <v>2362288.5710005229</v>
      </c>
      <c r="J188" s="44">
        <v>0</v>
      </c>
      <c r="K188" s="226">
        <f t="shared" si="4"/>
        <v>2362288.5710005229</v>
      </c>
      <c r="L188" s="44">
        <f t="shared" si="5"/>
        <v>990980.05553471937</v>
      </c>
      <c r="M188" s="44">
        <v>364421</v>
      </c>
    </row>
    <row r="189" spans="1:13">
      <c r="A189" s="118" t="s">
        <v>439</v>
      </c>
      <c r="B189" s="118" t="s">
        <v>440</v>
      </c>
      <c r="C189" s="119" t="s">
        <v>972</v>
      </c>
      <c r="D189" s="120" t="s">
        <v>977</v>
      </c>
      <c r="E189" s="120"/>
      <c r="F189" s="121" t="s">
        <v>1073</v>
      </c>
      <c r="G189" s="121" t="s">
        <v>885</v>
      </c>
      <c r="H189" s="122">
        <v>12</v>
      </c>
      <c r="I189" s="70">
        <v>1525486.9261828403</v>
      </c>
      <c r="J189" s="44">
        <v>528280.88</v>
      </c>
      <c r="K189" s="226">
        <f t="shared" si="4"/>
        <v>997206.04618284025</v>
      </c>
      <c r="L189" s="44">
        <f t="shared" si="5"/>
        <v>418327.93637370149</v>
      </c>
      <c r="M189" s="44">
        <v>418327.93637370149</v>
      </c>
    </row>
    <row r="190" spans="1:13">
      <c r="A190" s="118" t="s">
        <v>441</v>
      </c>
      <c r="B190" s="118" t="s">
        <v>442</v>
      </c>
      <c r="C190" s="119" t="s">
        <v>972</v>
      </c>
      <c r="D190" s="119" t="s">
        <v>977</v>
      </c>
      <c r="E190" s="120"/>
      <c r="F190" s="121" t="s">
        <v>1234</v>
      </c>
      <c r="G190" s="121" t="s">
        <v>886</v>
      </c>
      <c r="H190" s="122">
        <v>16</v>
      </c>
      <c r="I190" s="70">
        <v>1914525.0065209114</v>
      </c>
      <c r="J190" s="44">
        <v>347999.45</v>
      </c>
      <c r="K190" s="226">
        <f t="shared" si="4"/>
        <v>1566525.5565209114</v>
      </c>
      <c r="L190" s="44">
        <f t="shared" si="5"/>
        <v>657157.4709605223</v>
      </c>
      <c r="M190" s="44">
        <v>657157.4709605223</v>
      </c>
    </row>
    <row r="191" spans="1:13">
      <c r="A191" s="118" t="s">
        <v>444</v>
      </c>
      <c r="B191" s="118" t="s">
        <v>445</v>
      </c>
      <c r="C191" s="119" t="s">
        <v>949</v>
      </c>
      <c r="D191" s="119"/>
      <c r="E191" s="120"/>
      <c r="F191" s="121" t="s">
        <v>443</v>
      </c>
      <c r="G191" s="121" t="s">
        <v>775</v>
      </c>
      <c r="H191" s="122">
        <v>9</v>
      </c>
      <c r="I191" s="70">
        <v>52284752.968194224</v>
      </c>
      <c r="J191" s="44">
        <v>14778439.24</v>
      </c>
      <c r="K191" s="226">
        <f t="shared" si="4"/>
        <v>37506313.728194222</v>
      </c>
      <c r="L191" s="44">
        <f t="shared" si="5"/>
        <v>15733898.608977476</v>
      </c>
      <c r="M191" s="44">
        <v>7167536.79</v>
      </c>
    </row>
    <row r="192" spans="1:13">
      <c r="A192" s="118" t="s">
        <v>447</v>
      </c>
      <c r="B192" s="118" t="s">
        <v>448</v>
      </c>
      <c r="C192" s="119" t="s">
        <v>949</v>
      </c>
      <c r="D192" s="119" t="s">
        <v>977</v>
      </c>
      <c r="E192" s="120"/>
      <c r="F192" s="121" t="s">
        <v>446</v>
      </c>
      <c r="G192" s="121" t="s">
        <v>887</v>
      </c>
      <c r="H192" s="122">
        <v>3</v>
      </c>
      <c r="I192" s="70">
        <v>881573.15583624947</v>
      </c>
      <c r="J192" s="44">
        <v>171627.99</v>
      </c>
      <c r="K192" s="226">
        <f t="shared" si="4"/>
        <v>709945.16583624948</v>
      </c>
      <c r="L192" s="44">
        <f t="shared" si="5"/>
        <v>297821.99706830666</v>
      </c>
      <c r="M192" s="44">
        <v>297821.99706830666</v>
      </c>
    </row>
    <row r="193" spans="1:13">
      <c r="A193" s="118" t="s">
        <v>449</v>
      </c>
      <c r="B193" s="118" t="s">
        <v>450</v>
      </c>
      <c r="C193" s="119" t="s">
        <v>972</v>
      </c>
      <c r="D193" s="119" t="s">
        <v>977</v>
      </c>
      <c r="E193" s="120"/>
      <c r="F193" s="121" t="s">
        <v>1235</v>
      </c>
      <c r="G193" s="121" t="s">
        <v>888</v>
      </c>
      <c r="H193" s="122">
        <v>19</v>
      </c>
      <c r="I193" s="70">
        <v>2614125.2280705478</v>
      </c>
      <c r="J193" s="44">
        <v>407318.69</v>
      </c>
      <c r="K193" s="226">
        <f t="shared" si="4"/>
        <v>2206806.5380705479</v>
      </c>
      <c r="L193" s="44">
        <f t="shared" si="5"/>
        <v>925755.34272059484</v>
      </c>
      <c r="M193" s="44">
        <v>925755.34272059484</v>
      </c>
    </row>
    <row r="194" spans="1:13">
      <c r="A194" s="118" t="s">
        <v>452</v>
      </c>
      <c r="B194" s="118" t="s">
        <v>453</v>
      </c>
      <c r="C194" s="119" t="s">
        <v>949</v>
      </c>
      <c r="D194" s="119"/>
      <c r="E194" s="120"/>
      <c r="F194" s="121" t="s">
        <v>451</v>
      </c>
      <c r="G194" s="121" t="s">
        <v>802</v>
      </c>
      <c r="H194" s="122">
        <v>5</v>
      </c>
      <c r="I194" s="70">
        <v>12474602.325368561</v>
      </c>
      <c r="J194" s="44">
        <v>6955994.4699999997</v>
      </c>
      <c r="K194" s="226">
        <f t="shared" si="4"/>
        <v>5518607.8553685611</v>
      </c>
      <c r="L194" s="44">
        <f t="shared" si="5"/>
        <v>2315055.9953271113</v>
      </c>
      <c r="M194" s="44">
        <v>2315055.9953271113</v>
      </c>
    </row>
    <row r="195" spans="1:13">
      <c r="A195" s="118" t="s">
        <v>455</v>
      </c>
      <c r="B195" s="118" t="s">
        <v>456</v>
      </c>
      <c r="C195" s="119" t="s">
        <v>949</v>
      </c>
      <c r="D195" s="119"/>
      <c r="E195" s="120"/>
      <c r="F195" s="121" t="s">
        <v>454</v>
      </c>
      <c r="G195" s="121" t="s">
        <v>779</v>
      </c>
      <c r="H195" s="122">
        <v>10</v>
      </c>
      <c r="I195" s="70">
        <v>45787009.607131489</v>
      </c>
      <c r="J195" s="44">
        <v>8924074.0600000005</v>
      </c>
      <c r="K195" s="226">
        <f t="shared" ref="K195:K258" si="6">I195-J195</f>
        <v>36862935.547131486</v>
      </c>
      <c r="L195" s="44">
        <f t="shared" ref="L195:L258" si="7">K195*0.4195</f>
        <v>15464001.462021658</v>
      </c>
      <c r="M195" s="44">
        <v>44004.782474595122</v>
      </c>
    </row>
    <row r="196" spans="1:13">
      <c r="A196" s="118" t="s">
        <v>457</v>
      </c>
      <c r="B196" s="118" t="s">
        <v>458</v>
      </c>
      <c r="C196" s="119" t="s">
        <v>972</v>
      </c>
      <c r="D196" s="119" t="s">
        <v>977</v>
      </c>
      <c r="E196" s="120"/>
      <c r="F196" s="121" t="s">
        <v>1236</v>
      </c>
      <c r="G196" s="121" t="s">
        <v>889</v>
      </c>
      <c r="H196" s="122">
        <v>6</v>
      </c>
      <c r="I196" s="70">
        <v>2015855.476280872</v>
      </c>
      <c r="J196" s="44">
        <v>507102.03</v>
      </c>
      <c r="K196" s="226">
        <f t="shared" si="6"/>
        <v>1508753.446280872</v>
      </c>
      <c r="L196" s="44">
        <f t="shared" si="7"/>
        <v>632922.07071482576</v>
      </c>
      <c r="M196" s="44">
        <v>632922.07071482576</v>
      </c>
    </row>
    <row r="197" spans="1:13">
      <c r="A197" s="118" t="s">
        <v>460</v>
      </c>
      <c r="B197" s="118" t="s">
        <v>461</v>
      </c>
      <c r="C197" s="119" t="s">
        <v>949</v>
      </c>
      <c r="D197" s="119"/>
      <c r="E197" s="120"/>
      <c r="F197" s="121" t="s">
        <v>459</v>
      </c>
      <c r="G197" s="121" t="s">
        <v>860</v>
      </c>
      <c r="H197" s="122">
        <v>1</v>
      </c>
      <c r="I197" s="70">
        <v>9840495.5579454135</v>
      </c>
      <c r="J197" s="44">
        <v>0</v>
      </c>
      <c r="K197" s="226">
        <f t="shared" si="6"/>
        <v>9840495.5579454135</v>
      </c>
      <c r="L197" s="44">
        <f t="shared" si="7"/>
        <v>4128087.8865581006</v>
      </c>
      <c r="M197" s="44">
        <v>0</v>
      </c>
    </row>
    <row r="198" spans="1:13">
      <c r="A198" s="118" t="s">
        <v>463</v>
      </c>
      <c r="B198" s="118" t="s">
        <v>464</v>
      </c>
      <c r="C198" s="119" t="s">
        <v>949</v>
      </c>
      <c r="D198" s="119"/>
      <c r="E198" s="120"/>
      <c r="F198" s="121" t="s">
        <v>462</v>
      </c>
      <c r="G198" s="121" t="s">
        <v>792</v>
      </c>
      <c r="H198" s="122">
        <v>7</v>
      </c>
      <c r="I198" s="70">
        <v>31568536.243025139</v>
      </c>
      <c r="J198" s="44">
        <v>9091111.0099999998</v>
      </c>
      <c r="K198" s="226">
        <f t="shared" si="6"/>
        <v>22477425.233025141</v>
      </c>
      <c r="L198" s="44">
        <f t="shared" si="7"/>
        <v>9429279.8852540459</v>
      </c>
      <c r="M198" s="44">
        <v>9429279.8852540459</v>
      </c>
    </row>
    <row r="199" spans="1:13">
      <c r="A199" s="118" t="s">
        <v>466</v>
      </c>
      <c r="B199" s="118" t="s">
        <v>467</v>
      </c>
      <c r="C199" s="119" t="s">
        <v>949</v>
      </c>
      <c r="D199" s="119" t="s">
        <v>977</v>
      </c>
      <c r="E199" s="120"/>
      <c r="F199" s="121" t="s">
        <v>465</v>
      </c>
      <c r="G199" s="121" t="s">
        <v>890</v>
      </c>
      <c r="H199" s="122" t="s">
        <v>948</v>
      </c>
      <c r="I199" s="70">
        <v>5746313.4533067942</v>
      </c>
      <c r="J199" s="44">
        <v>0</v>
      </c>
      <c r="K199" s="226">
        <f t="shared" si="6"/>
        <v>5746313.4533067942</v>
      </c>
      <c r="L199" s="44">
        <f t="shared" si="7"/>
        <v>2410578.4936621999</v>
      </c>
      <c r="M199" s="44">
        <v>0</v>
      </c>
    </row>
    <row r="200" spans="1:13">
      <c r="A200" s="118" t="s">
        <v>468</v>
      </c>
      <c r="B200" s="118" t="s">
        <v>469</v>
      </c>
      <c r="C200" s="119" t="s">
        <v>972</v>
      </c>
      <c r="D200" s="119" t="s">
        <v>977</v>
      </c>
      <c r="E200" s="120"/>
      <c r="F200" s="121" t="s">
        <v>1237</v>
      </c>
      <c r="G200" s="121" t="s">
        <v>830</v>
      </c>
      <c r="H200" s="122">
        <v>4</v>
      </c>
      <c r="I200" s="70">
        <v>1139007.6739024329</v>
      </c>
      <c r="J200" s="44">
        <v>356279.07</v>
      </c>
      <c r="K200" s="226">
        <f t="shared" si="6"/>
        <v>782728.60390243283</v>
      </c>
      <c r="L200" s="44">
        <f t="shared" si="7"/>
        <v>328354.64933707059</v>
      </c>
      <c r="M200" s="44">
        <v>328354.64933707059</v>
      </c>
    </row>
    <row r="201" spans="1:13">
      <c r="A201" s="118" t="s">
        <v>470</v>
      </c>
      <c r="B201" s="118" t="s">
        <v>471</v>
      </c>
      <c r="C201" s="119" t="s">
        <v>972</v>
      </c>
      <c r="D201" s="119"/>
      <c r="E201" s="120"/>
      <c r="F201" s="121" t="s">
        <v>1064</v>
      </c>
      <c r="G201" s="121" t="s">
        <v>840</v>
      </c>
      <c r="H201" s="122">
        <v>14</v>
      </c>
      <c r="I201" s="70">
        <v>20927071.20251241</v>
      </c>
      <c r="J201" s="44">
        <v>5350601.07</v>
      </c>
      <c r="K201" s="226">
        <f t="shared" si="6"/>
        <v>15576470.132512409</v>
      </c>
      <c r="L201" s="44">
        <f t="shared" si="7"/>
        <v>6534329.2205889551</v>
      </c>
      <c r="M201" s="44">
        <v>6534329.2205889551</v>
      </c>
    </row>
    <row r="202" spans="1:13">
      <c r="A202" s="118" t="s">
        <v>472</v>
      </c>
      <c r="B202" s="118" t="s">
        <v>473</v>
      </c>
      <c r="C202" s="119" t="s">
        <v>949</v>
      </c>
      <c r="D202" s="119" t="s">
        <v>977</v>
      </c>
      <c r="E202" s="120"/>
      <c r="F202" s="121" t="s">
        <v>1238</v>
      </c>
      <c r="G202" s="121" t="s">
        <v>888</v>
      </c>
      <c r="H202" s="122">
        <v>19</v>
      </c>
      <c r="I202" s="70">
        <v>38386588.015757158</v>
      </c>
      <c r="J202" s="44">
        <v>5566150.1700000009</v>
      </c>
      <c r="K202" s="226">
        <f t="shared" si="6"/>
        <v>32820437.845757157</v>
      </c>
      <c r="L202" s="44">
        <f t="shared" si="7"/>
        <v>13768173.676295126</v>
      </c>
      <c r="M202" s="44">
        <v>5410000</v>
      </c>
    </row>
    <row r="203" spans="1:13">
      <c r="A203" s="118" t="s">
        <v>475</v>
      </c>
      <c r="B203" s="118" t="s">
        <v>476</v>
      </c>
      <c r="C203" s="119" t="s">
        <v>950</v>
      </c>
      <c r="D203" s="119"/>
      <c r="E203" s="120"/>
      <c r="F203" s="121" t="s">
        <v>1239</v>
      </c>
      <c r="G203" s="121" t="s">
        <v>773</v>
      </c>
      <c r="H203" s="122">
        <v>6</v>
      </c>
      <c r="I203" s="70">
        <v>199611066.64166096</v>
      </c>
      <c r="J203" s="44">
        <v>63653877.399999999</v>
      </c>
      <c r="K203" s="226">
        <f t="shared" si="6"/>
        <v>135957189.24166095</v>
      </c>
      <c r="L203" s="44">
        <f t="shared" si="7"/>
        <v>57034040.886876769</v>
      </c>
      <c r="M203" s="44">
        <v>57034040.886876769</v>
      </c>
    </row>
    <row r="204" spans="1:13">
      <c r="A204" s="118" t="s">
        <v>477</v>
      </c>
      <c r="B204" s="118" t="s">
        <v>478</v>
      </c>
      <c r="C204" s="119" t="s">
        <v>972</v>
      </c>
      <c r="D204" s="119" t="s">
        <v>977</v>
      </c>
      <c r="E204" s="120"/>
      <c r="F204" s="121" t="s">
        <v>1240</v>
      </c>
      <c r="G204" s="121" t="s">
        <v>891</v>
      </c>
      <c r="H204" s="122">
        <v>12</v>
      </c>
      <c r="I204" s="70">
        <v>856426.06539201038</v>
      </c>
      <c r="J204" s="44">
        <v>523284.7</v>
      </c>
      <c r="K204" s="226">
        <f t="shared" si="6"/>
        <v>333141.36539201037</v>
      </c>
      <c r="L204" s="44">
        <f t="shared" si="7"/>
        <v>139752.80278194835</v>
      </c>
      <c r="M204" s="44">
        <v>139752.80278194835</v>
      </c>
    </row>
    <row r="205" spans="1:13">
      <c r="A205" s="118" t="s">
        <v>480</v>
      </c>
      <c r="B205" s="118" t="s">
        <v>481</v>
      </c>
      <c r="C205" s="119" t="s">
        <v>972</v>
      </c>
      <c r="D205" s="119"/>
      <c r="E205" s="120"/>
      <c r="F205" s="121" t="s">
        <v>479</v>
      </c>
      <c r="G205" s="121" t="s">
        <v>892</v>
      </c>
      <c r="H205" s="122">
        <v>14</v>
      </c>
      <c r="I205" s="70">
        <v>20171128.011377424</v>
      </c>
      <c r="J205" s="44">
        <v>4744000.07</v>
      </c>
      <c r="K205" s="226">
        <f t="shared" si="6"/>
        <v>15427127.941377424</v>
      </c>
      <c r="L205" s="44">
        <f t="shared" si="7"/>
        <v>6471680.171407829</v>
      </c>
      <c r="M205" s="44">
        <v>6471680.171407829</v>
      </c>
    </row>
    <row r="206" spans="1:13">
      <c r="A206" s="118" t="s">
        <v>483</v>
      </c>
      <c r="B206" s="118" t="s">
        <v>484</v>
      </c>
      <c r="C206" s="119" t="s">
        <v>972</v>
      </c>
      <c r="D206" s="119" t="s">
        <v>977</v>
      </c>
      <c r="E206" s="120"/>
      <c r="F206" s="121" t="s">
        <v>482</v>
      </c>
      <c r="G206" s="121" t="s">
        <v>893</v>
      </c>
      <c r="H206" s="122">
        <v>14</v>
      </c>
      <c r="I206" s="70">
        <v>2245661.6455744691</v>
      </c>
      <c r="J206" s="44">
        <v>326042.90999999997</v>
      </c>
      <c r="K206" s="226">
        <f t="shared" si="6"/>
        <v>1919618.7355744692</v>
      </c>
      <c r="L206" s="44">
        <f t="shared" si="7"/>
        <v>805280.05957348982</v>
      </c>
      <c r="M206" s="44">
        <v>805280.05957348982</v>
      </c>
    </row>
    <row r="207" spans="1:13">
      <c r="A207" s="118" t="s">
        <v>486</v>
      </c>
      <c r="B207" s="118" t="s">
        <v>487</v>
      </c>
      <c r="C207" s="119" t="s">
        <v>972</v>
      </c>
      <c r="D207" s="120" t="s">
        <v>977</v>
      </c>
      <c r="E207" s="120"/>
      <c r="F207" s="121" t="s">
        <v>1075</v>
      </c>
      <c r="G207" s="121" t="s">
        <v>894</v>
      </c>
      <c r="H207" s="122">
        <v>11</v>
      </c>
      <c r="I207" s="70">
        <v>1597838.3966638998</v>
      </c>
      <c r="J207" s="44">
        <v>410737.43</v>
      </c>
      <c r="K207" s="226">
        <f t="shared" si="6"/>
        <v>1187100.9666638998</v>
      </c>
      <c r="L207" s="44">
        <f t="shared" si="7"/>
        <v>497988.85551550594</v>
      </c>
      <c r="M207" s="44">
        <v>497988.85551550594</v>
      </c>
    </row>
    <row r="208" spans="1:13">
      <c r="A208" s="118" t="s">
        <v>489</v>
      </c>
      <c r="B208" s="118" t="s">
        <v>490</v>
      </c>
      <c r="C208" s="119" t="s">
        <v>949</v>
      </c>
      <c r="D208" s="119"/>
      <c r="E208" s="120"/>
      <c r="F208" s="121" t="s">
        <v>488</v>
      </c>
      <c r="G208" s="121" t="s">
        <v>779</v>
      </c>
      <c r="H208" s="122">
        <v>10</v>
      </c>
      <c r="I208" s="70">
        <v>36057224.142609984</v>
      </c>
      <c r="J208" s="44">
        <v>6566274.04</v>
      </c>
      <c r="K208" s="226">
        <f t="shared" si="6"/>
        <v>29490950.102609985</v>
      </c>
      <c r="L208" s="44">
        <f t="shared" si="7"/>
        <v>12371453.568044888</v>
      </c>
      <c r="M208" s="44">
        <v>32378.424761122558</v>
      </c>
    </row>
    <row r="209" spans="1:13">
      <c r="A209" s="118" t="s">
        <v>491</v>
      </c>
      <c r="B209" s="118" t="s">
        <v>492</v>
      </c>
      <c r="C209" s="119" t="s">
        <v>972</v>
      </c>
      <c r="D209" s="119" t="s">
        <v>977</v>
      </c>
      <c r="E209" s="120"/>
      <c r="F209" s="121" t="s">
        <v>1244</v>
      </c>
      <c r="G209" s="121" t="s">
        <v>895</v>
      </c>
      <c r="H209" s="122">
        <v>12</v>
      </c>
      <c r="I209" s="70">
        <v>2918303.5307859993</v>
      </c>
      <c r="J209" s="44">
        <v>394020.83</v>
      </c>
      <c r="K209" s="226">
        <f t="shared" si="6"/>
        <v>2524282.7007859992</v>
      </c>
      <c r="L209" s="44">
        <f t="shared" si="7"/>
        <v>1058936.5929797266</v>
      </c>
      <c r="M209" s="44">
        <v>1058936.5929797266</v>
      </c>
    </row>
    <row r="210" spans="1:13">
      <c r="A210" s="118" t="s">
        <v>494</v>
      </c>
      <c r="B210" s="118" t="s">
        <v>495</v>
      </c>
      <c r="C210" s="119" t="s">
        <v>972</v>
      </c>
      <c r="D210" s="119" t="s">
        <v>977</v>
      </c>
      <c r="E210" s="120"/>
      <c r="F210" s="121" t="s">
        <v>1076</v>
      </c>
      <c r="G210" s="121" t="s">
        <v>896</v>
      </c>
      <c r="H210" s="122">
        <v>14</v>
      </c>
      <c r="I210" s="70">
        <v>2180462.8733946392</v>
      </c>
      <c r="J210" s="44">
        <v>405732.37</v>
      </c>
      <c r="K210" s="226">
        <f t="shared" si="6"/>
        <v>1774730.5033946391</v>
      </c>
      <c r="L210" s="44">
        <f t="shared" si="7"/>
        <v>744499.44617405103</v>
      </c>
      <c r="M210" s="44">
        <v>744499.44617405103</v>
      </c>
    </row>
    <row r="211" spans="1:13">
      <c r="A211" s="118" t="s">
        <v>497</v>
      </c>
      <c r="B211" s="118" t="s">
        <v>498</v>
      </c>
      <c r="C211" s="119" t="s">
        <v>972</v>
      </c>
      <c r="D211" s="119" t="s">
        <v>977</v>
      </c>
      <c r="E211" s="120"/>
      <c r="F211" s="130" t="s">
        <v>496</v>
      </c>
      <c r="G211" s="121" t="s">
        <v>897</v>
      </c>
      <c r="H211" s="122">
        <v>5</v>
      </c>
      <c r="I211" s="70">
        <v>3828624.5067661433</v>
      </c>
      <c r="J211" s="44">
        <v>1052104.3400000001</v>
      </c>
      <c r="K211" s="226">
        <f t="shared" si="6"/>
        <v>2776520.1667661434</v>
      </c>
      <c r="L211" s="44">
        <f t="shared" si="7"/>
        <v>1164750.2099583971</v>
      </c>
      <c r="M211" s="44">
        <v>1164750.21</v>
      </c>
    </row>
    <row r="212" spans="1:13">
      <c r="A212" s="118" t="s">
        <v>500</v>
      </c>
      <c r="B212" s="118" t="s">
        <v>501</v>
      </c>
      <c r="C212" s="119" t="s">
        <v>972</v>
      </c>
      <c r="D212" s="119" t="s">
        <v>977</v>
      </c>
      <c r="E212" s="120"/>
      <c r="F212" s="130" t="s">
        <v>499</v>
      </c>
      <c r="G212" s="121" t="s">
        <v>898</v>
      </c>
      <c r="H212" s="122">
        <v>2</v>
      </c>
      <c r="I212" s="70">
        <v>2248516.8688461152</v>
      </c>
      <c r="J212" s="44">
        <v>517332.99</v>
      </c>
      <c r="K212" s="226">
        <f t="shared" si="6"/>
        <v>1731183.8788461152</v>
      </c>
      <c r="L212" s="44">
        <f t="shared" si="7"/>
        <v>726231.63717594533</v>
      </c>
      <c r="M212" s="44">
        <v>726231.63717594533</v>
      </c>
    </row>
    <row r="213" spans="1:13">
      <c r="A213" s="118" t="s">
        <v>502</v>
      </c>
      <c r="B213" s="118" t="s">
        <v>503</v>
      </c>
      <c r="C213" s="119" t="s">
        <v>972</v>
      </c>
      <c r="D213" s="119" t="s">
        <v>977</v>
      </c>
      <c r="E213" s="120"/>
      <c r="F213" s="121" t="s">
        <v>1069</v>
      </c>
      <c r="G213" s="121" t="s">
        <v>899</v>
      </c>
      <c r="H213" s="122">
        <v>4</v>
      </c>
      <c r="I213" s="70">
        <v>2169839.1908559743</v>
      </c>
      <c r="J213" s="44">
        <v>666556.88</v>
      </c>
      <c r="K213" s="226">
        <f t="shared" si="6"/>
        <v>1503282.3108559744</v>
      </c>
      <c r="L213" s="44">
        <f t="shared" si="7"/>
        <v>630626.92940408131</v>
      </c>
      <c r="M213" s="44">
        <v>630626.92940408131</v>
      </c>
    </row>
    <row r="214" spans="1:13">
      <c r="A214" s="118" t="s">
        <v>505</v>
      </c>
      <c r="B214" s="118" t="s">
        <v>506</v>
      </c>
      <c r="C214" s="119" t="s">
        <v>949</v>
      </c>
      <c r="D214" s="119" t="s">
        <v>977</v>
      </c>
      <c r="E214" s="120"/>
      <c r="F214" s="121" t="s">
        <v>504</v>
      </c>
      <c r="G214" s="121" t="s">
        <v>900</v>
      </c>
      <c r="H214" s="122">
        <v>6</v>
      </c>
      <c r="I214" s="70">
        <v>3934112.5245859604</v>
      </c>
      <c r="J214" s="44">
        <v>1179946.77</v>
      </c>
      <c r="K214" s="226">
        <f t="shared" si="6"/>
        <v>2754165.7545859604</v>
      </c>
      <c r="L214" s="44">
        <f t="shared" si="7"/>
        <v>1155372.5340488104</v>
      </c>
      <c r="M214" s="44">
        <v>1155372.5340488104</v>
      </c>
    </row>
    <row r="215" spans="1:13">
      <c r="A215" s="118" t="s">
        <v>508</v>
      </c>
      <c r="B215" s="118" t="s">
        <v>509</v>
      </c>
      <c r="C215" s="119" t="s">
        <v>949</v>
      </c>
      <c r="D215" s="120" t="s">
        <v>977</v>
      </c>
      <c r="E215" s="120"/>
      <c r="F215" s="121" t="s">
        <v>507</v>
      </c>
      <c r="G215" s="121" t="s">
        <v>901</v>
      </c>
      <c r="H215" s="122">
        <v>4</v>
      </c>
      <c r="I215" s="70">
        <v>4780178.2713583978</v>
      </c>
      <c r="J215" s="44">
        <v>1117556.54</v>
      </c>
      <c r="K215" s="226">
        <f t="shared" si="6"/>
        <v>3662621.7313583978</v>
      </c>
      <c r="L215" s="44">
        <f t="shared" si="7"/>
        <v>1536469.8163048478</v>
      </c>
      <c r="M215" s="44">
        <v>1536469.8163048478</v>
      </c>
    </row>
    <row r="216" spans="1:13">
      <c r="A216" s="118" t="s">
        <v>511</v>
      </c>
      <c r="B216" s="118" t="s">
        <v>512</v>
      </c>
      <c r="C216" s="119" t="s">
        <v>949</v>
      </c>
      <c r="D216" s="119"/>
      <c r="E216" s="120"/>
      <c r="F216" s="121" t="s">
        <v>510</v>
      </c>
      <c r="G216" s="121" t="s">
        <v>902</v>
      </c>
      <c r="H216" s="122">
        <v>2</v>
      </c>
      <c r="I216" s="70">
        <v>5612099.951563471</v>
      </c>
      <c r="J216" s="44">
        <v>0</v>
      </c>
      <c r="K216" s="226">
        <f t="shared" si="6"/>
        <v>5612099.951563471</v>
      </c>
      <c r="L216" s="44">
        <f t="shared" si="7"/>
        <v>2354275.929680876</v>
      </c>
      <c r="M216" s="44">
        <v>54700.37</v>
      </c>
    </row>
    <row r="217" spans="1:13">
      <c r="A217" s="118" t="s">
        <v>1245</v>
      </c>
      <c r="B217" s="118" t="s">
        <v>513</v>
      </c>
      <c r="C217" s="119" t="s">
        <v>949</v>
      </c>
      <c r="D217" s="119"/>
      <c r="E217" s="120"/>
      <c r="F217" s="121" t="s">
        <v>1246</v>
      </c>
      <c r="G217" s="121" t="s">
        <v>773</v>
      </c>
      <c r="H217" s="122">
        <v>6</v>
      </c>
      <c r="I217" s="70">
        <v>10394707.673581719</v>
      </c>
      <c r="J217" s="44">
        <v>2373763.15</v>
      </c>
      <c r="K217" s="226">
        <f t="shared" si="6"/>
        <v>8020944.523581719</v>
      </c>
      <c r="L217" s="44">
        <f t="shared" si="7"/>
        <v>3364786.227642531</v>
      </c>
      <c r="M217" s="44">
        <v>3364786.23</v>
      </c>
    </row>
    <row r="218" spans="1:13">
      <c r="A218" s="118" t="s">
        <v>1247</v>
      </c>
      <c r="B218" s="118" t="s">
        <v>514</v>
      </c>
      <c r="C218" s="119" t="s">
        <v>949</v>
      </c>
      <c r="D218" s="119"/>
      <c r="E218" s="120" t="s">
        <v>953</v>
      </c>
      <c r="F218" s="121" t="s">
        <v>1248</v>
      </c>
      <c r="G218" s="121" t="s">
        <v>868</v>
      </c>
      <c r="H218" s="122">
        <v>12</v>
      </c>
      <c r="I218" s="70">
        <v>2574077.6265539997</v>
      </c>
      <c r="J218" s="44">
        <v>0</v>
      </c>
      <c r="K218" s="226">
        <f t="shared" si="6"/>
        <v>2574077.6265539997</v>
      </c>
      <c r="L218" s="44">
        <f t="shared" si="7"/>
        <v>1079825.5643394028</v>
      </c>
      <c r="M218" s="44">
        <v>0</v>
      </c>
    </row>
    <row r="219" spans="1:13">
      <c r="A219" s="118" t="s">
        <v>515</v>
      </c>
      <c r="B219" s="118" t="s">
        <v>516</v>
      </c>
      <c r="C219" s="119" t="s">
        <v>972</v>
      </c>
      <c r="D219" s="119" t="s">
        <v>977</v>
      </c>
      <c r="E219" s="120"/>
      <c r="F219" s="121" t="s">
        <v>1077</v>
      </c>
      <c r="G219" s="121" t="s">
        <v>903</v>
      </c>
      <c r="H219" s="122">
        <v>11</v>
      </c>
      <c r="I219" s="70">
        <v>1946683.1957730432</v>
      </c>
      <c r="J219" s="44">
        <v>586596.47</v>
      </c>
      <c r="K219" s="226">
        <f t="shared" si="6"/>
        <v>1360086.7257730432</v>
      </c>
      <c r="L219" s="44">
        <f t="shared" si="7"/>
        <v>570556.38146179158</v>
      </c>
      <c r="M219" s="44">
        <v>570556.38146179158</v>
      </c>
    </row>
    <row r="220" spans="1:13">
      <c r="A220" s="118" t="s">
        <v>517</v>
      </c>
      <c r="B220" s="118" t="s">
        <v>518</v>
      </c>
      <c r="C220" s="119" t="s">
        <v>972</v>
      </c>
      <c r="D220" s="119" t="s">
        <v>977</v>
      </c>
      <c r="E220" s="120"/>
      <c r="F220" s="121" t="s">
        <v>1066</v>
      </c>
      <c r="G220" s="121" t="s">
        <v>904</v>
      </c>
      <c r="H220" s="122">
        <v>16</v>
      </c>
      <c r="I220" s="70">
        <v>219708.07836168288</v>
      </c>
      <c r="J220" s="44">
        <v>272727.27</v>
      </c>
      <c r="K220" s="226">
        <f t="shared" si="6"/>
        <v>-53019.191638317134</v>
      </c>
      <c r="L220" s="44">
        <v>0</v>
      </c>
      <c r="M220" s="44">
        <v>0</v>
      </c>
    </row>
    <row r="221" spans="1:13">
      <c r="A221" s="118" t="s">
        <v>520</v>
      </c>
      <c r="B221" s="118" t="s">
        <v>521</v>
      </c>
      <c r="C221" s="119" t="s">
        <v>949</v>
      </c>
      <c r="D221" s="119"/>
      <c r="E221" s="120"/>
      <c r="F221" s="130" t="s">
        <v>519</v>
      </c>
      <c r="G221" s="121" t="s">
        <v>833</v>
      </c>
      <c r="H221" s="122">
        <v>13</v>
      </c>
      <c r="I221" s="70">
        <v>27308471.475098934</v>
      </c>
      <c r="J221" s="44">
        <v>5932257.9100000001</v>
      </c>
      <c r="K221" s="226">
        <f t="shared" si="6"/>
        <v>21376213.565098934</v>
      </c>
      <c r="L221" s="44">
        <f t="shared" si="7"/>
        <v>8967321.590559002</v>
      </c>
      <c r="M221" s="44">
        <v>8967321.5899999999</v>
      </c>
    </row>
    <row r="222" spans="1:13">
      <c r="A222" s="118" t="s">
        <v>523</v>
      </c>
      <c r="B222" s="118" t="s">
        <v>524</v>
      </c>
      <c r="C222" s="119" t="s">
        <v>972</v>
      </c>
      <c r="D222" s="119" t="s">
        <v>977</v>
      </c>
      <c r="E222" s="120"/>
      <c r="F222" s="121" t="s">
        <v>522</v>
      </c>
      <c r="G222" s="121" t="s">
        <v>905</v>
      </c>
      <c r="H222" s="122">
        <v>12</v>
      </c>
      <c r="I222" s="70">
        <v>1331727.6975996033</v>
      </c>
      <c r="J222" s="44">
        <v>310199.19</v>
      </c>
      <c r="K222" s="226">
        <f t="shared" si="6"/>
        <v>1021528.5075996034</v>
      </c>
      <c r="L222" s="44">
        <f t="shared" si="7"/>
        <v>428531.20893803361</v>
      </c>
      <c r="M222" s="44">
        <v>428531.20893803361</v>
      </c>
    </row>
    <row r="223" spans="1:13">
      <c r="A223" s="118" t="s">
        <v>525</v>
      </c>
      <c r="B223" s="118" t="s">
        <v>526</v>
      </c>
      <c r="C223" s="119" t="s">
        <v>949</v>
      </c>
      <c r="D223" s="119"/>
      <c r="E223" s="120"/>
      <c r="F223" s="121" t="s">
        <v>1249</v>
      </c>
      <c r="G223" s="121" t="s">
        <v>906</v>
      </c>
      <c r="H223" s="122">
        <v>12</v>
      </c>
      <c r="I223" s="70">
        <v>65127464.032477014</v>
      </c>
      <c r="J223" s="44">
        <v>16100930.84</v>
      </c>
      <c r="K223" s="226">
        <f t="shared" si="6"/>
        <v>49026533.192477018</v>
      </c>
      <c r="L223" s="44">
        <f t="shared" si="7"/>
        <v>20566630.67424411</v>
      </c>
      <c r="M223" s="44">
        <v>20566630.67424411</v>
      </c>
    </row>
    <row r="224" spans="1:13">
      <c r="A224" s="118" t="s">
        <v>528</v>
      </c>
      <c r="B224" s="118" t="s">
        <v>529</v>
      </c>
      <c r="C224" s="119" t="s">
        <v>949</v>
      </c>
      <c r="D224" s="119"/>
      <c r="E224" s="120"/>
      <c r="F224" s="121" t="s">
        <v>527</v>
      </c>
      <c r="G224" s="121" t="s">
        <v>795</v>
      </c>
      <c r="H224" s="122">
        <v>8</v>
      </c>
      <c r="I224" s="70">
        <v>117259626.10854626</v>
      </c>
      <c r="J224" s="44">
        <v>32173525.859999999</v>
      </c>
      <c r="K224" s="226">
        <f t="shared" si="6"/>
        <v>85086100.248546258</v>
      </c>
      <c r="L224" s="44">
        <f t="shared" si="7"/>
        <v>35693619.054265156</v>
      </c>
      <c r="M224" s="44">
        <v>35693619.054265156</v>
      </c>
    </row>
    <row r="225" spans="1:13">
      <c r="A225" s="118" t="s">
        <v>531</v>
      </c>
      <c r="B225" s="118" t="s">
        <v>532</v>
      </c>
      <c r="C225" s="119" t="s">
        <v>950</v>
      </c>
      <c r="D225" s="119"/>
      <c r="E225" s="120"/>
      <c r="F225" s="121" t="s">
        <v>530</v>
      </c>
      <c r="G225" s="121" t="s">
        <v>792</v>
      </c>
      <c r="H225" s="122">
        <v>7</v>
      </c>
      <c r="I225" s="70">
        <v>98806376.93771708</v>
      </c>
      <c r="J225" s="44">
        <v>22427361.07</v>
      </c>
      <c r="K225" s="226">
        <f t="shared" si="6"/>
        <v>76379015.867717087</v>
      </c>
      <c r="L225" s="44">
        <f t="shared" si="7"/>
        <v>32040997.156507317</v>
      </c>
      <c r="M225" s="44">
        <v>32040997.156507317</v>
      </c>
    </row>
    <row r="226" spans="1:13">
      <c r="A226" s="118" t="s">
        <v>533</v>
      </c>
      <c r="B226" s="118" t="s">
        <v>534</v>
      </c>
      <c r="C226" s="119" t="s">
        <v>949</v>
      </c>
      <c r="D226" s="119" t="s">
        <v>977</v>
      </c>
      <c r="E226" s="120"/>
      <c r="F226" s="121" t="s">
        <v>1250</v>
      </c>
      <c r="G226" s="121" t="s">
        <v>907</v>
      </c>
      <c r="H226" s="122">
        <v>12</v>
      </c>
      <c r="I226" s="70">
        <v>1115935.7473975399</v>
      </c>
      <c r="J226" s="44">
        <v>175445.51</v>
      </c>
      <c r="K226" s="226">
        <f t="shared" si="6"/>
        <v>940490.2373975399</v>
      </c>
      <c r="L226" s="44">
        <f t="shared" si="7"/>
        <v>394535.65458826796</v>
      </c>
      <c r="M226" s="44">
        <v>394535.65458826796</v>
      </c>
    </row>
    <row r="227" spans="1:13">
      <c r="A227" s="118" t="s">
        <v>535</v>
      </c>
      <c r="B227" s="118" t="s">
        <v>536</v>
      </c>
      <c r="C227" s="119" t="s">
        <v>949</v>
      </c>
      <c r="D227" s="119"/>
      <c r="E227" s="120"/>
      <c r="F227" s="121" t="s">
        <v>1251</v>
      </c>
      <c r="G227" s="121" t="s">
        <v>771</v>
      </c>
      <c r="H227" s="122">
        <v>3</v>
      </c>
      <c r="I227" s="70">
        <v>146809642.47122133</v>
      </c>
      <c r="J227" s="44">
        <v>43538020.43</v>
      </c>
      <c r="K227" s="226">
        <f t="shared" si="6"/>
        <v>103271622.04122132</v>
      </c>
      <c r="L227" s="44">
        <f t="shared" si="7"/>
        <v>43322445.446292341</v>
      </c>
      <c r="M227" s="44">
        <v>43322445.450000003</v>
      </c>
    </row>
    <row r="228" spans="1:13">
      <c r="A228" s="118" t="s">
        <v>538</v>
      </c>
      <c r="B228" s="118" t="s">
        <v>539</v>
      </c>
      <c r="C228" s="119" t="s">
        <v>972</v>
      </c>
      <c r="D228" s="119"/>
      <c r="E228" s="120"/>
      <c r="F228" s="121" t="s">
        <v>537</v>
      </c>
      <c r="G228" s="121" t="s">
        <v>804</v>
      </c>
      <c r="H228" s="122">
        <v>4</v>
      </c>
      <c r="I228" s="70">
        <v>17613917.602033582</v>
      </c>
      <c r="J228" s="44">
        <v>4598864.12</v>
      </c>
      <c r="K228" s="226">
        <f t="shared" si="6"/>
        <v>13015053.482033581</v>
      </c>
      <c r="L228" s="44">
        <f t="shared" si="7"/>
        <v>5459814.9357130872</v>
      </c>
      <c r="M228" s="44">
        <v>5459814.9357130872</v>
      </c>
    </row>
    <row r="229" spans="1:13">
      <c r="A229" s="118" t="s">
        <v>541</v>
      </c>
      <c r="B229" s="118" t="s">
        <v>542</v>
      </c>
      <c r="C229" s="119" t="s">
        <v>972</v>
      </c>
      <c r="D229" s="119" t="s">
        <v>977</v>
      </c>
      <c r="E229" s="120"/>
      <c r="F229" s="121" t="s">
        <v>540</v>
      </c>
      <c r="G229" s="121" t="s">
        <v>908</v>
      </c>
      <c r="H229" s="122">
        <v>3</v>
      </c>
      <c r="I229" s="70">
        <v>1812164.0472248876</v>
      </c>
      <c r="J229" s="44">
        <v>310925.36</v>
      </c>
      <c r="K229" s="226">
        <f t="shared" si="6"/>
        <v>1501238.6872248878</v>
      </c>
      <c r="L229" s="44">
        <f t="shared" si="7"/>
        <v>629769.62929084036</v>
      </c>
      <c r="M229" s="44">
        <v>629769.62929084036</v>
      </c>
    </row>
    <row r="230" spans="1:13">
      <c r="A230" s="118">
        <v>454000</v>
      </c>
      <c r="B230" s="118" t="s">
        <v>543</v>
      </c>
      <c r="C230" s="119" t="s">
        <v>973</v>
      </c>
      <c r="D230" s="119"/>
      <c r="E230" s="120" t="s">
        <v>952</v>
      </c>
      <c r="F230" s="121" t="s">
        <v>1059</v>
      </c>
      <c r="G230" s="121" t="s">
        <v>879</v>
      </c>
      <c r="H230" s="122">
        <v>14</v>
      </c>
      <c r="I230" s="70">
        <v>175799</v>
      </c>
      <c r="J230" s="44">
        <v>103739.05</v>
      </c>
      <c r="K230" s="226">
        <f t="shared" si="6"/>
        <v>72059.95</v>
      </c>
      <c r="L230" s="44">
        <f t="shared" si="7"/>
        <v>30229.149024999999</v>
      </c>
      <c r="M230" s="44">
        <v>30229.149024999999</v>
      </c>
    </row>
    <row r="231" spans="1:13">
      <c r="A231" s="118">
        <v>454006</v>
      </c>
      <c r="B231" s="118" t="s">
        <v>544</v>
      </c>
      <c r="C231" s="119" t="s">
        <v>973</v>
      </c>
      <c r="D231" s="119"/>
      <c r="E231" s="120" t="s">
        <v>952</v>
      </c>
      <c r="F231" s="121" t="s">
        <v>1252</v>
      </c>
      <c r="G231" s="121" t="s">
        <v>808</v>
      </c>
      <c r="H231" s="122">
        <v>9</v>
      </c>
      <c r="I231" s="70">
        <v>0</v>
      </c>
      <c r="J231" s="44">
        <v>668971.93999999994</v>
      </c>
      <c r="K231" s="226">
        <f t="shared" si="6"/>
        <v>-668971.93999999994</v>
      </c>
      <c r="L231" s="44">
        <v>0</v>
      </c>
      <c r="M231" s="44">
        <v>0</v>
      </c>
    </row>
    <row r="232" spans="1:13">
      <c r="A232" s="118" t="s">
        <v>546</v>
      </c>
      <c r="B232" s="118" t="s">
        <v>547</v>
      </c>
      <c r="C232" s="119" t="s">
        <v>949</v>
      </c>
      <c r="D232" s="119"/>
      <c r="E232" s="120"/>
      <c r="F232" s="121" t="s">
        <v>545</v>
      </c>
      <c r="G232" s="121" t="s">
        <v>771</v>
      </c>
      <c r="H232" s="122">
        <v>3</v>
      </c>
      <c r="I232" s="70">
        <v>57942629.901543662</v>
      </c>
      <c r="J232" s="44">
        <v>16460374.469999999</v>
      </c>
      <c r="K232" s="226">
        <f t="shared" si="6"/>
        <v>41482255.431543663</v>
      </c>
      <c r="L232" s="44">
        <f t="shared" si="7"/>
        <v>17401806.153532565</v>
      </c>
      <c r="M232" s="44">
        <v>17401806.153532565</v>
      </c>
    </row>
    <row r="233" spans="1:13">
      <c r="A233" s="118" t="s">
        <v>549</v>
      </c>
      <c r="B233" s="118" t="s">
        <v>550</v>
      </c>
      <c r="C233" s="119" t="s">
        <v>949</v>
      </c>
      <c r="D233" s="119" t="s">
        <v>977</v>
      </c>
      <c r="E233" s="120"/>
      <c r="F233" s="121" t="s">
        <v>548</v>
      </c>
      <c r="G233" s="121" t="s">
        <v>909</v>
      </c>
      <c r="H233" s="122">
        <v>3</v>
      </c>
      <c r="I233" s="70">
        <v>31723594.326340728</v>
      </c>
      <c r="J233" s="44">
        <v>7974095.7599999998</v>
      </c>
      <c r="K233" s="226">
        <f t="shared" si="6"/>
        <v>23749498.56634073</v>
      </c>
      <c r="L233" s="44">
        <f t="shared" si="7"/>
        <v>9962914.6485799365</v>
      </c>
      <c r="M233" s="44">
        <v>9962914.6485799365</v>
      </c>
    </row>
    <row r="234" spans="1:13">
      <c r="A234" s="118" t="s">
        <v>551</v>
      </c>
      <c r="B234" s="118" t="s">
        <v>552</v>
      </c>
      <c r="C234" s="119" t="s">
        <v>972</v>
      </c>
      <c r="D234" s="119"/>
      <c r="E234" s="120"/>
      <c r="F234" s="121" t="s">
        <v>1078</v>
      </c>
      <c r="G234" s="121" t="s">
        <v>868</v>
      </c>
      <c r="H234" s="122">
        <v>12</v>
      </c>
      <c r="I234" s="70">
        <v>52152135.368249506</v>
      </c>
      <c r="J234" s="44">
        <v>14669444.84</v>
      </c>
      <c r="K234" s="226">
        <f t="shared" si="6"/>
        <v>37482690.528249502</v>
      </c>
      <c r="L234" s="44">
        <f t="shared" si="7"/>
        <v>15723988.676600665</v>
      </c>
      <c r="M234" s="44">
        <v>15723988.676600665</v>
      </c>
    </row>
    <row r="235" spans="1:13">
      <c r="A235" s="118" t="s">
        <v>553</v>
      </c>
      <c r="B235" s="118" t="s">
        <v>554</v>
      </c>
      <c r="C235" s="119" t="s">
        <v>949</v>
      </c>
      <c r="D235" s="119"/>
      <c r="E235" s="120"/>
      <c r="F235" s="121" t="s">
        <v>1253</v>
      </c>
      <c r="G235" s="121" t="s">
        <v>810</v>
      </c>
      <c r="H235" s="122">
        <v>2</v>
      </c>
      <c r="I235" s="70">
        <v>39781370.306875803</v>
      </c>
      <c r="J235" s="44">
        <v>12659186.929999998</v>
      </c>
      <c r="K235" s="226">
        <f t="shared" si="6"/>
        <v>27122183.376875803</v>
      </c>
      <c r="L235" s="44">
        <f t="shared" si="7"/>
        <v>11377755.926599398</v>
      </c>
      <c r="M235" s="44">
        <v>11377755.926599398</v>
      </c>
    </row>
    <row r="236" spans="1:13">
      <c r="A236" s="118" t="s">
        <v>555</v>
      </c>
      <c r="B236" s="118" t="s">
        <v>556</v>
      </c>
      <c r="C236" s="119" t="s">
        <v>972</v>
      </c>
      <c r="D236" s="119" t="s">
        <v>977</v>
      </c>
      <c r="E236" s="120"/>
      <c r="F236" s="121" t="s">
        <v>1254</v>
      </c>
      <c r="G236" s="121" t="s">
        <v>910</v>
      </c>
      <c r="H236" s="122">
        <v>19</v>
      </c>
      <c r="I236" s="70">
        <v>166732.73650313992</v>
      </c>
      <c r="J236" s="44">
        <v>114094.97</v>
      </c>
      <c r="K236" s="226">
        <f t="shared" si="6"/>
        <v>52637.766503139923</v>
      </c>
      <c r="L236" s="44">
        <f t="shared" si="7"/>
        <v>22081.543048067197</v>
      </c>
      <c r="M236" s="44">
        <v>22081.5430480672</v>
      </c>
    </row>
    <row r="237" spans="1:13">
      <c r="A237" s="118" t="s">
        <v>557</v>
      </c>
      <c r="B237" s="118" t="s">
        <v>558</v>
      </c>
      <c r="C237" s="119" t="s">
        <v>949</v>
      </c>
      <c r="D237" s="119" t="s">
        <v>977</v>
      </c>
      <c r="E237" s="120"/>
      <c r="F237" s="121" t="s">
        <v>1255</v>
      </c>
      <c r="G237" s="121" t="s">
        <v>911</v>
      </c>
      <c r="H237" s="122">
        <v>1</v>
      </c>
      <c r="I237" s="70">
        <v>4518728.3403127529</v>
      </c>
      <c r="J237" s="44">
        <v>1116503.31</v>
      </c>
      <c r="K237" s="226">
        <f t="shared" si="6"/>
        <v>3402225.0303127528</v>
      </c>
      <c r="L237" s="44">
        <f t="shared" si="7"/>
        <v>1427233.4002161997</v>
      </c>
      <c r="M237" s="44">
        <v>1427233.4002161997</v>
      </c>
    </row>
    <row r="238" spans="1:13">
      <c r="A238" s="118" t="s">
        <v>559</v>
      </c>
      <c r="B238" s="118" t="s">
        <v>560</v>
      </c>
      <c r="C238" s="119" t="s">
        <v>972</v>
      </c>
      <c r="D238" s="119"/>
      <c r="E238" s="120"/>
      <c r="F238" s="121" t="s">
        <v>1256</v>
      </c>
      <c r="G238" s="121" t="s">
        <v>912</v>
      </c>
      <c r="H238" s="122">
        <v>6</v>
      </c>
      <c r="I238" s="70">
        <v>13356341.501171183</v>
      </c>
      <c r="J238" s="44">
        <v>3814341.6</v>
      </c>
      <c r="K238" s="226">
        <f t="shared" si="6"/>
        <v>9541999.9011711832</v>
      </c>
      <c r="L238" s="44">
        <f t="shared" si="7"/>
        <v>4002868.9585413113</v>
      </c>
      <c r="M238" s="44">
        <v>4002868.96</v>
      </c>
    </row>
    <row r="239" spans="1:13">
      <c r="A239" s="118" t="s">
        <v>562</v>
      </c>
      <c r="B239" s="118" t="s">
        <v>563</v>
      </c>
      <c r="C239" s="119" t="s">
        <v>949</v>
      </c>
      <c r="D239" s="119"/>
      <c r="E239" s="120"/>
      <c r="F239" s="121" t="s">
        <v>561</v>
      </c>
      <c r="G239" s="121" t="s">
        <v>838</v>
      </c>
      <c r="H239" s="122">
        <v>11</v>
      </c>
      <c r="I239" s="70">
        <v>31161213.902256642</v>
      </c>
      <c r="J239" s="44">
        <v>7813766.459999999</v>
      </c>
      <c r="K239" s="226">
        <f t="shared" si="6"/>
        <v>23347447.442256644</v>
      </c>
      <c r="L239" s="44">
        <f t="shared" si="7"/>
        <v>9794254.2020266615</v>
      </c>
      <c r="M239" s="44">
        <v>9794254.1999999993</v>
      </c>
    </row>
    <row r="240" spans="1:13">
      <c r="A240" s="118">
        <v>454011</v>
      </c>
      <c r="B240" s="118" t="s">
        <v>564</v>
      </c>
      <c r="C240" s="119" t="s">
        <v>973</v>
      </c>
      <c r="D240" s="119"/>
      <c r="E240" s="120" t="s">
        <v>952</v>
      </c>
      <c r="F240" s="121" t="s">
        <v>1257</v>
      </c>
      <c r="G240" s="121" t="s">
        <v>773</v>
      </c>
      <c r="H240" s="122">
        <v>6</v>
      </c>
      <c r="I240" s="70">
        <v>538851</v>
      </c>
      <c r="J240" s="44">
        <v>1526994.98</v>
      </c>
      <c r="K240" s="226">
        <f t="shared" si="6"/>
        <v>-988143.98</v>
      </c>
      <c r="L240" s="44">
        <v>0</v>
      </c>
      <c r="M240" s="44">
        <v>0</v>
      </c>
    </row>
    <row r="241" spans="1:13">
      <c r="A241" s="118" t="s">
        <v>565</v>
      </c>
      <c r="B241" s="118" t="s">
        <v>566</v>
      </c>
      <c r="C241" s="119" t="s">
        <v>949</v>
      </c>
      <c r="D241" s="119"/>
      <c r="E241" s="120"/>
      <c r="F241" s="121" t="s">
        <v>1258</v>
      </c>
      <c r="G241" s="121" t="s">
        <v>775</v>
      </c>
      <c r="H241" s="122">
        <v>9</v>
      </c>
      <c r="I241" s="70">
        <v>67871066.071405694</v>
      </c>
      <c r="J241" s="44">
        <v>20714890.34</v>
      </c>
      <c r="K241" s="226">
        <f t="shared" si="6"/>
        <v>47156175.73140569</v>
      </c>
      <c r="L241" s="44">
        <f t="shared" si="7"/>
        <v>19782015.719324686</v>
      </c>
      <c r="M241" s="44">
        <v>19782015.719999999</v>
      </c>
    </row>
    <row r="242" spans="1:13">
      <c r="A242" s="118" t="s">
        <v>568</v>
      </c>
      <c r="B242" s="118" t="s">
        <v>569</v>
      </c>
      <c r="C242" s="119" t="s">
        <v>972</v>
      </c>
      <c r="D242" s="119" t="s">
        <v>977</v>
      </c>
      <c r="E242" s="120"/>
      <c r="F242" s="121" t="s">
        <v>567</v>
      </c>
      <c r="G242" s="121" t="s">
        <v>913</v>
      </c>
      <c r="H242" s="122">
        <v>4</v>
      </c>
      <c r="I242" s="70">
        <v>1610751.4535176149</v>
      </c>
      <c r="J242" s="44">
        <v>331607.46000000002</v>
      </c>
      <c r="K242" s="226">
        <f t="shared" si="6"/>
        <v>1279143.9935176149</v>
      </c>
      <c r="L242" s="44">
        <f t="shared" si="7"/>
        <v>536600.90528063942</v>
      </c>
      <c r="M242" s="44">
        <v>536600.90528063942</v>
      </c>
    </row>
    <row r="243" spans="1:13">
      <c r="A243" s="118" t="s">
        <v>570</v>
      </c>
      <c r="B243" s="118" t="s">
        <v>571</v>
      </c>
      <c r="C243" s="119" t="s">
        <v>972</v>
      </c>
      <c r="D243" s="119" t="s">
        <v>977</v>
      </c>
      <c r="E243" s="120"/>
      <c r="F243" s="121" t="s">
        <v>1259</v>
      </c>
      <c r="G243" s="121" t="s">
        <v>914</v>
      </c>
      <c r="H243" s="122">
        <v>1</v>
      </c>
      <c r="I243" s="70">
        <v>1338245.2482604668</v>
      </c>
      <c r="J243" s="44">
        <v>542104.93000000005</v>
      </c>
      <c r="K243" s="226">
        <f t="shared" si="6"/>
        <v>796140.3182604668</v>
      </c>
      <c r="L243" s="44">
        <f t="shared" si="7"/>
        <v>333980.86351026583</v>
      </c>
      <c r="M243" s="44">
        <v>333980.86351026583</v>
      </c>
    </row>
    <row r="244" spans="1:13">
      <c r="A244" s="118" t="s">
        <v>572</v>
      </c>
      <c r="B244" s="118" t="s">
        <v>573</v>
      </c>
      <c r="C244" s="119" t="s">
        <v>972</v>
      </c>
      <c r="D244" s="119" t="s">
        <v>977</v>
      </c>
      <c r="E244" s="120"/>
      <c r="F244" s="121" t="s">
        <v>1260</v>
      </c>
      <c r="G244" s="121" t="s">
        <v>915</v>
      </c>
      <c r="H244" s="122">
        <v>11</v>
      </c>
      <c r="I244" s="70">
        <v>1738786.8572216332</v>
      </c>
      <c r="J244" s="44">
        <v>548555.18000000005</v>
      </c>
      <c r="K244" s="226">
        <f t="shared" si="6"/>
        <v>1190231.677221633</v>
      </c>
      <c r="L244" s="44">
        <f t="shared" si="7"/>
        <v>499302.18859447504</v>
      </c>
      <c r="M244" s="44">
        <v>499302.18859447504</v>
      </c>
    </row>
    <row r="245" spans="1:13">
      <c r="A245" s="118" t="s">
        <v>575</v>
      </c>
      <c r="B245" s="118" t="s">
        <v>576</v>
      </c>
      <c r="C245" s="119" t="s">
        <v>950</v>
      </c>
      <c r="D245" s="119"/>
      <c r="E245" s="120"/>
      <c r="F245" s="121" t="s">
        <v>1261</v>
      </c>
      <c r="G245" s="121" t="s">
        <v>801</v>
      </c>
      <c r="H245" s="122">
        <v>15</v>
      </c>
      <c r="I245" s="70">
        <v>76484003.662532568</v>
      </c>
      <c r="J245" s="44">
        <v>23874637.710000001</v>
      </c>
      <c r="K245" s="226">
        <f t="shared" si="6"/>
        <v>52609365.952532567</v>
      </c>
      <c r="L245" s="44">
        <f t="shared" si="7"/>
        <v>22069629.017087411</v>
      </c>
      <c r="M245" s="44">
        <v>22069629.017087411</v>
      </c>
    </row>
    <row r="246" spans="1:13">
      <c r="A246" s="118" t="s">
        <v>578</v>
      </c>
      <c r="B246" s="118" t="s">
        <v>579</v>
      </c>
      <c r="C246" s="119" t="s">
        <v>949</v>
      </c>
      <c r="D246" s="119"/>
      <c r="E246" s="120"/>
      <c r="F246" s="121" t="s">
        <v>577</v>
      </c>
      <c r="G246" s="121" t="s">
        <v>825</v>
      </c>
      <c r="H246" s="122">
        <v>16</v>
      </c>
      <c r="I246" s="70">
        <v>25196800.061417148</v>
      </c>
      <c r="J246" s="44">
        <v>1435889.29</v>
      </c>
      <c r="K246" s="226">
        <f t="shared" si="6"/>
        <v>23760910.771417148</v>
      </c>
      <c r="L246" s="44">
        <f t="shared" si="7"/>
        <v>9967702.0686094929</v>
      </c>
      <c r="M246" s="44">
        <v>8626679.2700000014</v>
      </c>
    </row>
    <row r="247" spans="1:13">
      <c r="A247" s="118" t="s">
        <v>581</v>
      </c>
      <c r="B247" s="118" t="s">
        <v>582</v>
      </c>
      <c r="C247" s="119" t="s">
        <v>949</v>
      </c>
      <c r="D247" s="119"/>
      <c r="E247" s="120"/>
      <c r="F247" s="121" t="s">
        <v>580</v>
      </c>
      <c r="G247" s="121" t="s">
        <v>771</v>
      </c>
      <c r="H247" s="122">
        <v>3</v>
      </c>
      <c r="I247" s="70">
        <v>15259702.65207921</v>
      </c>
      <c r="J247" s="44">
        <v>14277663.84</v>
      </c>
      <c r="K247" s="226">
        <f t="shared" si="6"/>
        <v>982038.81207920983</v>
      </c>
      <c r="L247" s="44">
        <f t="shared" si="7"/>
        <v>411965.2816672285</v>
      </c>
      <c r="M247" s="44">
        <v>411965.2816672285</v>
      </c>
    </row>
    <row r="248" spans="1:13">
      <c r="A248" s="118" t="s">
        <v>583</v>
      </c>
      <c r="B248" s="118" t="s">
        <v>584</v>
      </c>
      <c r="C248" s="119" t="s">
        <v>949</v>
      </c>
      <c r="D248" s="119" t="s">
        <v>977</v>
      </c>
      <c r="E248" s="120"/>
      <c r="F248" s="121" t="s">
        <v>1262</v>
      </c>
      <c r="G248" s="121" t="s">
        <v>814</v>
      </c>
      <c r="H248" s="122">
        <v>1</v>
      </c>
      <c r="I248" s="70">
        <v>14069333.658070652</v>
      </c>
      <c r="J248" s="44">
        <v>4936519.38</v>
      </c>
      <c r="K248" s="226">
        <f t="shared" si="6"/>
        <v>9132814.278070651</v>
      </c>
      <c r="L248" s="44">
        <f t="shared" si="7"/>
        <v>3831215.5896506379</v>
      </c>
      <c r="M248" s="44">
        <v>2460000</v>
      </c>
    </row>
    <row r="249" spans="1:13">
      <c r="A249" s="118" t="s">
        <v>585</v>
      </c>
      <c r="B249" s="118" t="s">
        <v>586</v>
      </c>
      <c r="C249" s="119" t="s">
        <v>949</v>
      </c>
      <c r="D249" s="119"/>
      <c r="E249" s="120"/>
      <c r="F249" s="121" t="s">
        <v>1263</v>
      </c>
      <c r="G249" s="121" t="s">
        <v>916</v>
      </c>
      <c r="H249" s="122">
        <v>1</v>
      </c>
      <c r="I249" s="70">
        <v>12088567.458322708</v>
      </c>
      <c r="J249" s="44">
        <v>3697269.8</v>
      </c>
      <c r="K249" s="226">
        <f t="shared" si="6"/>
        <v>8391297.6583227068</v>
      </c>
      <c r="L249" s="44">
        <f t="shared" si="7"/>
        <v>3520149.3676663754</v>
      </c>
      <c r="M249" s="44">
        <v>3520149.3676663754</v>
      </c>
    </row>
    <row r="250" spans="1:13">
      <c r="A250" s="118" t="s">
        <v>587</v>
      </c>
      <c r="B250" s="118" t="s">
        <v>588</v>
      </c>
      <c r="C250" s="119" t="s">
        <v>949</v>
      </c>
      <c r="D250" s="119"/>
      <c r="E250" s="120"/>
      <c r="F250" s="121" t="s">
        <v>1264</v>
      </c>
      <c r="G250" s="121" t="s">
        <v>868</v>
      </c>
      <c r="H250" s="122">
        <v>12</v>
      </c>
      <c r="I250" s="70">
        <v>46122634.266174614</v>
      </c>
      <c r="J250" s="44">
        <v>16709883.199999999</v>
      </c>
      <c r="K250" s="226">
        <f t="shared" si="6"/>
        <v>29412751.066174615</v>
      </c>
      <c r="L250" s="44">
        <f t="shared" si="7"/>
        <v>12338649.072260251</v>
      </c>
      <c r="M250" s="44">
        <v>12338649.07</v>
      </c>
    </row>
    <row r="251" spans="1:13">
      <c r="A251" s="118">
        <v>450021</v>
      </c>
      <c r="B251" s="118" t="s">
        <v>589</v>
      </c>
      <c r="C251" s="119" t="s">
        <v>949</v>
      </c>
      <c r="D251" s="119"/>
      <c r="E251" s="120"/>
      <c r="F251" s="121" t="s">
        <v>1265</v>
      </c>
      <c r="G251" s="121" t="s">
        <v>775</v>
      </c>
      <c r="H251" s="122">
        <v>9</v>
      </c>
      <c r="I251" s="70">
        <v>118603395.75313352</v>
      </c>
      <c r="J251" s="44">
        <v>28749420.739999998</v>
      </c>
      <c r="K251" s="226">
        <f t="shared" si="6"/>
        <v>89853975.013133526</v>
      </c>
      <c r="L251" s="44">
        <f t="shared" si="7"/>
        <v>37693742.518009514</v>
      </c>
      <c r="M251" s="44">
        <v>17171286.850000001</v>
      </c>
    </row>
    <row r="252" spans="1:13">
      <c r="A252" s="118" t="s">
        <v>591</v>
      </c>
      <c r="B252" s="118" t="s">
        <v>592</v>
      </c>
      <c r="C252" s="119" t="s">
        <v>949</v>
      </c>
      <c r="D252" s="119"/>
      <c r="E252" s="120"/>
      <c r="F252" s="121" t="s">
        <v>590</v>
      </c>
      <c r="G252" s="121" t="s">
        <v>771</v>
      </c>
      <c r="H252" s="122">
        <v>3</v>
      </c>
      <c r="I252" s="70">
        <v>28678032.276064731</v>
      </c>
      <c r="J252" s="44">
        <v>8204816.6600000001</v>
      </c>
      <c r="K252" s="226">
        <f t="shared" si="6"/>
        <v>20473215.616064731</v>
      </c>
      <c r="L252" s="44">
        <f t="shared" si="7"/>
        <v>8588513.9509391543</v>
      </c>
      <c r="M252" s="44">
        <v>8588513.9509391543</v>
      </c>
    </row>
    <row r="253" spans="1:13">
      <c r="A253" s="118" t="s">
        <v>593</v>
      </c>
      <c r="B253" s="118" t="s">
        <v>594</v>
      </c>
      <c r="C253" s="119" t="s">
        <v>972</v>
      </c>
      <c r="D253" s="119" t="s">
        <v>977</v>
      </c>
      <c r="E253" s="120"/>
      <c r="F253" s="121" t="s">
        <v>1080</v>
      </c>
      <c r="G253" s="121" t="s">
        <v>828</v>
      </c>
      <c r="H253" s="122">
        <v>16</v>
      </c>
      <c r="I253" s="70">
        <v>2107594.7815263835</v>
      </c>
      <c r="J253" s="44">
        <v>517747.72</v>
      </c>
      <c r="K253" s="226">
        <f t="shared" si="6"/>
        <v>1589847.0615263835</v>
      </c>
      <c r="L253" s="44">
        <f t="shared" si="7"/>
        <v>666940.84231031791</v>
      </c>
      <c r="M253" s="44">
        <v>666940.84231031791</v>
      </c>
    </row>
    <row r="254" spans="1:13">
      <c r="A254" s="118" t="s">
        <v>595</v>
      </c>
      <c r="B254" s="118" t="s">
        <v>596</v>
      </c>
      <c r="C254" s="119" t="s">
        <v>949</v>
      </c>
      <c r="D254" s="119" t="s">
        <v>977</v>
      </c>
      <c r="E254" s="120"/>
      <c r="F254" s="121" t="s">
        <v>1266</v>
      </c>
      <c r="G254" s="121" t="s">
        <v>870</v>
      </c>
      <c r="H254" s="122">
        <v>1</v>
      </c>
      <c r="I254" s="70">
        <v>6941600.5766109936</v>
      </c>
      <c r="J254" s="44">
        <v>1326838.76</v>
      </c>
      <c r="K254" s="226">
        <f t="shared" si="6"/>
        <v>5614761.8166109938</v>
      </c>
      <c r="L254" s="44">
        <f t="shared" si="7"/>
        <v>2355392.582068312</v>
      </c>
      <c r="M254" s="44">
        <v>1100000</v>
      </c>
    </row>
    <row r="255" spans="1:13">
      <c r="A255" s="118" t="s">
        <v>597</v>
      </c>
      <c r="B255" s="118" t="s">
        <v>598</v>
      </c>
      <c r="C255" s="119" t="s">
        <v>949</v>
      </c>
      <c r="D255" s="119"/>
      <c r="E255" s="120"/>
      <c r="F255" s="121" t="s">
        <v>1267</v>
      </c>
      <c r="G255" s="121" t="s">
        <v>821</v>
      </c>
      <c r="H255" s="122">
        <v>3</v>
      </c>
      <c r="I255" s="70">
        <v>10811991.906492386</v>
      </c>
      <c r="J255" s="44">
        <v>5133625.0600000005</v>
      </c>
      <c r="K255" s="226">
        <f t="shared" si="6"/>
        <v>5678366.8464923855</v>
      </c>
      <c r="L255" s="44">
        <f t="shared" si="7"/>
        <v>2382074.8921035556</v>
      </c>
      <c r="M255" s="44">
        <v>2382074.89</v>
      </c>
    </row>
    <row r="256" spans="1:13">
      <c r="A256" s="118" t="s">
        <v>599</v>
      </c>
      <c r="B256" s="118" t="s">
        <v>600</v>
      </c>
      <c r="C256" s="119" t="s">
        <v>949</v>
      </c>
      <c r="D256" s="119"/>
      <c r="E256" s="120"/>
      <c r="F256" s="121" t="s">
        <v>1268</v>
      </c>
      <c r="G256" s="121" t="s">
        <v>771</v>
      </c>
      <c r="H256" s="122">
        <v>3</v>
      </c>
      <c r="I256" s="70">
        <v>13225947.618149666</v>
      </c>
      <c r="J256" s="44">
        <v>5693544.96</v>
      </c>
      <c r="K256" s="226">
        <f t="shared" si="6"/>
        <v>7532402.6581496662</v>
      </c>
      <c r="L256" s="44">
        <f t="shared" si="7"/>
        <v>3159842.9150937847</v>
      </c>
      <c r="M256" s="44">
        <v>3159842.92</v>
      </c>
    </row>
    <row r="257" spans="1:13">
      <c r="A257" s="118" t="s">
        <v>1269</v>
      </c>
      <c r="B257" s="118" t="s">
        <v>601</v>
      </c>
      <c r="C257" s="119" t="s">
        <v>949</v>
      </c>
      <c r="D257" s="119" t="s">
        <v>977</v>
      </c>
      <c r="E257" s="120"/>
      <c r="F257" s="121" t="s">
        <v>1270</v>
      </c>
      <c r="G257" s="121" t="s">
        <v>917</v>
      </c>
      <c r="H257" s="122">
        <v>17</v>
      </c>
      <c r="I257" s="70">
        <v>2545154.1973188906</v>
      </c>
      <c r="J257" s="44">
        <v>0</v>
      </c>
      <c r="K257" s="226">
        <f t="shared" si="6"/>
        <v>2545154.1973188906</v>
      </c>
      <c r="L257" s="44">
        <f t="shared" si="7"/>
        <v>1067692.1857752746</v>
      </c>
      <c r="M257" s="44">
        <v>650000</v>
      </c>
    </row>
    <row r="258" spans="1:13">
      <c r="A258" s="118" t="s">
        <v>602</v>
      </c>
      <c r="B258" s="118" t="s">
        <v>603</v>
      </c>
      <c r="C258" s="119" t="s">
        <v>949</v>
      </c>
      <c r="D258" s="119" t="s">
        <v>977</v>
      </c>
      <c r="E258" s="120"/>
      <c r="F258" s="121" t="s">
        <v>1271</v>
      </c>
      <c r="G258" s="121" t="s">
        <v>791</v>
      </c>
      <c r="H258" s="122">
        <v>3</v>
      </c>
      <c r="I258" s="70">
        <v>713727.85070529801</v>
      </c>
      <c r="J258" s="44">
        <v>116488.92</v>
      </c>
      <c r="K258" s="226">
        <f t="shared" si="6"/>
        <v>597238.93070529797</v>
      </c>
      <c r="L258" s="44">
        <f t="shared" si="7"/>
        <v>250541.73143087249</v>
      </c>
      <c r="M258" s="44">
        <v>250541.73143087249</v>
      </c>
    </row>
    <row r="259" spans="1:13">
      <c r="A259" s="118" t="s">
        <v>1272</v>
      </c>
      <c r="B259" s="118" t="s">
        <v>604</v>
      </c>
      <c r="C259" s="119" t="s">
        <v>949</v>
      </c>
      <c r="D259" s="119" t="s">
        <v>977</v>
      </c>
      <c r="E259" s="120"/>
      <c r="F259" s="121" t="s">
        <v>1273</v>
      </c>
      <c r="G259" s="121" t="s">
        <v>918</v>
      </c>
      <c r="H259" s="122">
        <v>8</v>
      </c>
      <c r="I259" s="70">
        <v>1957520.9566828813</v>
      </c>
      <c r="J259" s="44">
        <v>0</v>
      </c>
      <c r="K259" s="226">
        <f t="shared" ref="K259:K322" si="8">I259-J259</f>
        <v>1957520.9566828813</v>
      </c>
      <c r="L259" s="44">
        <f t="shared" ref="L259:L322" si="9">K259*0.4195</f>
        <v>821180.04132846871</v>
      </c>
      <c r="M259" s="44">
        <v>82973</v>
      </c>
    </row>
    <row r="260" spans="1:13">
      <c r="A260" s="118" t="s">
        <v>605</v>
      </c>
      <c r="B260" s="118" t="s">
        <v>606</v>
      </c>
      <c r="C260" s="119" t="s">
        <v>949</v>
      </c>
      <c r="D260" s="119"/>
      <c r="E260" s="120"/>
      <c r="F260" s="121" t="s">
        <v>1274</v>
      </c>
      <c r="G260" s="121" t="s">
        <v>775</v>
      </c>
      <c r="H260" s="122">
        <v>9</v>
      </c>
      <c r="I260" s="70">
        <v>3357244.8442340419</v>
      </c>
      <c r="J260" s="44">
        <v>947615.71</v>
      </c>
      <c r="K260" s="226">
        <f t="shared" si="8"/>
        <v>2409629.1342340419</v>
      </c>
      <c r="L260" s="44">
        <f t="shared" si="9"/>
        <v>1010839.4218111805</v>
      </c>
      <c r="M260" s="44">
        <v>460485.28</v>
      </c>
    </row>
    <row r="261" spans="1:13">
      <c r="A261" s="118" t="s">
        <v>607</v>
      </c>
      <c r="B261" s="118" t="s">
        <v>608</v>
      </c>
      <c r="C261" s="119" t="s">
        <v>949</v>
      </c>
      <c r="D261" s="119" t="s">
        <v>977</v>
      </c>
      <c r="E261" s="120"/>
      <c r="F261" s="121" t="s">
        <v>1275</v>
      </c>
      <c r="G261" s="121" t="s">
        <v>876</v>
      </c>
      <c r="H261" s="122">
        <v>3</v>
      </c>
      <c r="I261" s="70">
        <v>1141414.3843066995</v>
      </c>
      <c r="J261" s="44">
        <v>233730.49</v>
      </c>
      <c r="K261" s="226">
        <f t="shared" si="8"/>
        <v>907683.89430669951</v>
      </c>
      <c r="L261" s="44">
        <f t="shared" si="9"/>
        <v>380773.39366166043</v>
      </c>
      <c r="M261" s="44">
        <v>380773.39366166043</v>
      </c>
    </row>
    <row r="262" spans="1:13">
      <c r="A262" s="118" t="s">
        <v>610</v>
      </c>
      <c r="B262" s="118" t="s">
        <v>611</v>
      </c>
      <c r="C262" s="119" t="s">
        <v>949</v>
      </c>
      <c r="D262" s="119"/>
      <c r="E262" s="120"/>
      <c r="F262" s="121" t="s">
        <v>609</v>
      </c>
      <c r="G262" s="121" t="s">
        <v>778</v>
      </c>
      <c r="H262" s="122">
        <v>5</v>
      </c>
      <c r="I262" s="70">
        <v>15019412.552945469</v>
      </c>
      <c r="J262" s="44">
        <v>5133988.3</v>
      </c>
      <c r="K262" s="226">
        <f t="shared" si="8"/>
        <v>9885424.2529454678</v>
      </c>
      <c r="L262" s="44">
        <f t="shared" si="9"/>
        <v>4146935.4741106238</v>
      </c>
      <c r="M262" s="44">
        <v>4146935.4741106238</v>
      </c>
    </row>
    <row r="263" spans="1:13">
      <c r="A263" s="118" t="s">
        <v>613</v>
      </c>
      <c r="B263" s="118" t="s">
        <v>614</v>
      </c>
      <c r="C263" s="119" t="s">
        <v>972</v>
      </c>
      <c r="D263" s="119" t="s">
        <v>977</v>
      </c>
      <c r="E263" s="120"/>
      <c r="F263" s="121" t="s">
        <v>1276</v>
      </c>
      <c r="G263" s="121" t="s">
        <v>848</v>
      </c>
      <c r="H263" s="122">
        <v>19</v>
      </c>
      <c r="I263" s="70">
        <v>90630.284905077453</v>
      </c>
      <c r="J263" s="44">
        <v>31618.62</v>
      </c>
      <c r="K263" s="226">
        <f t="shared" si="8"/>
        <v>59011.664905077458</v>
      </c>
      <c r="L263" s="44">
        <f t="shared" si="9"/>
        <v>24755.393427679992</v>
      </c>
      <c r="M263" s="44">
        <v>24755.393427679992</v>
      </c>
    </row>
    <row r="264" spans="1:13">
      <c r="A264" s="118" t="s">
        <v>616</v>
      </c>
      <c r="B264" s="118" t="s">
        <v>617</v>
      </c>
      <c r="C264" s="119" t="s">
        <v>949</v>
      </c>
      <c r="D264" s="119"/>
      <c r="E264" s="120"/>
      <c r="F264" s="121" t="s">
        <v>615</v>
      </c>
      <c r="G264" s="121" t="s">
        <v>792</v>
      </c>
      <c r="H264" s="122">
        <v>7</v>
      </c>
      <c r="I264" s="70">
        <v>4288972.8981746361</v>
      </c>
      <c r="J264" s="44">
        <v>1308767.51</v>
      </c>
      <c r="K264" s="226">
        <f t="shared" si="8"/>
        <v>2980205.3881746363</v>
      </c>
      <c r="L264" s="44">
        <f t="shared" si="9"/>
        <v>1250196.1603392598</v>
      </c>
      <c r="M264" s="44">
        <v>1250196.16033926</v>
      </c>
    </row>
    <row r="265" spans="1:13">
      <c r="A265" s="118" t="s">
        <v>619</v>
      </c>
      <c r="B265" s="118" t="s">
        <v>620</v>
      </c>
      <c r="C265" s="119" t="s">
        <v>949</v>
      </c>
      <c r="D265" s="120"/>
      <c r="E265" s="120"/>
      <c r="F265" s="121" t="s">
        <v>618</v>
      </c>
      <c r="G265" s="121" t="s">
        <v>792</v>
      </c>
      <c r="H265" s="122">
        <v>7</v>
      </c>
      <c r="I265" s="70">
        <v>12271444.361681392</v>
      </c>
      <c r="J265" s="44">
        <v>3436985.36</v>
      </c>
      <c r="K265" s="226">
        <f t="shared" si="8"/>
        <v>8834459.001681393</v>
      </c>
      <c r="L265" s="44">
        <f t="shared" si="9"/>
        <v>3706055.551205344</v>
      </c>
      <c r="M265" s="44">
        <v>3706055.551205344</v>
      </c>
    </row>
    <row r="266" spans="1:13">
      <c r="A266" s="118" t="s">
        <v>621</v>
      </c>
      <c r="B266" s="118" t="s">
        <v>622</v>
      </c>
      <c r="C266" s="119" t="s">
        <v>949</v>
      </c>
      <c r="D266" s="119"/>
      <c r="E266" s="120"/>
      <c r="F266" s="121" t="s">
        <v>1277</v>
      </c>
      <c r="G266" s="121" t="s">
        <v>773</v>
      </c>
      <c r="H266" s="122">
        <v>6</v>
      </c>
      <c r="I266" s="70">
        <v>52084720.306246623</v>
      </c>
      <c r="J266" s="44">
        <v>11835578.43</v>
      </c>
      <c r="K266" s="226">
        <f t="shared" si="8"/>
        <v>40249141.876246624</v>
      </c>
      <c r="L266" s="44">
        <f t="shared" si="9"/>
        <v>16884515.017085459</v>
      </c>
      <c r="M266" s="44">
        <v>16884515.017085459</v>
      </c>
    </row>
    <row r="267" spans="1:13">
      <c r="A267" s="118" t="s">
        <v>1278</v>
      </c>
      <c r="B267" s="118" t="s">
        <v>623</v>
      </c>
      <c r="C267" s="119" t="s">
        <v>949</v>
      </c>
      <c r="D267" s="119"/>
      <c r="E267" s="120"/>
      <c r="F267" s="121" t="s">
        <v>1279</v>
      </c>
      <c r="G267" s="121" t="s">
        <v>772</v>
      </c>
      <c r="H267" s="122">
        <v>17</v>
      </c>
      <c r="I267" s="70">
        <v>15030309.241286609</v>
      </c>
      <c r="J267" s="44">
        <v>3788400.7399999998</v>
      </c>
      <c r="K267" s="226">
        <f t="shared" si="8"/>
        <v>11241908.501286609</v>
      </c>
      <c r="L267" s="44">
        <f t="shared" si="9"/>
        <v>4715980.616289732</v>
      </c>
      <c r="M267" s="44">
        <v>4715980.616289732</v>
      </c>
    </row>
    <row r="268" spans="1:13">
      <c r="A268" s="118" t="s">
        <v>624</v>
      </c>
      <c r="B268" s="118" t="s">
        <v>625</v>
      </c>
      <c r="C268" s="119" t="s">
        <v>949</v>
      </c>
      <c r="D268" s="119"/>
      <c r="E268" s="120"/>
      <c r="F268" s="121" t="s">
        <v>1280</v>
      </c>
      <c r="G268" s="121" t="s">
        <v>802</v>
      </c>
      <c r="H268" s="122">
        <v>5</v>
      </c>
      <c r="I268" s="70">
        <v>15746781.747305118</v>
      </c>
      <c r="J268" s="44">
        <v>5674868.2000000002</v>
      </c>
      <c r="K268" s="226">
        <f t="shared" si="8"/>
        <v>10071913.547305118</v>
      </c>
      <c r="L268" s="44">
        <f t="shared" si="9"/>
        <v>4225167.7330944967</v>
      </c>
      <c r="M268" s="44">
        <v>4225167.7330944967</v>
      </c>
    </row>
    <row r="269" spans="1:13">
      <c r="A269" s="118" t="s">
        <v>626</v>
      </c>
      <c r="B269" s="118" t="s">
        <v>627</v>
      </c>
      <c r="C269" s="119" t="s">
        <v>949</v>
      </c>
      <c r="D269" s="119"/>
      <c r="E269" s="120"/>
      <c r="F269" s="121" t="s">
        <v>1281</v>
      </c>
      <c r="G269" s="121" t="s">
        <v>818</v>
      </c>
      <c r="H269" s="122">
        <v>20</v>
      </c>
      <c r="I269" s="70">
        <v>15085813.329675918</v>
      </c>
      <c r="J269" s="44">
        <v>3935827.99</v>
      </c>
      <c r="K269" s="226">
        <f t="shared" si="8"/>
        <v>11149985.339675918</v>
      </c>
      <c r="L269" s="44">
        <f t="shared" si="9"/>
        <v>4677418.8499940475</v>
      </c>
      <c r="M269" s="44">
        <v>4677418.84</v>
      </c>
    </row>
    <row r="270" spans="1:13">
      <c r="A270" s="118" t="s">
        <v>628</v>
      </c>
      <c r="B270" s="118" t="s">
        <v>629</v>
      </c>
      <c r="C270" s="119" t="s">
        <v>949</v>
      </c>
      <c r="D270" s="119" t="s">
        <v>977</v>
      </c>
      <c r="E270" s="120"/>
      <c r="F270" s="121" t="s">
        <v>1282</v>
      </c>
      <c r="G270" s="121" t="s">
        <v>919</v>
      </c>
      <c r="H270" s="122">
        <v>1</v>
      </c>
      <c r="I270" s="70">
        <v>5033397.8163564038</v>
      </c>
      <c r="J270" s="44">
        <v>978380.21</v>
      </c>
      <c r="K270" s="226">
        <f t="shared" si="8"/>
        <v>4055017.6063564038</v>
      </c>
      <c r="L270" s="44">
        <f t="shared" si="9"/>
        <v>1701079.8858665114</v>
      </c>
      <c r="M270" s="44">
        <v>261777.41</v>
      </c>
    </row>
    <row r="271" spans="1:13">
      <c r="A271" s="118" t="s">
        <v>631</v>
      </c>
      <c r="B271" s="118" t="s">
        <v>632</v>
      </c>
      <c r="C271" s="119" t="s">
        <v>949</v>
      </c>
      <c r="D271" s="119"/>
      <c r="E271" s="120"/>
      <c r="F271" s="121" t="s">
        <v>630</v>
      </c>
      <c r="G271" s="121" t="s">
        <v>810</v>
      </c>
      <c r="H271" s="122">
        <v>2</v>
      </c>
      <c r="I271" s="70">
        <v>8724275.0216292534</v>
      </c>
      <c r="J271" s="44">
        <v>2197458.12</v>
      </c>
      <c r="K271" s="226">
        <f t="shared" si="8"/>
        <v>6526816.9016292533</v>
      </c>
      <c r="L271" s="44">
        <f t="shared" si="9"/>
        <v>2737999.6902334718</v>
      </c>
      <c r="M271" s="44">
        <v>2737999.69</v>
      </c>
    </row>
    <row r="272" spans="1:13">
      <c r="A272" s="118" t="s">
        <v>634</v>
      </c>
      <c r="B272" s="118" t="s">
        <v>635</v>
      </c>
      <c r="C272" s="119" t="s">
        <v>949</v>
      </c>
      <c r="D272" s="119"/>
      <c r="E272" s="120"/>
      <c r="F272" s="121" t="s">
        <v>633</v>
      </c>
      <c r="G272" s="121" t="s">
        <v>785</v>
      </c>
      <c r="H272" s="122">
        <v>18</v>
      </c>
      <c r="I272" s="70">
        <v>7758175.7473313753</v>
      </c>
      <c r="J272" s="44">
        <v>394517.28</v>
      </c>
      <c r="K272" s="226">
        <f t="shared" si="8"/>
        <v>7363658.467331375</v>
      </c>
      <c r="L272" s="44">
        <f t="shared" si="9"/>
        <v>3089054.7270455118</v>
      </c>
      <c r="M272" s="44">
        <v>3089054.73</v>
      </c>
    </row>
    <row r="273" spans="1:13">
      <c r="A273" s="118" t="s">
        <v>636</v>
      </c>
      <c r="B273" s="118" t="s">
        <v>637</v>
      </c>
      <c r="C273" s="119" t="s">
        <v>973</v>
      </c>
      <c r="D273" s="119"/>
      <c r="E273" s="120"/>
      <c r="F273" s="121" t="s">
        <v>1286</v>
      </c>
      <c r="G273" s="121" t="s">
        <v>775</v>
      </c>
      <c r="H273" s="122">
        <v>9</v>
      </c>
      <c r="I273" s="70">
        <v>43371770.29559534</v>
      </c>
      <c r="J273" s="44">
        <v>8983735.4700000007</v>
      </c>
      <c r="K273" s="226">
        <f t="shared" si="8"/>
        <v>34388034.825595342</v>
      </c>
      <c r="L273" s="44">
        <f t="shared" si="9"/>
        <v>14425780.609337246</v>
      </c>
      <c r="M273" s="44">
        <v>14425780.609337246</v>
      </c>
    </row>
    <row r="274" spans="1:13">
      <c r="A274" s="118" t="s">
        <v>638</v>
      </c>
      <c r="B274" s="118" t="s">
        <v>639</v>
      </c>
      <c r="C274" s="119" t="s">
        <v>973</v>
      </c>
      <c r="D274" s="119"/>
      <c r="E274" s="120"/>
      <c r="F274" s="121" t="s">
        <v>1287</v>
      </c>
      <c r="G274" s="121" t="s">
        <v>775</v>
      </c>
      <c r="H274" s="122">
        <v>9</v>
      </c>
      <c r="I274" s="70">
        <v>11788926.645736195</v>
      </c>
      <c r="J274" s="44">
        <v>1411409.18</v>
      </c>
      <c r="K274" s="226">
        <f t="shared" si="8"/>
        <v>10377517.465736195</v>
      </c>
      <c r="L274" s="44">
        <f t="shared" si="9"/>
        <v>4353368.5768763339</v>
      </c>
      <c r="M274" s="44">
        <v>4353368.5768763339</v>
      </c>
    </row>
    <row r="275" spans="1:13">
      <c r="A275" s="118" t="s">
        <v>642</v>
      </c>
      <c r="B275" s="118" t="s">
        <v>643</v>
      </c>
      <c r="C275" s="119" t="s">
        <v>949</v>
      </c>
      <c r="D275" s="119" t="s">
        <v>977</v>
      </c>
      <c r="E275" s="120"/>
      <c r="F275" s="121" t="s">
        <v>1288</v>
      </c>
      <c r="G275" s="121" t="s">
        <v>920</v>
      </c>
      <c r="H275" s="122">
        <v>14</v>
      </c>
      <c r="I275" s="70">
        <v>486265.43493552011</v>
      </c>
      <c r="J275" s="44">
        <v>315530.84999999998</v>
      </c>
      <c r="K275" s="226">
        <f t="shared" si="8"/>
        <v>170734.58493552014</v>
      </c>
      <c r="L275" s="44">
        <f t="shared" si="9"/>
        <v>71623.158380450695</v>
      </c>
      <c r="M275" s="44">
        <v>71623.158380450695</v>
      </c>
    </row>
    <row r="276" spans="1:13">
      <c r="A276" s="118" t="s">
        <v>644</v>
      </c>
      <c r="B276" s="118" t="s">
        <v>645</v>
      </c>
      <c r="C276" s="119" t="s">
        <v>949</v>
      </c>
      <c r="D276" s="119" t="s">
        <v>977</v>
      </c>
      <c r="E276" s="120"/>
      <c r="F276" s="121" t="s">
        <v>1289</v>
      </c>
      <c r="G276" s="121" t="s">
        <v>921</v>
      </c>
      <c r="H276" s="122">
        <v>7</v>
      </c>
      <c r="I276" s="70">
        <v>1567487.7007802557</v>
      </c>
      <c r="J276" s="44">
        <v>89285.25</v>
      </c>
      <c r="K276" s="226">
        <f t="shared" si="8"/>
        <v>1478202.4507802557</v>
      </c>
      <c r="L276" s="44">
        <f t="shared" si="9"/>
        <v>620105.92810231727</v>
      </c>
      <c r="M276" s="44">
        <v>25000</v>
      </c>
    </row>
    <row r="277" spans="1:13">
      <c r="A277" s="118" t="s">
        <v>1290</v>
      </c>
      <c r="B277" s="118" t="s">
        <v>647</v>
      </c>
      <c r="C277" s="119" t="s">
        <v>972</v>
      </c>
      <c r="D277" s="119" t="s">
        <v>977</v>
      </c>
      <c r="E277" s="120"/>
      <c r="F277" s="121" t="s">
        <v>1291</v>
      </c>
      <c r="G277" s="121" t="s">
        <v>922</v>
      </c>
      <c r="H277" s="122">
        <v>13</v>
      </c>
      <c r="I277" s="70">
        <v>606988.13489950018</v>
      </c>
      <c r="J277" s="44">
        <v>145959.48000000001</v>
      </c>
      <c r="K277" s="226">
        <f t="shared" si="8"/>
        <v>461028.65489950019</v>
      </c>
      <c r="L277" s="44">
        <f t="shared" si="9"/>
        <v>193401.52073034033</v>
      </c>
      <c r="M277" s="44">
        <v>193401.52073034033</v>
      </c>
    </row>
    <row r="278" spans="1:13">
      <c r="A278" s="118" t="s">
        <v>649</v>
      </c>
      <c r="B278" s="118" t="s">
        <v>650</v>
      </c>
      <c r="C278" s="119" t="s">
        <v>949</v>
      </c>
      <c r="D278" s="119"/>
      <c r="E278" s="120"/>
      <c r="F278" s="121" t="s">
        <v>648</v>
      </c>
      <c r="G278" s="121" t="s">
        <v>771</v>
      </c>
      <c r="H278" s="122">
        <v>3</v>
      </c>
      <c r="I278" s="70">
        <v>25698900.313552897</v>
      </c>
      <c r="J278" s="44">
        <v>5615750.25</v>
      </c>
      <c r="K278" s="226">
        <f t="shared" si="8"/>
        <v>20083150.063552897</v>
      </c>
      <c r="L278" s="44">
        <f t="shared" si="9"/>
        <v>8424881.4516604394</v>
      </c>
      <c r="M278" s="44">
        <v>8424881.4534871299</v>
      </c>
    </row>
    <row r="279" spans="1:13">
      <c r="A279" s="118" t="s">
        <v>651</v>
      </c>
      <c r="B279" s="118" t="s">
        <v>652</v>
      </c>
      <c r="C279" s="119" t="s">
        <v>949</v>
      </c>
      <c r="D279" s="119" t="s">
        <v>977</v>
      </c>
      <c r="E279" s="120"/>
      <c r="F279" s="121" t="s">
        <v>1292</v>
      </c>
      <c r="G279" s="121" t="s">
        <v>923</v>
      </c>
      <c r="H279" s="122">
        <v>8</v>
      </c>
      <c r="I279" s="70">
        <v>1594798.4308266419</v>
      </c>
      <c r="J279" s="44">
        <v>602037.97</v>
      </c>
      <c r="K279" s="226">
        <f t="shared" si="8"/>
        <v>992760.46082664188</v>
      </c>
      <c r="L279" s="44">
        <f t="shared" si="9"/>
        <v>416463.01331677625</v>
      </c>
      <c r="M279" s="44">
        <v>416463.01331677625</v>
      </c>
    </row>
    <row r="280" spans="1:13">
      <c r="A280" s="118" t="s">
        <v>654</v>
      </c>
      <c r="B280" s="118" t="s">
        <v>655</v>
      </c>
      <c r="C280" s="119" t="s">
        <v>949</v>
      </c>
      <c r="D280" s="119"/>
      <c r="E280" s="120"/>
      <c r="F280" s="121" t="s">
        <v>653</v>
      </c>
      <c r="G280" s="121" t="s">
        <v>924</v>
      </c>
      <c r="H280" s="122">
        <v>10</v>
      </c>
      <c r="I280" s="70">
        <v>13230618.192467904</v>
      </c>
      <c r="J280" s="44">
        <v>2226523.1</v>
      </c>
      <c r="K280" s="226">
        <f t="shared" si="8"/>
        <v>11004095.092467904</v>
      </c>
      <c r="L280" s="44">
        <f t="shared" si="9"/>
        <v>4616217.8912902856</v>
      </c>
      <c r="M280" s="44">
        <v>4616217.8941893363</v>
      </c>
    </row>
    <row r="281" spans="1:13">
      <c r="A281" s="118" t="s">
        <v>657</v>
      </c>
      <c r="B281" s="118" t="s">
        <v>658</v>
      </c>
      <c r="C281" s="119" t="s">
        <v>949</v>
      </c>
      <c r="D281" s="119"/>
      <c r="E281" s="120"/>
      <c r="F281" s="121" t="s">
        <v>656</v>
      </c>
      <c r="G281" s="121" t="s">
        <v>779</v>
      </c>
      <c r="H281" s="122">
        <v>10</v>
      </c>
      <c r="I281" s="70">
        <v>13880161.806055756</v>
      </c>
      <c r="J281" s="44">
        <v>4137674.85</v>
      </c>
      <c r="K281" s="226">
        <f t="shared" si="8"/>
        <v>9742486.9560557567</v>
      </c>
      <c r="L281" s="44">
        <f t="shared" si="9"/>
        <v>4086973.27806539</v>
      </c>
      <c r="M281" s="44">
        <v>1249099.3580077107</v>
      </c>
    </row>
    <row r="282" spans="1:13">
      <c r="A282" s="118" t="s">
        <v>1476</v>
      </c>
      <c r="B282" s="118" t="s">
        <v>659</v>
      </c>
      <c r="C282" s="119" t="s">
        <v>949</v>
      </c>
      <c r="D282" s="119"/>
      <c r="E282" s="120"/>
      <c r="F282" s="121" t="s">
        <v>1296</v>
      </c>
      <c r="G282" s="121" t="s">
        <v>792</v>
      </c>
      <c r="H282" s="122">
        <v>7</v>
      </c>
      <c r="I282" s="70">
        <v>-2422216.2828636998</v>
      </c>
      <c r="J282" s="44">
        <v>2371490.61</v>
      </c>
      <c r="K282" s="226">
        <f t="shared" si="8"/>
        <v>-4793706.8928637002</v>
      </c>
      <c r="L282" s="44">
        <v>0</v>
      </c>
      <c r="M282" s="44">
        <v>0</v>
      </c>
    </row>
    <row r="283" spans="1:13">
      <c r="A283" s="118" t="s">
        <v>661</v>
      </c>
      <c r="B283" s="118" t="s">
        <v>662</v>
      </c>
      <c r="C283" s="119" t="s">
        <v>949</v>
      </c>
      <c r="D283" s="119"/>
      <c r="E283" s="120"/>
      <c r="F283" s="121" t="s">
        <v>660</v>
      </c>
      <c r="G283" s="121" t="s">
        <v>925</v>
      </c>
      <c r="H283" s="122">
        <v>17</v>
      </c>
      <c r="I283" s="70">
        <v>8900633.9932212941</v>
      </c>
      <c r="J283" s="44">
        <v>2230309.61</v>
      </c>
      <c r="K283" s="226">
        <f t="shared" si="8"/>
        <v>6670324.3832212947</v>
      </c>
      <c r="L283" s="44">
        <f t="shared" si="9"/>
        <v>2798201.0787613331</v>
      </c>
      <c r="M283" s="44">
        <v>2798201.0787613331</v>
      </c>
    </row>
    <row r="284" spans="1:13">
      <c r="A284" s="118" t="s">
        <v>663</v>
      </c>
      <c r="B284" s="118" t="s">
        <v>664</v>
      </c>
      <c r="C284" s="119" t="s">
        <v>972</v>
      </c>
      <c r="D284" s="119" t="s">
        <v>977</v>
      </c>
      <c r="E284" s="120"/>
      <c r="F284" s="121" t="s">
        <v>1079</v>
      </c>
      <c r="G284" s="121" t="s">
        <v>926</v>
      </c>
      <c r="H284" s="122">
        <v>12</v>
      </c>
      <c r="I284" s="70">
        <v>1429802.448127788</v>
      </c>
      <c r="J284" s="44">
        <v>114434.9</v>
      </c>
      <c r="K284" s="226">
        <f t="shared" si="8"/>
        <v>1315367.5481277881</v>
      </c>
      <c r="L284" s="44">
        <f t="shared" si="9"/>
        <v>551796.68643960706</v>
      </c>
      <c r="M284" s="44">
        <v>551796.68999999994</v>
      </c>
    </row>
    <row r="285" spans="1:13">
      <c r="A285" s="118" t="s">
        <v>665</v>
      </c>
      <c r="B285" s="118" t="s">
        <v>666</v>
      </c>
      <c r="C285" s="119" t="s">
        <v>949</v>
      </c>
      <c r="D285" s="119"/>
      <c r="E285" s="120"/>
      <c r="F285" s="121" t="s">
        <v>1297</v>
      </c>
      <c r="G285" s="121" t="s">
        <v>780</v>
      </c>
      <c r="H285" s="122">
        <v>8</v>
      </c>
      <c r="I285" s="70">
        <v>16279338.271356473</v>
      </c>
      <c r="J285" s="44">
        <v>2530170.42</v>
      </c>
      <c r="K285" s="226">
        <f t="shared" si="8"/>
        <v>13749167.851356473</v>
      </c>
      <c r="L285" s="44">
        <f t="shared" si="9"/>
        <v>5767775.91364404</v>
      </c>
      <c r="M285" s="44">
        <v>0</v>
      </c>
    </row>
    <row r="286" spans="1:13">
      <c r="A286" s="118" t="s">
        <v>667</v>
      </c>
      <c r="B286" s="118" t="s">
        <v>668</v>
      </c>
      <c r="C286" s="119" t="s">
        <v>949</v>
      </c>
      <c r="D286" s="119"/>
      <c r="E286" s="120"/>
      <c r="F286" s="121" t="s">
        <v>1298</v>
      </c>
      <c r="G286" s="121" t="s">
        <v>780</v>
      </c>
      <c r="H286" s="122">
        <v>8</v>
      </c>
      <c r="I286" s="70">
        <v>8586416.1413024776</v>
      </c>
      <c r="J286" s="44">
        <v>1699097.59</v>
      </c>
      <c r="K286" s="226">
        <f t="shared" si="8"/>
        <v>6887318.5513024777</v>
      </c>
      <c r="L286" s="44">
        <f t="shared" si="9"/>
        <v>2889230.1322713895</v>
      </c>
      <c r="M286" s="44">
        <v>824591.28</v>
      </c>
    </row>
    <row r="287" spans="1:13">
      <c r="A287" s="118" t="s">
        <v>669</v>
      </c>
      <c r="B287" s="118" t="s">
        <v>670</v>
      </c>
      <c r="C287" s="119" t="s">
        <v>949</v>
      </c>
      <c r="D287" s="119"/>
      <c r="E287" s="120"/>
      <c r="F287" s="121" t="s">
        <v>1299</v>
      </c>
      <c r="G287" s="121" t="s">
        <v>771</v>
      </c>
      <c r="H287" s="122">
        <v>3</v>
      </c>
      <c r="I287" s="70">
        <v>29806267.622873481</v>
      </c>
      <c r="J287" s="44">
        <v>9702125.8200000003</v>
      </c>
      <c r="K287" s="226">
        <f t="shared" si="8"/>
        <v>20104141.802873481</v>
      </c>
      <c r="L287" s="44">
        <f t="shared" si="9"/>
        <v>8433687.4863054249</v>
      </c>
      <c r="M287" s="44">
        <v>8433687.4900000002</v>
      </c>
    </row>
    <row r="288" spans="1:13">
      <c r="A288" s="118" t="s">
        <v>671</v>
      </c>
      <c r="B288" s="118" t="s">
        <v>672</v>
      </c>
      <c r="C288" s="119" t="s">
        <v>949</v>
      </c>
      <c r="D288" s="119"/>
      <c r="E288" s="120"/>
      <c r="F288" s="121" t="s">
        <v>1300</v>
      </c>
      <c r="G288" s="121" t="s">
        <v>771</v>
      </c>
      <c r="H288" s="122">
        <v>3</v>
      </c>
      <c r="I288" s="70">
        <v>37034625.510073543</v>
      </c>
      <c r="J288" s="44">
        <v>10518671.84</v>
      </c>
      <c r="K288" s="226">
        <f t="shared" si="8"/>
        <v>26515953.670073543</v>
      </c>
      <c r="L288" s="44">
        <f t="shared" si="9"/>
        <v>11123442.56459585</v>
      </c>
      <c r="M288" s="44">
        <v>11123442.56459585</v>
      </c>
    </row>
    <row r="289" spans="1:13">
      <c r="A289" s="118" t="s">
        <v>674</v>
      </c>
      <c r="B289" s="118" t="s">
        <v>675</v>
      </c>
      <c r="C289" s="119" t="s">
        <v>949</v>
      </c>
      <c r="D289" s="119"/>
      <c r="E289" s="120"/>
      <c r="F289" s="121" t="s">
        <v>673</v>
      </c>
      <c r="G289" s="121" t="s">
        <v>780</v>
      </c>
      <c r="H289" s="122">
        <v>8</v>
      </c>
      <c r="I289" s="70">
        <v>24979072.427750956</v>
      </c>
      <c r="J289" s="44">
        <v>5251381.38</v>
      </c>
      <c r="K289" s="226">
        <f t="shared" si="8"/>
        <v>19727691.047750957</v>
      </c>
      <c r="L289" s="44">
        <f t="shared" si="9"/>
        <v>8275766.3945315266</v>
      </c>
      <c r="M289" s="44">
        <v>8275766.3945315266</v>
      </c>
    </row>
    <row r="290" spans="1:13">
      <c r="A290" s="118" t="s">
        <v>1301</v>
      </c>
      <c r="B290" s="118" t="s">
        <v>676</v>
      </c>
      <c r="C290" s="119" t="s">
        <v>949</v>
      </c>
      <c r="D290" s="120"/>
      <c r="E290" s="120"/>
      <c r="F290" s="121" t="s">
        <v>1302</v>
      </c>
      <c r="G290" s="121" t="s">
        <v>927</v>
      </c>
      <c r="H290" s="122">
        <v>18</v>
      </c>
      <c r="I290" s="70">
        <v>17102626.29145379</v>
      </c>
      <c r="J290" s="44">
        <v>0</v>
      </c>
      <c r="K290" s="226">
        <f t="shared" si="8"/>
        <v>17102626.29145379</v>
      </c>
      <c r="L290" s="44">
        <f t="shared" si="9"/>
        <v>7174551.7292648647</v>
      </c>
      <c r="M290" s="44">
        <v>0</v>
      </c>
    </row>
    <row r="291" spans="1:13">
      <c r="A291" s="118" t="s">
        <v>679</v>
      </c>
      <c r="B291" s="118" t="s">
        <v>680</v>
      </c>
      <c r="C291" s="119" t="s">
        <v>949</v>
      </c>
      <c r="D291" s="120"/>
      <c r="E291" s="120"/>
      <c r="F291" s="121" t="s">
        <v>1303</v>
      </c>
      <c r="G291" s="121" t="s">
        <v>801</v>
      </c>
      <c r="H291" s="122" t="s">
        <v>947</v>
      </c>
      <c r="I291" s="70">
        <v>12263051.314887747</v>
      </c>
      <c r="J291" s="44">
        <v>3862528.39</v>
      </c>
      <c r="K291" s="226">
        <f t="shared" si="8"/>
        <v>8400522.9248877466</v>
      </c>
      <c r="L291" s="44">
        <f t="shared" si="9"/>
        <v>3524019.3669904093</v>
      </c>
      <c r="M291" s="44">
        <v>3524019.3669904093</v>
      </c>
    </row>
    <row r="292" spans="1:13">
      <c r="A292" s="118" t="s">
        <v>682</v>
      </c>
      <c r="B292" s="118" t="s">
        <v>683</v>
      </c>
      <c r="C292" s="119" t="s">
        <v>949</v>
      </c>
      <c r="D292" s="120" t="s">
        <v>977</v>
      </c>
      <c r="E292" s="120"/>
      <c r="F292" s="121" t="s">
        <v>681</v>
      </c>
      <c r="G292" s="121" t="s">
        <v>928</v>
      </c>
      <c r="H292" s="122">
        <v>12</v>
      </c>
      <c r="I292" s="70">
        <v>5345057.6153335869</v>
      </c>
      <c r="J292" s="44">
        <v>1326379.6399999999</v>
      </c>
      <c r="K292" s="226">
        <f t="shared" si="8"/>
        <v>4018677.9753335873</v>
      </c>
      <c r="L292" s="44">
        <f t="shared" si="9"/>
        <v>1685835.4106524398</v>
      </c>
      <c r="M292" s="44">
        <v>1685835.4106524398</v>
      </c>
    </row>
    <row r="293" spans="1:13">
      <c r="A293" s="118" t="s">
        <v>684</v>
      </c>
      <c r="B293" s="118" t="s">
        <v>685</v>
      </c>
      <c r="C293" s="119" t="s">
        <v>972</v>
      </c>
      <c r="D293" s="119" t="s">
        <v>977</v>
      </c>
      <c r="E293" s="120"/>
      <c r="F293" s="121" t="s">
        <v>1081</v>
      </c>
      <c r="G293" s="121" t="s">
        <v>929</v>
      </c>
      <c r="H293" s="122">
        <v>14</v>
      </c>
      <c r="I293" s="70">
        <v>292800.41764818097</v>
      </c>
      <c r="J293" s="44">
        <v>36221.43</v>
      </c>
      <c r="K293" s="226">
        <f t="shared" si="8"/>
        <v>256578.98764818098</v>
      </c>
      <c r="L293" s="44">
        <f t="shared" si="9"/>
        <v>107634.88531841192</v>
      </c>
      <c r="M293" s="44">
        <v>107634.88531841192</v>
      </c>
    </row>
    <row r="294" spans="1:13">
      <c r="A294" s="118" t="s">
        <v>686</v>
      </c>
      <c r="B294" s="118" t="s">
        <v>687</v>
      </c>
      <c r="C294" s="119" t="s">
        <v>949</v>
      </c>
      <c r="D294" s="119" t="s">
        <v>977</v>
      </c>
      <c r="E294" s="120"/>
      <c r="F294" s="121" t="s">
        <v>1304</v>
      </c>
      <c r="G294" s="121" t="s">
        <v>930</v>
      </c>
      <c r="H294" s="122">
        <v>2</v>
      </c>
      <c r="I294" s="70">
        <v>1065580.4874936619</v>
      </c>
      <c r="J294" s="44">
        <v>0</v>
      </c>
      <c r="K294" s="226">
        <f t="shared" si="8"/>
        <v>1065580.4874936619</v>
      </c>
      <c r="L294" s="44">
        <f t="shared" si="9"/>
        <v>447011.01450359117</v>
      </c>
      <c r="M294" s="44">
        <v>0</v>
      </c>
    </row>
    <row r="295" spans="1:13">
      <c r="A295" s="118" t="s">
        <v>688</v>
      </c>
      <c r="B295" s="118" t="s">
        <v>689</v>
      </c>
      <c r="C295" s="119" t="s">
        <v>949</v>
      </c>
      <c r="D295" s="119"/>
      <c r="E295" s="120"/>
      <c r="F295" s="121" t="s">
        <v>1305</v>
      </c>
      <c r="G295" s="121" t="s">
        <v>773</v>
      </c>
      <c r="H295" s="122">
        <v>6</v>
      </c>
      <c r="I295" s="70">
        <v>10656620.903554408</v>
      </c>
      <c r="J295" s="44">
        <v>2930050.8</v>
      </c>
      <c r="K295" s="226">
        <f t="shared" si="8"/>
        <v>7726570.1035544081</v>
      </c>
      <c r="L295" s="44">
        <f t="shared" si="9"/>
        <v>3241296.1584410742</v>
      </c>
      <c r="M295" s="44">
        <v>3241296.1584410742</v>
      </c>
    </row>
    <row r="296" spans="1:13">
      <c r="A296" s="118" t="s">
        <v>690</v>
      </c>
      <c r="B296" s="118" t="s">
        <v>691</v>
      </c>
      <c r="C296" s="119" t="s">
        <v>949</v>
      </c>
      <c r="D296" s="119" t="s">
        <v>977</v>
      </c>
      <c r="E296" s="120"/>
      <c r="F296" s="121" t="s">
        <v>1306</v>
      </c>
      <c r="G296" s="121" t="s">
        <v>931</v>
      </c>
      <c r="H296" s="122">
        <v>13</v>
      </c>
      <c r="I296" s="70">
        <v>1709098.1216090331</v>
      </c>
      <c r="J296" s="44">
        <v>633111.42000000004</v>
      </c>
      <c r="K296" s="226">
        <f t="shared" si="8"/>
        <v>1075986.7016090332</v>
      </c>
      <c r="L296" s="44">
        <f t="shared" si="9"/>
        <v>451376.42132498941</v>
      </c>
      <c r="M296" s="44">
        <v>451376.42132498941</v>
      </c>
    </row>
    <row r="297" spans="1:13">
      <c r="A297" s="118" t="s">
        <v>693</v>
      </c>
      <c r="B297" s="118" t="s">
        <v>694</v>
      </c>
      <c r="C297" s="119" t="s">
        <v>949</v>
      </c>
      <c r="D297" s="119"/>
      <c r="E297" s="120"/>
      <c r="F297" s="121" t="s">
        <v>692</v>
      </c>
      <c r="G297" s="121" t="s">
        <v>784</v>
      </c>
      <c r="H297" s="122">
        <v>1</v>
      </c>
      <c r="I297" s="70">
        <v>10034849.430882636</v>
      </c>
      <c r="J297" s="44">
        <v>3343002.12</v>
      </c>
      <c r="K297" s="226">
        <f t="shared" si="8"/>
        <v>6691847.3108826363</v>
      </c>
      <c r="L297" s="44">
        <f t="shared" si="9"/>
        <v>2807229.9469152656</v>
      </c>
      <c r="M297" s="44">
        <v>2807229.95</v>
      </c>
    </row>
    <row r="298" spans="1:13">
      <c r="A298" s="118" t="s">
        <v>696</v>
      </c>
      <c r="B298" s="118" t="s">
        <v>697</v>
      </c>
      <c r="C298" s="119" t="s">
        <v>949</v>
      </c>
      <c r="D298" s="119"/>
      <c r="E298" s="120"/>
      <c r="F298" s="121" t="s">
        <v>695</v>
      </c>
      <c r="G298" s="121" t="s">
        <v>854</v>
      </c>
      <c r="H298" s="122">
        <v>7</v>
      </c>
      <c r="I298" s="70">
        <v>16908372.240944646</v>
      </c>
      <c r="J298" s="44">
        <v>4816469.99</v>
      </c>
      <c r="K298" s="226">
        <f t="shared" si="8"/>
        <v>12091902.250944646</v>
      </c>
      <c r="L298" s="44">
        <f t="shared" si="9"/>
        <v>5072552.9942712784</v>
      </c>
      <c r="M298" s="44">
        <v>5072552.99</v>
      </c>
    </row>
    <row r="299" spans="1:13">
      <c r="A299" s="118" t="s">
        <v>698</v>
      </c>
      <c r="B299" s="118" t="s">
        <v>699</v>
      </c>
      <c r="C299" s="119" t="s">
        <v>949</v>
      </c>
      <c r="D299" s="119" t="s">
        <v>977</v>
      </c>
      <c r="E299" s="120"/>
      <c r="F299" s="121" t="s">
        <v>1307</v>
      </c>
      <c r="G299" s="121" t="s">
        <v>932</v>
      </c>
      <c r="H299" s="122">
        <v>1</v>
      </c>
      <c r="I299" s="70">
        <v>3063682.4024307425</v>
      </c>
      <c r="J299" s="44">
        <v>1068028.1499999999</v>
      </c>
      <c r="K299" s="226">
        <f t="shared" si="8"/>
        <v>1995654.2524307426</v>
      </c>
      <c r="L299" s="44">
        <f t="shared" si="9"/>
        <v>837176.95889469644</v>
      </c>
      <c r="M299" s="44">
        <v>837176.96</v>
      </c>
    </row>
    <row r="300" spans="1:13">
      <c r="A300" s="118" t="s">
        <v>701</v>
      </c>
      <c r="B300" s="118" t="s">
        <v>702</v>
      </c>
      <c r="C300" s="119" t="s">
        <v>949</v>
      </c>
      <c r="D300" s="119"/>
      <c r="E300" s="120"/>
      <c r="F300" s="121" t="s">
        <v>700</v>
      </c>
      <c r="G300" s="121" t="s">
        <v>775</v>
      </c>
      <c r="H300" s="122">
        <v>9</v>
      </c>
      <c r="I300" s="70">
        <v>12506929.333437284</v>
      </c>
      <c r="J300" s="44">
        <v>3002959.64</v>
      </c>
      <c r="K300" s="226">
        <f t="shared" si="8"/>
        <v>9503969.6934372839</v>
      </c>
      <c r="L300" s="44">
        <f t="shared" si="9"/>
        <v>3986915.2863969402</v>
      </c>
      <c r="M300" s="44">
        <v>1816228.94</v>
      </c>
    </row>
    <row r="301" spans="1:13">
      <c r="A301" s="118" t="s">
        <v>1308</v>
      </c>
      <c r="B301" s="118" t="s">
        <v>703</v>
      </c>
      <c r="C301" s="119" t="s">
        <v>949</v>
      </c>
      <c r="D301" s="119"/>
      <c r="E301" s="120"/>
      <c r="F301" s="121" t="s">
        <v>1309</v>
      </c>
      <c r="G301" s="121" t="s">
        <v>772</v>
      </c>
      <c r="H301" s="122">
        <v>17</v>
      </c>
      <c r="I301" s="70">
        <v>592383.0189253136</v>
      </c>
      <c r="J301" s="44">
        <v>113427.13</v>
      </c>
      <c r="K301" s="226">
        <f t="shared" si="8"/>
        <v>478955.8889253136</v>
      </c>
      <c r="L301" s="44">
        <f t="shared" si="9"/>
        <v>200921.99540416905</v>
      </c>
      <c r="M301" s="44">
        <v>200921.99540416905</v>
      </c>
    </row>
    <row r="302" spans="1:13">
      <c r="A302" s="118" t="s">
        <v>705</v>
      </c>
      <c r="B302" s="118" t="s">
        <v>706</v>
      </c>
      <c r="C302" s="119" t="s">
        <v>949</v>
      </c>
      <c r="D302" s="119" t="s">
        <v>977</v>
      </c>
      <c r="E302" s="120"/>
      <c r="F302" s="121" t="s">
        <v>704</v>
      </c>
      <c r="G302" s="121" t="s">
        <v>887</v>
      </c>
      <c r="H302" s="122">
        <v>3</v>
      </c>
      <c r="I302" s="70">
        <v>1069279.5503638464</v>
      </c>
      <c r="J302" s="44">
        <v>336484.55</v>
      </c>
      <c r="K302" s="226">
        <f t="shared" si="8"/>
        <v>732795.00036384631</v>
      </c>
      <c r="L302" s="44">
        <f t="shared" si="9"/>
        <v>307407.50265263353</v>
      </c>
      <c r="M302" s="44">
        <v>307407.50265263353</v>
      </c>
    </row>
    <row r="303" spans="1:13">
      <c r="A303" s="118" t="s">
        <v>707</v>
      </c>
      <c r="B303" s="118" t="s">
        <v>708</v>
      </c>
      <c r="C303" s="119" t="s">
        <v>972</v>
      </c>
      <c r="D303" s="119" t="s">
        <v>977</v>
      </c>
      <c r="E303" s="120"/>
      <c r="F303" s="121" t="s">
        <v>1310</v>
      </c>
      <c r="G303" s="121" t="s">
        <v>933</v>
      </c>
      <c r="H303" s="122">
        <v>6</v>
      </c>
      <c r="I303" s="70">
        <v>3253114.3823521677</v>
      </c>
      <c r="J303" s="44">
        <v>818779.83</v>
      </c>
      <c r="K303" s="226">
        <f t="shared" si="8"/>
        <v>2434334.5523521677</v>
      </c>
      <c r="L303" s="44">
        <f t="shared" si="9"/>
        <v>1021203.3447117343</v>
      </c>
      <c r="M303" s="44">
        <v>1021203.3447117343</v>
      </c>
    </row>
    <row r="304" spans="1:13">
      <c r="A304" s="118" t="s">
        <v>709</v>
      </c>
      <c r="B304" s="118" t="s">
        <v>710</v>
      </c>
      <c r="C304" s="119" t="s">
        <v>972</v>
      </c>
      <c r="D304" s="119" t="s">
        <v>977</v>
      </c>
      <c r="E304" s="120"/>
      <c r="F304" s="121" t="s">
        <v>1082</v>
      </c>
      <c r="G304" s="121" t="s">
        <v>934</v>
      </c>
      <c r="H304" s="122">
        <v>10</v>
      </c>
      <c r="I304" s="70">
        <v>2312989.2892070739</v>
      </c>
      <c r="J304" s="44">
        <v>197406.98</v>
      </c>
      <c r="K304" s="226">
        <f t="shared" si="8"/>
        <v>2115582.3092070739</v>
      </c>
      <c r="L304" s="44">
        <f t="shared" si="9"/>
        <v>887486.77871236741</v>
      </c>
      <c r="M304" s="44">
        <v>887486.77871236741</v>
      </c>
    </row>
    <row r="305" spans="1:13">
      <c r="A305" s="118" t="s">
        <v>712</v>
      </c>
      <c r="B305" s="118" t="s">
        <v>713</v>
      </c>
      <c r="C305" s="119" t="s">
        <v>972</v>
      </c>
      <c r="D305" s="120" t="s">
        <v>977</v>
      </c>
      <c r="E305" s="120"/>
      <c r="F305" s="121" t="s">
        <v>711</v>
      </c>
      <c r="G305" s="121" t="s">
        <v>935</v>
      </c>
      <c r="H305" s="122">
        <v>6</v>
      </c>
      <c r="I305" s="70">
        <v>827409.03804377234</v>
      </c>
      <c r="J305" s="44">
        <v>329250.49</v>
      </c>
      <c r="K305" s="226">
        <f t="shared" si="8"/>
        <v>498158.54804377235</v>
      </c>
      <c r="L305" s="44">
        <f t="shared" si="9"/>
        <v>208977.51090436248</v>
      </c>
      <c r="M305" s="44">
        <v>208977.51090436248</v>
      </c>
    </row>
    <row r="306" spans="1:13">
      <c r="A306" s="118" t="s">
        <v>715</v>
      </c>
      <c r="B306" s="118" t="s">
        <v>716</v>
      </c>
      <c r="C306" s="119" t="s">
        <v>949</v>
      </c>
      <c r="D306" s="119" t="s">
        <v>977</v>
      </c>
      <c r="E306" s="120"/>
      <c r="F306" s="121" t="s">
        <v>1312</v>
      </c>
      <c r="G306" s="121" t="s">
        <v>936</v>
      </c>
      <c r="H306" s="122">
        <v>8</v>
      </c>
      <c r="I306" s="70">
        <v>5381147.552597899</v>
      </c>
      <c r="J306" s="44">
        <v>0</v>
      </c>
      <c r="K306" s="226">
        <f t="shared" si="8"/>
        <v>5381147.552597899</v>
      </c>
      <c r="L306" s="44">
        <f t="shared" si="9"/>
        <v>2257391.3983148187</v>
      </c>
      <c r="M306" s="44">
        <v>0</v>
      </c>
    </row>
    <row r="307" spans="1:13">
      <c r="A307" s="118" t="s">
        <v>718</v>
      </c>
      <c r="B307" s="118" t="s">
        <v>719</v>
      </c>
      <c r="C307" s="119" t="s">
        <v>949</v>
      </c>
      <c r="D307" s="119"/>
      <c r="E307" s="120"/>
      <c r="F307" s="121" t="s">
        <v>717</v>
      </c>
      <c r="G307" s="121" t="s">
        <v>771</v>
      </c>
      <c r="H307" s="122">
        <v>3</v>
      </c>
      <c r="I307" s="70">
        <v>18794836.975549627</v>
      </c>
      <c r="J307" s="44">
        <v>4032046.98</v>
      </c>
      <c r="K307" s="226">
        <f t="shared" si="8"/>
        <v>14762789.995549627</v>
      </c>
      <c r="L307" s="44">
        <f t="shared" si="9"/>
        <v>6192990.4031330682</v>
      </c>
      <c r="M307" s="44">
        <v>6192990.4031330682</v>
      </c>
    </row>
    <row r="308" spans="1:13">
      <c r="A308" s="118" t="s">
        <v>1313</v>
      </c>
      <c r="B308" s="115" t="s">
        <v>720</v>
      </c>
      <c r="C308" s="119" t="s">
        <v>949</v>
      </c>
      <c r="D308" s="137"/>
      <c r="E308" s="137"/>
      <c r="F308" s="115" t="s">
        <v>1314</v>
      </c>
      <c r="G308" s="121" t="s">
        <v>771</v>
      </c>
      <c r="H308" s="122">
        <v>3</v>
      </c>
      <c r="I308" s="70">
        <v>3038071.0558892651</v>
      </c>
      <c r="J308" s="44">
        <v>567367.25</v>
      </c>
      <c r="K308" s="226">
        <f t="shared" si="8"/>
        <v>2470703.8058892651</v>
      </c>
      <c r="L308" s="44">
        <f t="shared" si="9"/>
        <v>1036460.2465705466</v>
      </c>
      <c r="M308" s="44">
        <v>1036460.25</v>
      </c>
    </row>
    <row r="309" spans="1:13">
      <c r="A309" s="118" t="s">
        <v>721</v>
      </c>
      <c r="B309" s="115" t="s">
        <v>1315</v>
      </c>
      <c r="C309" s="119" t="s">
        <v>949</v>
      </c>
      <c r="D309" s="137" t="s">
        <v>977</v>
      </c>
      <c r="E309" s="137"/>
      <c r="F309" s="115" t="s">
        <v>1316</v>
      </c>
      <c r="G309" s="121" t="s">
        <v>937</v>
      </c>
      <c r="H309" s="122">
        <v>7</v>
      </c>
      <c r="I309" s="70">
        <v>1796581.2445528095</v>
      </c>
      <c r="J309" s="44">
        <v>418473.44</v>
      </c>
      <c r="K309" s="226">
        <f t="shared" si="8"/>
        <v>1378107.8045528096</v>
      </c>
      <c r="L309" s="44">
        <f t="shared" si="9"/>
        <v>578116.22400990361</v>
      </c>
      <c r="M309" s="44">
        <v>578116.22400990361</v>
      </c>
    </row>
    <row r="310" spans="1:13">
      <c r="A310" s="118" t="s">
        <v>722</v>
      </c>
      <c r="B310" s="115" t="s">
        <v>723</v>
      </c>
      <c r="C310" s="119" t="s">
        <v>949</v>
      </c>
      <c r="D310" s="137"/>
      <c r="E310" s="137"/>
      <c r="F310" s="115" t="s">
        <v>1317</v>
      </c>
      <c r="G310" s="121" t="s">
        <v>868</v>
      </c>
      <c r="H310" s="122">
        <v>12</v>
      </c>
      <c r="I310" s="70">
        <v>2177020.3495961572</v>
      </c>
      <c r="J310" s="44">
        <v>723587.96</v>
      </c>
      <c r="K310" s="226">
        <f t="shared" si="8"/>
        <v>1453432.3895961572</v>
      </c>
      <c r="L310" s="44">
        <f t="shared" si="9"/>
        <v>609714.88743558794</v>
      </c>
      <c r="M310" s="44">
        <v>609714.88743558794</v>
      </c>
    </row>
    <row r="311" spans="1:13">
      <c r="A311" s="118" t="s">
        <v>724</v>
      </c>
      <c r="B311" s="115" t="s">
        <v>725</v>
      </c>
      <c r="C311" s="119" t="s">
        <v>972</v>
      </c>
      <c r="D311" s="137"/>
      <c r="E311" s="137"/>
      <c r="F311" s="115" t="s">
        <v>1318</v>
      </c>
      <c r="G311" s="115" t="s">
        <v>938</v>
      </c>
      <c r="H311" s="138">
        <v>2</v>
      </c>
      <c r="I311" s="70">
        <v>1628783.5350911426</v>
      </c>
      <c r="J311" s="44">
        <v>541799.36</v>
      </c>
      <c r="K311" s="226">
        <f t="shared" si="8"/>
        <v>1086984.1750911428</v>
      </c>
      <c r="L311" s="44">
        <f t="shared" si="9"/>
        <v>455989.86145073437</v>
      </c>
      <c r="M311" s="44">
        <v>455989.86145073437</v>
      </c>
    </row>
    <row r="312" spans="1:13">
      <c r="A312" s="118" t="s">
        <v>727</v>
      </c>
      <c r="B312" s="115" t="s">
        <v>728</v>
      </c>
      <c r="C312" s="119" t="s">
        <v>949</v>
      </c>
      <c r="D312" s="137"/>
      <c r="E312" s="137"/>
      <c r="F312" s="115" t="s">
        <v>726</v>
      </c>
      <c r="G312" s="121" t="s">
        <v>939</v>
      </c>
      <c r="H312" s="122">
        <v>7</v>
      </c>
      <c r="I312" s="70">
        <v>3664449.7856661887</v>
      </c>
      <c r="J312" s="44">
        <v>0</v>
      </c>
      <c r="K312" s="226">
        <f t="shared" si="8"/>
        <v>3664449.7856661887</v>
      </c>
      <c r="L312" s="44">
        <f t="shared" si="9"/>
        <v>1537236.685086966</v>
      </c>
      <c r="M312" s="44">
        <v>1537236.685086966</v>
      </c>
    </row>
    <row r="313" spans="1:13">
      <c r="A313" s="118" t="s">
        <v>730</v>
      </c>
      <c r="B313" s="115" t="s">
        <v>731</v>
      </c>
      <c r="C313" s="119" t="s">
        <v>949</v>
      </c>
      <c r="D313" s="137"/>
      <c r="E313" s="137"/>
      <c r="F313" s="115" t="s">
        <v>729</v>
      </c>
      <c r="G313" s="121" t="s">
        <v>801</v>
      </c>
      <c r="H313" s="122">
        <v>3</v>
      </c>
      <c r="I313" s="70">
        <v>15286279.320305778</v>
      </c>
      <c r="J313" s="44">
        <v>4138011.92</v>
      </c>
      <c r="K313" s="226">
        <f t="shared" si="8"/>
        <v>11148267.400305778</v>
      </c>
      <c r="L313" s="44">
        <f t="shared" si="9"/>
        <v>4676698.1744282739</v>
      </c>
      <c r="M313" s="44">
        <v>4676698.1744282739</v>
      </c>
    </row>
    <row r="314" spans="1:13">
      <c r="A314" s="118" t="s">
        <v>1319</v>
      </c>
      <c r="B314" s="115" t="s">
        <v>732</v>
      </c>
      <c r="C314" s="119" t="s">
        <v>949</v>
      </c>
      <c r="D314" s="137"/>
      <c r="E314" s="137"/>
      <c r="F314" s="115" t="s">
        <v>1320</v>
      </c>
      <c r="G314" s="115" t="s">
        <v>801</v>
      </c>
      <c r="H314" s="138">
        <v>15</v>
      </c>
      <c r="I314" s="70">
        <v>14721336.916997138</v>
      </c>
      <c r="J314" s="44">
        <v>0</v>
      </c>
      <c r="K314" s="226">
        <f t="shared" si="8"/>
        <v>14721336.916997138</v>
      </c>
      <c r="L314" s="44">
        <f t="shared" si="9"/>
        <v>6175600.8366802996</v>
      </c>
      <c r="M314" s="44">
        <v>6175600.8366802996</v>
      </c>
    </row>
    <row r="315" spans="1:13">
      <c r="A315" s="118" t="s">
        <v>733</v>
      </c>
      <c r="B315" s="115" t="s">
        <v>734</v>
      </c>
      <c r="C315" s="119" t="s">
        <v>949</v>
      </c>
      <c r="D315" s="137"/>
      <c r="E315" s="137"/>
      <c r="F315" s="115" t="s">
        <v>1321</v>
      </c>
      <c r="G315" s="121" t="s">
        <v>778</v>
      </c>
      <c r="H315" s="122">
        <v>5</v>
      </c>
      <c r="I315" s="70">
        <v>33407675.081402469</v>
      </c>
      <c r="J315" s="44">
        <v>7357921.9799999995</v>
      </c>
      <c r="K315" s="226">
        <f t="shared" si="8"/>
        <v>26049753.101402469</v>
      </c>
      <c r="L315" s="44">
        <f t="shared" si="9"/>
        <v>10927871.426038336</v>
      </c>
      <c r="M315" s="44">
        <v>10927871.43</v>
      </c>
    </row>
    <row r="316" spans="1:13">
      <c r="A316" s="118" t="s">
        <v>736</v>
      </c>
      <c r="B316" s="115" t="s">
        <v>737</v>
      </c>
      <c r="C316" s="119" t="s">
        <v>949</v>
      </c>
      <c r="D316" s="137"/>
      <c r="E316" s="137"/>
      <c r="F316" s="115" t="s">
        <v>735</v>
      </c>
      <c r="G316" s="115" t="s">
        <v>778</v>
      </c>
      <c r="H316" s="138">
        <v>5</v>
      </c>
      <c r="I316" s="70">
        <v>19650794.951743957</v>
      </c>
      <c r="J316" s="44">
        <v>4927664.25</v>
      </c>
      <c r="K316" s="226">
        <f t="shared" si="8"/>
        <v>14723130.701743957</v>
      </c>
      <c r="L316" s="44">
        <f t="shared" si="9"/>
        <v>6176353.3293815898</v>
      </c>
      <c r="M316" s="44">
        <v>6176352.3799999999</v>
      </c>
    </row>
    <row r="317" spans="1:13">
      <c r="A317" s="118" t="s">
        <v>738</v>
      </c>
      <c r="B317" s="115" t="s">
        <v>739</v>
      </c>
      <c r="C317" s="119" t="s">
        <v>949</v>
      </c>
      <c r="D317" s="137"/>
      <c r="E317" s="137"/>
      <c r="F317" s="115" t="s">
        <v>1322</v>
      </c>
      <c r="G317" s="121" t="s">
        <v>773</v>
      </c>
      <c r="H317" s="122">
        <v>6</v>
      </c>
      <c r="I317" s="70">
        <v>13879140.123395475</v>
      </c>
      <c r="J317" s="44">
        <v>3969010.73</v>
      </c>
      <c r="K317" s="226">
        <f t="shared" si="8"/>
        <v>9910129.3933954742</v>
      </c>
      <c r="L317" s="44">
        <f t="shared" si="9"/>
        <v>4157299.2805294013</v>
      </c>
      <c r="M317" s="44">
        <v>4157299.2800000003</v>
      </c>
    </row>
    <row r="318" spans="1:13">
      <c r="A318" s="118" t="s">
        <v>1323</v>
      </c>
      <c r="B318" s="115" t="s">
        <v>740</v>
      </c>
      <c r="C318" s="119" t="s">
        <v>949</v>
      </c>
      <c r="D318" s="137"/>
      <c r="E318" s="137"/>
      <c r="F318" s="115" t="s">
        <v>1324</v>
      </c>
      <c r="G318" s="115" t="s">
        <v>821</v>
      </c>
      <c r="H318" s="138">
        <v>3</v>
      </c>
      <c r="I318" s="70">
        <v>11958910.086687425</v>
      </c>
      <c r="J318" s="44">
        <v>3369910.8</v>
      </c>
      <c r="K318" s="226">
        <f t="shared" si="8"/>
        <v>8588999.2866874263</v>
      </c>
      <c r="L318" s="44">
        <f t="shared" si="9"/>
        <v>3603085.200765375</v>
      </c>
      <c r="M318" s="44">
        <v>3603085.200765375</v>
      </c>
    </row>
    <row r="319" spans="1:13">
      <c r="A319" s="118" t="s">
        <v>1325</v>
      </c>
      <c r="B319" s="115" t="s">
        <v>741</v>
      </c>
      <c r="C319" s="119" t="s">
        <v>949</v>
      </c>
      <c r="D319" s="137" t="s">
        <v>977</v>
      </c>
      <c r="E319" s="137"/>
      <c r="F319" s="115" t="s">
        <v>1326</v>
      </c>
      <c r="G319" s="121" t="s">
        <v>940</v>
      </c>
      <c r="H319" s="122">
        <v>12</v>
      </c>
      <c r="I319" s="70">
        <v>4924043.0316095296</v>
      </c>
      <c r="J319" s="44">
        <v>1021444.03</v>
      </c>
      <c r="K319" s="226">
        <f t="shared" si="8"/>
        <v>3902599.0016095294</v>
      </c>
      <c r="L319" s="44">
        <f t="shared" si="9"/>
        <v>1637140.2811751976</v>
      </c>
      <c r="M319" s="44">
        <v>1637140.28</v>
      </c>
    </row>
    <row r="320" spans="1:13">
      <c r="A320" s="118" t="s">
        <v>743</v>
      </c>
      <c r="B320" s="115" t="s">
        <v>744</v>
      </c>
      <c r="C320" s="119" t="s">
        <v>949</v>
      </c>
      <c r="D320" s="137" t="s">
        <v>977</v>
      </c>
      <c r="E320" s="137"/>
      <c r="F320" s="115" t="s">
        <v>742</v>
      </c>
      <c r="G320" s="121" t="s">
        <v>941</v>
      </c>
      <c r="H320" s="122">
        <v>3</v>
      </c>
      <c r="I320" s="70">
        <v>2134034.9926667102</v>
      </c>
      <c r="J320" s="44">
        <v>520263.53</v>
      </c>
      <c r="K320" s="226">
        <f t="shared" si="8"/>
        <v>1613771.4626667101</v>
      </c>
      <c r="L320" s="44">
        <f t="shared" si="9"/>
        <v>676977.12858868483</v>
      </c>
      <c r="M320" s="44">
        <v>676977.12858868483</v>
      </c>
    </row>
    <row r="321" spans="1:13">
      <c r="A321" s="139" t="s">
        <v>746</v>
      </c>
      <c r="B321" s="140" t="s">
        <v>747</v>
      </c>
      <c r="C321" s="141" t="s">
        <v>949</v>
      </c>
      <c r="D321" s="142"/>
      <c r="E321" s="142"/>
      <c r="F321" s="143" t="s">
        <v>745</v>
      </c>
      <c r="G321" s="130" t="s">
        <v>795</v>
      </c>
      <c r="H321" s="144">
        <v>8</v>
      </c>
      <c r="I321" s="70">
        <v>13745644.883669058</v>
      </c>
      <c r="J321" s="44">
        <v>6686334.6399999997</v>
      </c>
      <c r="K321" s="226">
        <f t="shared" si="8"/>
        <v>7059310.2436690582</v>
      </c>
      <c r="L321" s="44">
        <f t="shared" si="9"/>
        <v>2961380.6472191699</v>
      </c>
      <c r="M321" s="44">
        <v>2961380.6472191699</v>
      </c>
    </row>
    <row r="322" spans="1:13">
      <c r="A322" s="118" t="s">
        <v>1327</v>
      </c>
      <c r="B322" s="146" t="s">
        <v>748</v>
      </c>
      <c r="C322" s="119" t="s">
        <v>949</v>
      </c>
      <c r="D322" s="137"/>
      <c r="E322" s="137"/>
      <c r="F322" s="115" t="s">
        <v>1328</v>
      </c>
      <c r="G322" s="121" t="s">
        <v>779</v>
      </c>
      <c r="H322" s="122">
        <v>10</v>
      </c>
      <c r="I322" s="70">
        <v>21358117.104224574</v>
      </c>
      <c r="J322" s="44">
        <v>4699844.8600000003</v>
      </c>
      <c r="K322" s="226">
        <f t="shared" si="8"/>
        <v>16658272.244224574</v>
      </c>
      <c r="L322" s="44">
        <f t="shared" si="9"/>
        <v>6988145.2064522086</v>
      </c>
      <c r="M322" s="44">
        <v>1024039.1083414492</v>
      </c>
    </row>
    <row r="323" spans="1:13">
      <c r="A323" s="115" t="s">
        <v>397</v>
      </c>
      <c r="B323" s="115" t="s">
        <v>1331</v>
      </c>
      <c r="C323" s="138" t="s">
        <v>972</v>
      </c>
      <c r="D323" s="137" t="s">
        <v>977</v>
      </c>
      <c r="E323" s="137"/>
      <c r="F323" s="148" t="s">
        <v>1332</v>
      </c>
      <c r="G323" s="115" t="s">
        <v>872</v>
      </c>
      <c r="H323" s="138">
        <v>12</v>
      </c>
      <c r="I323" s="70">
        <v>671341.27070889692</v>
      </c>
      <c r="J323" s="44">
        <v>213734.26</v>
      </c>
      <c r="K323" s="226">
        <f t="shared" ref="K323:K351" si="10">I323-J323</f>
        <v>457607.01070889691</v>
      </c>
      <c r="L323" s="44">
        <f t="shared" ref="L323:L351" si="11">K323*0.4195</f>
        <v>191966.14099238225</v>
      </c>
      <c r="M323" s="44">
        <v>191966.14</v>
      </c>
    </row>
    <row r="324" spans="1:13">
      <c r="A324" s="115" t="s">
        <v>750</v>
      </c>
      <c r="B324" s="115" t="s">
        <v>751</v>
      </c>
      <c r="C324" s="138" t="s">
        <v>949</v>
      </c>
      <c r="D324" s="137"/>
      <c r="E324" s="137"/>
      <c r="F324" s="148" t="s">
        <v>749</v>
      </c>
      <c r="G324" s="115" t="s">
        <v>779</v>
      </c>
      <c r="H324" s="138">
        <v>10</v>
      </c>
      <c r="I324" s="70">
        <v>4616769.9287952892</v>
      </c>
      <c r="J324" s="44">
        <v>793443.05</v>
      </c>
      <c r="K324" s="226">
        <f t="shared" si="10"/>
        <v>3823326.8787952894</v>
      </c>
      <c r="L324" s="44">
        <f t="shared" si="11"/>
        <v>1603885.6256546238</v>
      </c>
      <c r="M324" s="44">
        <v>331684.81019195216</v>
      </c>
    </row>
    <row r="325" spans="1:13">
      <c r="A325" s="115" t="s">
        <v>753</v>
      </c>
      <c r="B325" s="115" t="s">
        <v>754</v>
      </c>
      <c r="C325" s="138" t="s">
        <v>972</v>
      </c>
      <c r="D325" s="137" t="s">
        <v>977</v>
      </c>
      <c r="E325" s="137"/>
      <c r="F325" s="148" t="s">
        <v>1333</v>
      </c>
      <c r="G325" s="115" t="s">
        <v>942</v>
      </c>
      <c r="H325" s="138">
        <v>13</v>
      </c>
      <c r="I325" s="70">
        <v>784487.7910858856</v>
      </c>
      <c r="J325" s="44">
        <v>354706.01</v>
      </c>
      <c r="K325" s="226">
        <f t="shared" si="10"/>
        <v>429781.7810858856</v>
      </c>
      <c r="L325" s="44">
        <f t="shared" si="11"/>
        <v>180293.45716552899</v>
      </c>
      <c r="M325" s="44">
        <v>180293.45716552899</v>
      </c>
    </row>
    <row r="326" spans="1:13">
      <c r="A326" s="115" t="s">
        <v>755</v>
      </c>
      <c r="B326" s="115" t="s">
        <v>756</v>
      </c>
      <c r="C326" s="138" t="s">
        <v>949</v>
      </c>
      <c r="D326" s="137"/>
      <c r="E326" s="137"/>
      <c r="F326" s="148" t="s">
        <v>1334</v>
      </c>
      <c r="G326" s="115" t="s">
        <v>906</v>
      </c>
      <c r="H326" s="138">
        <v>12</v>
      </c>
      <c r="I326" s="70">
        <v>32304859.567611177</v>
      </c>
      <c r="J326" s="44">
        <v>7302448.3199999994</v>
      </c>
      <c r="K326" s="226">
        <f t="shared" si="10"/>
        <v>25002411.247611176</v>
      </c>
      <c r="L326" s="44">
        <f t="shared" si="11"/>
        <v>10488511.518372888</v>
      </c>
      <c r="M326" s="44">
        <v>10488511.518372888</v>
      </c>
    </row>
    <row r="327" spans="1:13">
      <c r="A327" s="115" t="s">
        <v>757</v>
      </c>
      <c r="B327" s="115" t="s">
        <v>758</v>
      </c>
      <c r="C327" s="138" t="s">
        <v>949</v>
      </c>
      <c r="D327" s="137" t="s">
        <v>977</v>
      </c>
      <c r="E327" s="137"/>
      <c r="F327" s="148" t="s">
        <v>1335</v>
      </c>
      <c r="G327" s="115" t="s">
        <v>943</v>
      </c>
      <c r="H327" s="138">
        <v>13</v>
      </c>
      <c r="I327" s="70">
        <v>1747224.0553557</v>
      </c>
      <c r="J327" s="44">
        <v>390906.15</v>
      </c>
      <c r="K327" s="226">
        <f t="shared" si="10"/>
        <v>1356317.9053556998</v>
      </c>
      <c r="L327" s="44">
        <f t="shared" si="11"/>
        <v>568975.36129671603</v>
      </c>
      <c r="M327" s="44">
        <v>568975.36129671603</v>
      </c>
    </row>
    <row r="328" spans="1:13">
      <c r="A328" s="115" t="s">
        <v>760</v>
      </c>
      <c r="B328" s="115" t="s">
        <v>761</v>
      </c>
      <c r="C328" s="138" t="s">
        <v>949</v>
      </c>
      <c r="D328" s="137"/>
      <c r="E328" s="137"/>
      <c r="F328" s="148" t="s">
        <v>759</v>
      </c>
      <c r="G328" s="115" t="s">
        <v>774</v>
      </c>
      <c r="H328" s="138">
        <v>17</v>
      </c>
      <c r="I328" s="70">
        <v>13968342.00049709</v>
      </c>
      <c r="J328" s="44">
        <v>2986116.81</v>
      </c>
      <c r="K328" s="226">
        <f t="shared" si="10"/>
        <v>10982225.190497089</v>
      </c>
      <c r="L328" s="44">
        <f t="shared" si="11"/>
        <v>4607043.4674135288</v>
      </c>
      <c r="M328" s="44">
        <v>4607043.4674135288</v>
      </c>
    </row>
    <row r="329" spans="1:13">
      <c r="A329" s="115" t="s">
        <v>762</v>
      </c>
      <c r="B329" s="115" t="s">
        <v>763</v>
      </c>
      <c r="C329" s="138" t="s">
        <v>972</v>
      </c>
      <c r="D329" s="137" t="s">
        <v>977</v>
      </c>
      <c r="E329" s="137"/>
      <c r="F329" s="148" t="s">
        <v>1336</v>
      </c>
      <c r="G329" s="115" t="s">
        <v>888</v>
      </c>
      <c r="H329" s="138">
        <v>1</v>
      </c>
      <c r="I329" s="70">
        <v>2236694.0287694097</v>
      </c>
      <c r="J329" s="44">
        <v>548301.17000000004</v>
      </c>
      <c r="K329" s="226">
        <f t="shared" si="10"/>
        <v>1688392.8587694098</v>
      </c>
      <c r="L329" s="44">
        <f t="shared" si="11"/>
        <v>708280.80425376736</v>
      </c>
      <c r="M329" s="44">
        <v>708280.80425376736</v>
      </c>
    </row>
    <row r="330" spans="1:13">
      <c r="A330" s="115" t="s">
        <v>764</v>
      </c>
      <c r="B330" s="115" t="s">
        <v>765</v>
      </c>
      <c r="C330" s="138" t="s">
        <v>949</v>
      </c>
      <c r="D330" s="137" t="s">
        <v>977</v>
      </c>
      <c r="E330" s="137"/>
      <c r="F330" s="148" t="s">
        <v>1340</v>
      </c>
      <c r="G330" s="115" t="s">
        <v>832</v>
      </c>
      <c r="H330" s="138">
        <v>6</v>
      </c>
      <c r="I330" s="70">
        <v>3079777.414173</v>
      </c>
      <c r="J330" s="44">
        <v>625921.6</v>
      </c>
      <c r="K330" s="226">
        <f t="shared" si="10"/>
        <v>2453855.8141729999</v>
      </c>
      <c r="L330" s="44">
        <f t="shared" si="11"/>
        <v>1029392.5140455734</v>
      </c>
      <c r="M330" s="44">
        <v>1029392.51</v>
      </c>
    </row>
    <row r="331" spans="1:13">
      <c r="A331" s="115" t="s">
        <v>1341</v>
      </c>
      <c r="B331" s="115" t="s">
        <v>1342</v>
      </c>
      <c r="C331" s="138" t="s">
        <v>949</v>
      </c>
      <c r="D331" s="137"/>
      <c r="E331" s="137"/>
      <c r="F331" s="148" t="s">
        <v>1343</v>
      </c>
      <c r="G331" s="115" t="s">
        <v>771</v>
      </c>
      <c r="H331" s="138">
        <v>3</v>
      </c>
      <c r="I331" s="70">
        <v>16451467.612469492</v>
      </c>
      <c r="J331" s="44">
        <v>0</v>
      </c>
      <c r="K331" s="226">
        <f t="shared" si="10"/>
        <v>16451467.612469492</v>
      </c>
      <c r="L331" s="44">
        <f t="shared" si="11"/>
        <v>6901390.6634309515</v>
      </c>
      <c r="M331" s="44">
        <v>6901390.6634309515</v>
      </c>
    </row>
    <row r="332" spans="1:13">
      <c r="A332" s="115" t="s">
        <v>274</v>
      </c>
      <c r="B332" s="115" t="s">
        <v>1344</v>
      </c>
      <c r="C332" s="138" t="s">
        <v>972</v>
      </c>
      <c r="D332" s="137" t="s">
        <v>977</v>
      </c>
      <c r="E332" s="137"/>
      <c r="F332" s="148" t="s">
        <v>1345</v>
      </c>
      <c r="G332" s="115" t="s">
        <v>844</v>
      </c>
      <c r="H332" s="138">
        <v>11</v>
      </c>
      <c r="I332" s="70">
        <v>1778171.44573791</v>
      </c>
      <c r="J332" s="44">
        <v>398237.35</v>
      </c>
      <c r="K332" s="226">
        <f t="shared" si="10"/>
        <v>1379934.0957379099</v>
      </c>
      <c r="L332" s="44">
        <f t="shared" si="11"/>
        <v>578882.35316205316</v>
      </c>
      <c r="M332" s="44">
        <v>450000</v>
      </c>
    </row>
    <row r="333" spans="1:13">
      <c r="A333" s="115" t="s">
        <v>1346</v>
      </c>
      <c r="B333" s="235" t="s">
        <v>1482</v>
      </c>
      <c r="C333" s="138" t="s">
        <v>949</v>
      </c>
      <c r="D333" s="137"/>
      <c r="E333" s="137"/>
      <c r="F333" s="148" t="s">
        <v>1347</v>
      </c>
      <c r="G333" s="115" t="s">
        <v>771</v>
      </c>
      <c r="H333" s="138">
        <v>3</v>
      </c>
      <c r="I333" s="70">
        <v>13192009.619671868</v>
      </c>
      <c r="J333" s="44">
        <v>3011699.04</v>
      </c>
      <c r="K333" s="226">
        <f t="shared" si="10"/>
        <v>10180310.579671867</v>
      </c>
      <c r="L333" s="44">
        <f t="shared" si="11"/>
        <v>4270640.2881723484</v>
      </c>
      <c r="M333" s="44">
        <v>4270640.29</v>
      </c>
    </row>
    <row r="334" spans="1:13">
      <c r="A334" s="115" t="s">
        <v>678</v>
      </c>
      <c r="B334" s="115" t="s">
        <v>1348</v>
      </c>
      <c r="C334" s="138" t="s">
        <v>949</v>
      </c>
      <c r="D334" s="137"/>
      <c r="E334" s="137"/>
      <c r="F334" s="148" t="s">
        <v>677</v>
      </c>
      <c r="G334" s="115" t="s">
        <v>782</v>
      </c>
      <c r="H334" s="138">
        <v>9</v>
      </c>
      <c r="I334" s="70">
        <v>25588361.457491048</v>
      </c>
      <c r="J334" s="44">
        <v>6607160.5199999996</v>
      </c>
      <c r="K334" s="226">
        <f t="shared" si="10"/>
        <v>18981200.937491048</v>
      </c>
      <c r="L334" s="44">
        <f t="shared" si="11"/>
        <v>7962613.7932774946</v>
      </c>
      <c r="M334" s="44">
        <v>3627348.1</v>
      </c>
    </row>
    <row r="335" spans="1:13">
      <c r="A335" s="115"/>
      <c r="B335" s="115" t="s">
        <v>1349</v>
      </c>
      <c r="C335" s="138" t="s">
        <v>974</v>
      </c>
      <c r="D335" s="137"/>
      <c r="E335" s="137"/>
      <c r="F335" s="148" t="s">
        <v>1350</v>
      </c>
      <c r="G335" s="115"/>
      <c r="H335" s="138"/>
      <c r="I335" s="70">
        <v>197618</v>
      </c>
      <c r="J335" s="44">
        <v>0</v>
      </c>
      <c r="K335" s="226">
        <f t="shared" si="10"/>
        <v>197618</v>
      </c>
      <c r="L335" s="44">
        <f t="shared" si="11"/>
        <v>82900.751000000004</v>
      </c>
      <c r="M335" s="44">
        <v>82900.751000000004</v>
      </c>
    </row>
    <row r="336" spans="1:13">
      <c r="A336" s="115"/>
      <c r="B336" s="115" t="s">
        <v>954</v>
      </c>
      <c r="C336" s="138" t="s">
        <v>974</v>
      </c>
      <c r="D336" s="137"/>
      <c r="E336" s="137"/>
      <c r="F336" s="148" t="s">
        <v>1351</v>
      </c>
      <c r="G336" s="115"/>
      <c r="H336" s="138"/>
      <c r="I336" s="123">
        <v>3990670.7230854435</v>
      </c>
      <c r="J336" s="44">
        <v>669300.81000000006</v>
      </c>
      <c r="K336" s="226">
        <f t="shared" si="10"/>
        <v>3321369.9130854434</v>
      </c>
      <c r="L336" s="44">
        <f t="shared" si="11"/>
        <v>1393314.6785393434</v>
      </c>
      <c r="M336" s="44">
        <v>1393314.6785393434</v>
      </c>
    </row>
    <row r="337" spans="1:13">
      <c r="A337" s="115"/>
      <c r="B337" s="115" t="s">
        <v>955</v>
      </c>
      <c r="C337" s="138" t="s">
        <v>974</v>
      </c>
      <c r="D337" s="137"/>
      <c r="E337" s="137"/>
      <c r="F337" s="148" t="s">
        <v>1352</v>
      </c>
      <c r="G337" s="115"/>
      <c r="H337" s="138"/>
      <c r="I337" s="123">
        <v>4193350.8375072377</v>
      </c>
      <c r="J337" s="44">
        <v>1600517.62</v>
      </c>
      <c r="K337" s="226">
        <f t="shared" si="10"/>
        <v>2592833.2175072376</v>
      </c>
      <c r="L337" s="44">
        <f t="shared" si="11"/>
        <v>1087693.5347442862</v>
      </c>
      <c r="M337" s="44">
        <v>1087693.5347442862</v>
      </c>
    </row>
    <row r="338" spans="1:13">
      <c r="A338" s="115"/>
      <c r="B338" s="115" t="s">
        <v>956</v>
      </c>
      <c r="C338" s="138" t="s">
        <v>974</v>
      </c>
      <c r="D338" s="137"/>
      <c r="E338" s="137"/>
      <c r="F338" s="148" t="s">
        <v>1353</v>
      </c>
      <c r="G338" s="115"/>
      <c r="H338" s="138"/>
      <c r="I338" s="123">
        <v>19078147.577549428</v>
      </c>
      <c r="J338" s="44">
        <v>2476603</v>
      </c>
      <c r="K338" s="226">
        <f t="shared" si="10"/>
        <v>16601544.577549428</v>
      </c>
      <c r="L338" s="44">
        <f t="shared" si="11"/>
        <v>6964347.9502819851</v>
      </c>
      <c r="M338" s="44">
        <v>6964347.9502819851</v>
      </c>
    </row>
    <row r="339" spans="1:13">
      <c r="A339" s="115"/>
      <c r="B339" s="115" t="s">
        <v>957</v>
      </c>
      <c r="C339" s="138" t="s">
        <v>974</v>
      </c>
      <c r="D339" s="137"/>
      <c r="E339" s="137"/>
      <c r="F339" s="148" t="s">
        <v>1354</v>
      </c>
      <c r="G339" s="115"/>
      <c r="H339" s="138"/>
      <c r="I339" s="123">
        <v>9754414.4492295459</v>
      </c>
      <c r="J339" s="44">
        <v>2816044.93</v>
      </c>
      <c r="K339" s="226">
        <f t="shared" si="10"/>
        <v>6938369.5192295462</v>
      </c>
      <c r="L339" s="44">
        <f t="shared" si="11"/>
        <v>2910646.0133167943</v>
      </c>
      <c r="M339" s="44">
        <v>2910646.0133167943</v>
      </c>
    </row>
    <row r="340" spans="1:13">
      <c r="A340" s="115"/>
      <c r="B340" s="115" t="s">
        <v>959</v>
      </c>
      <c r="C340" s="138" t="s">
        <v>974</v>
      </c>
      <c r="D340" s="137"/>
      <c r="E340" s="137"/>
      <c r="F340" s="148" t="s">
        <v>1355</v>
      </c>
      <c r="G340" s="115"/>
      <c r="H340" s="138"/>
      <c r="I340" s="123">
        <v>13242687.4361926</v>
      </c>
      <c r="J340" s="44">
        <v>5462353.1100000003</v>
      </c>
      <c r="K340" s="226">
        <f t="shared" si="10"/>
        <v>7780334.3261925997</v>
      </c>
      <c r="L340" s="44">
        <f t="shared" si="11"/>
        <v>3263850.2498377953</v>
      </c>
      <c r="M340" s="44">
        <v>3263850.2498377953</v>
      </c>
    </row>
    <row r="341" spans="1:13">
      <c r="A341" s="115"/>
      <c r="B341" s="115" t="s">
        <v>960</v>
      </c>
      <c r="C341" s="138" t="s">
        <v>974</v>
      </c>
      <c r="D341" s="137"/>
      <c r="E341" s="137"/>
      <c r="F341" s="148" t="s">
        <v>1356</v>
      </c>
      <c r="G341" s="115"/>
      <c r="H341" s="138"/>
      <c r="I341" s="123">
        <v>15067075.130127475</v>
      </c>
      <c r="J341" s="44">
        <v>2255396.16</v>
      </c>
      <c r="K341" s="226">
        <f t="shared" si="10"/>
        <v>12811678.970127475</v>
      </c>
      <c r="L341" s="44">
        <f t="shared" si="11"/>
        <v>5374499.3279684754</v>
      </c>
      <c r="M341" s="44">
        <v>5374499.3279684754</v>
      </c>
    </row>
    <row r="342" spans="1:13">
      <c r="A342" s="115"/>
      <c r="B342" s="115" t="s">
        <v>961</v>
      </c>
      <c r="C342" s="138" t="s">
        <v>974</v>
      </c>
      <c r="D342" s="137"/>
      <c r="E342" s="137"/>
      <c r="F342" s="148" t="s">
        <v>962</v>
      </c>
      <c r="G342" s="115"/>
      <c r="H342" s="138"/>
      <c r="I342" s="123">
        <v>19910</v>
      </c>
      <c r="J342" s="44">
        <v>24316.92</v>
      </c>
      <c r="K342" s="226">
        <f t="shared" si="10"/>
        <v>-4406.9199999999983</v>
      </c>
      <c r="L342" s="44">
        <v>0</v>
      </c>
      <c r="M342" s="44">
        <v>0</v>
      </c>
    </row>
    <row r="343" spans="1:13">
      <c r="A343" s="227"/>
      <c r="B343" s="232" t="s">
        <v>1375</v>
      </c>
      <c r="C343" s="138" t="s">
        <v>974</v>
      </c>
      <c r="D343" s="229"/>
      <c r="E343" s="229"/>
      <c r="F343" s="234" t="s">
        <v>1483</v>
      </c>
      <c r="G343" s="227"/>
      <c r="H343" s="228"/>
      <c r="I343" s="223"/>
      <c r="J343" s="226"/>
      <c r="K343" s="226"/>
      <c r="L343" s="226"/>
      <c r="M343" s="44">
        <v>8518733.6429999992</v>
      </c>
    </row>
    <row r="344" spans="1:13">
      <c r="A344" s="115"/>
      <c r="B344" s="115" t="s">
        <v>963</v>
      </c>
      <c r="C344" s="138" t="s">
        <v>974</v>
      </c>
      <c r="D344" s="137"/>
      <c r="E344" s="137"/>
      <c r="F344" s="148" t="s">
        <v>1379</v>
      </c>
      <c r="G344" s="115"/>
      <c r="H344" s="138"/>
      <c r="I344" s="123">
        <v>2404727</v>
      </c>
      <c r="J344" s="44">
        <v>604454.73</v>
      </c>
      <c r="K344" s="226">
        <f t="shared" si="10"/>
        <v>1800272.27</v>
      </c>
      <c r="L344" s="44">
        <f t="shared" si="11"/>
        <v>755214.21726499998</v>
      </c>
      <c r="M344" s="44">
        <v>755214.21726499998</v>
      </c>
    </row>
    <row r="345" spans="1:13">
      <c r="A345" s="115"/>
      <c r="B345" s="115" t="s">
        <v>964</v>
      </c>
      <c r="C345" s="138" t="s">
        <v>974</v>
      </c>
      <c r="D345" s="137"/>
      <c r="E345" s="137"/>
      <c r="F345" s="148" t="s">
        <v>1357</v>
      </c>
      <c r="G345" s="115"/>
      <c r="H345" s="138"/>
      <c r="I345" s="123">
        <v>52456244.800545715</v>
      </c>
      <c r="J345" s="44">
        <v>12977016</v>
      </c>
      <c r="K345" s="226">
        <f t="shared" si="10"/>
        <v>39479228.800545715</v>
      </c>
      <c r="L345" s="44">
        <f t="shared" si="11"/>
        <v>16561536.481828926</v>
      </c>
      <c r="M345" s="44">
        <v>16561536.481828926</v>
      </c>
    </row>
    <row r="346" spans="1:13">
      <c r="A346" s="115"/>
      <c r="B346" s="115" t="s">
        <v>969</v>
      </c>
      <c r="C346" s="138" t="s">
        <v>974</v>
      </c>
      <c r="D346" s="137"/>
      <c r="E346" s="137"/>
      <c r="F346" s="148" t="s">
        <v>1358</v>
      </c>
      <c r="G346" s="115"/>
      <c r="H346" s="138"/>
      <c r="I346" s="123">
        <v>63041978.340927213</v>
      </c>
      <c r="J346" s="44">
        <v>14185121.74</v>
      </c>
      <c r="K346" s="226">
        <f t="shared" si="10"/>
        <v>48856856.600927211</v>
      </c>
      <c r="L346" s="44">
        <f t="shared" si="11"/>
        <v>20495451.344088964</v>
      </c>
      <c r="M346" s="44">
        <v>7351096</v>
      </c>
    </row>
    <row r="347" spans="1:13">
      <c r="A347" s="115"/>
      <c r="B347" s="235" t="s">
        <v>965</v>
      </c>
      <c r="C347" s="138" t="s">
        <v>974</v>
      </c>
      <c r="D347" s="137"/>
      <c r="E347" s="137"/>
      <c r="F347" s="148" t="s">
        <v>1359</v>
      </c>
      <c r="G347" s="115"/>
      <c r="H347" s="138"/>
      <c r="I347" s="123">
        <v>5495371.4559540804</v>
      </c>
      <c r="J347" s="44">
        <v>1404369.08</v>
      </c>
      <c r="K347" s="226">
        <f t="shared" si="10"/>
        <v>4091002.3759540804</v>
      </c>
      <c r="L347" s="44">
        <f t="shared" si="11"/>
        <v>1716175.4967127366</v>
      </c>
      <c r="M347" s="44">
        <v>1716175.4967127366</v>
      </c>
    </row>
    <row r="348" spans="1:13">
      <c r="A348" s="115"/>
      <c r="B348" s="115" t="s">
        <v>966</v>
      </c>
      <c r="C348" s="138" t="s">
        <v>974</v>
      </c>
      <c r="D348" s="137"/>
      <c r="E348" s="137"/>
      <c r="F348" s="148" t="s">
        <v>1360</v>
      </c>
      <c r="G348" s="115"/>
      <c r="H348" s="138"/>
      <c r="I348" s="123">
        <v>17180.831075629158</v>
      </c>
      <c r="J348" s="44">
        <v>37895.519999999997</v>
      </c>
      <c r="K348" s="226">
        <f t="shared" si="10"/>
        <v>-20714.688924370839</v>
      </c>
      <c r="L348" s="44">
        <v>0</v>
      </c>
      <c r="M348" s="44">
        <v>0</v>
      </c>
    </row>
    <row r="349" spans="1:13">
      <c r="A349" s="115"/>
      <c r="B349" s="115" t="s">
        <v>967</v>
      </c>
      <c r="C349" s="138" t="s">
        <v>974</v>
      </c>
      <c r="D349" s="137"/>
      <c r="E349" s="137"/>
      <c r="F349" s="148" t="s">
        <v>1361</v>
      </c>
      <c r="G349" s="115"/>
      <c r="H349" s="138"/>
      <c r="I349" s="123">
        <v>1697978.2979684297</v>
      </c>
      <c r="J349" s="44">
        <v>536769.19999999995</v>
      </c>
      <c r="K349" s="226">
        <f t="shared" si="10"/>
        <v>1161209.0979684298</v>
      </c>
      <c r="L349" s="44">
        <f t="shared" si="11"/>
        <v>487127.21659775625</v>
      </c>
      <c r="M349" s="44">
        <v>487127.21659775625</v>
      </c>
    </row>
    <row r="350" spans="1:13">
      <c r="A350" s="115"/>
      <c r="B350" s="115" t="s">
        <v>1362</v>
      </c>
      <c r="C350" s="138" t="s">
        <v>974</v>
      </c>
      <c r="D350" s="137"/>
      <c r="E350" s="137"/>
      <c r="F350" s="148" t="s">
        <v>1363</v>
      </c>
      <c r="G350" s="115"/>
      <c r="H350" s="138"/>
      <c r="I350" s="123">
        <v>341542.85944945563</v>
      </c>
      <c r="J350" s="44">
        <v>208750.73</v>
      </c>
      <c r="K350" s="226">
        <f t="shared" si="10"/>
        <v>132792.12944945562</v>
      </c>
      <c r="L350" s="44">
        <f t="shared" si="11"/>
        <v>55706.298304046628</v>
      </c>
      <c r="M350" s="44">
        <v>55706.298304046628</v>
      </c>
    </row>
    <row r="351" spans="1:13">
      <c r="A351" s="115"/>
      <c r="B351" s="115" t="s">
        <v>1364</v>
      </c>
      <c r="C351" s="138" t="s">
        <v>974</v>
      </c>
      <c r="D351" s="137"/>
      <c r="E351" s="137"/>
      <c r="F351" s="148" t="s">
        <v>1365</v>
      </c>
      <c r="G351" s="115"/>
      <c r="H351" s="138"/>
      <c r="I351" s="123">
        <v>305629.00466015708</v>
      </c>
      <c r="J351" s="44">
        <v>0</v>
      </c>
      <c r="K351" s="226">
        <f t="shared" si="10"/>
        <v>305629.00466015708</v>
      </c>
      <c r="L351" s="44">
        <f t="shared" si="11"/>
        <v>128211.36745493588</v>
      </c>
      <c r="M351" s="44">
        <v>128211.37</v>
      </c>
    </row>
    <row r="352" spans="1:13">
      <c r="A352" s="115"/>
      <c r="B352" s="115"/>
      <c r="C352" s="138" t="s">
        <v>978</v>
      </c>
      <c r="D352" s="137"/>
      <c r="E352" s="137"/>
      <c r="F352" s="148" t="s">
        <v>978</v>
      </c>
      <c r="G352" s="115"/>
      <c r="H352" s="138"/>
      <c r="I352" s="125">
        <v>6635386360.099555</v>
      </c>
      <c r="J352" s="125">
        <v>1606029144.5799997</v>
      </c>
      <c r="K352" s="226">
        <f>SUM(K2:K351)</f>
        <v>4784110713.8395567</v>
      </c>
      <c r="L352" s="44">
        <f>SUM(L2:L351)</f>
        <v>2014357963.7160718</v>
      </c>
      <c r="M352" s="44">
        <f>SUM(M2:M351)</f>
        <v>1742897733.0159087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498"/>
  <sheetViews>
    <sheetView topLeftCell="D1" workbookViewId="0">
      <pane ySplit="1" topLeftCell="A199" activePane="bottomLeft" state="frozen"/>
      <selection activeCell="B343" sqref="B343"/>
      <selection pane="bottomLeft" activeCell="B343" sqref="B343"/>
    </sheetView>
  </sheetViews>
  <sheetFormatPr defaultColWidth="8.85546875" defaultRowHeight="12.75"/>
  <cols>
    <col min="1" max="1" width="10" style="242" bestFit="1" customWidth="1"/>
    <col min="2" max="2" width="26.28515625" style="242" customWidth="1"/>
    <col min="3" max="3" width="30.85546875" style="242" customWidth="1"/>
    <col min="4" max="4" width="67" style="242" bestFit="1" customWidth="1"/>
    <col min="5" max="5" width="18.5703125" style="242" customWidth="1"/>
    <col min="6" max="6" width="17" style="242" bestFit="1" customWidth="1"/>
    <col min="7" max="7" width="15.5703125" style="242" bestFit="1" customWidth="1"/>
    <col min="8" max="8" width="19.85546875" style="242" bestFit="1" customWidth="1"/>
    <col min="9" max="9" width="8.85546875" style="242"/>
    <col min="10" max="10" width="17.140625" style="242" customWidth="1"/>
    <col min="11" max="12" width="8.85546875" style="242"/>
    <col min="13" max="13" width="12" style="242" bestFit="1" customWidth="1"/>
    <col min="14" max="16384" width="8.85546875" style="242"/>
  </cols>
  <sheetData>
    <row r="1" spans="1:8" ht="64.5" thickBot="1">
      <c r="A1" s="240" t="s">
        <v>2</v>
      </c>
      <c r="B1" s="240" t="s">
        <v>0</v>
      </c>
      <c r="C1" s="240" t="s">
        <v>1485</v>
      </c>
      <c r="D1" s="240" t="s">
        <v>1486</v>
      </c>
      <c r="E1" s="241" t="s">
        <v>1487</v>
      </c>
      <c r="F1" s="241" t="s">
        <v>1488</v>
      </c>
      <c r="G1" s="241" t="s">
        <v>1372</v>
      </c>
      <c r="H1" s="241" t="s">
        <v>1371</v>
      </c>
    </row>
    <row r="2" spans="1:8">
      <c r="A2" s="243" t="s">
        <v>13</v>
      </c>
      <c r="B2" s="244" t="s">
        <v>1093</v>
      </c>
      <c r="C2" s="245" t="s">
        <v>1489</v>
      </c>
      <c r="D2" s="245" t="s">
        <v>1490</v>
      </c>
      <c r="E2" s="246">
        <v>885593.73050054174</v>
      </c>
      <c r="F2" s="246">
        <v>885593.73050054174</v>
      </c>
      <c r="G2" s="247">
        <v>1707883.0029683812</v>
      </c>
      <c r="H2" s="247">
        <v>716456.91</v>
      </c>
    </row>
    <row r="3" spans="1:8">
      <c r="A3" s="243" t="s">
        <v>16</v>
      </c>
      <c r="B3" s="244" t="s">
        <v>14</v>
      </c>
      <c r="C3" s="245" t="s">
        <v>1491</v>
      </c>
      <c r="D3" s="245" t="s">
        <v>1492</v>
      </c>
      <c r="E3" s="246">
        <v>1578300.9980229463</v>
      </c>
      <c r="F3" s="246">
        <v>1578300.9980229463</v>
      </c>
      <c r="G3" s="247">
        <v>3149230.8528400315</v>
      </c>
      <c r="H3" s="247">
        <v>1321102.3400000001</v>
      </c>
    </row>
    <row r="4" spans="1:8">
      <c r="A4" s="243" t="s">
        <v>18</v>
      </c>
      <c r="B4" s="244" t="s">
        <v>1094</v>
      </c>
      <c r="C4" s="245" t="s">
        <v>1493</v>
      </c>
      <c r="D4" s="245" t="s">
        <v>1494</v>
      </c>
      <c r="E4" s="246">
        <v>9651320.3526620306</v>
      </c>
      <c r="F4" s="246">
        <v>3000000</v>
      </c>
      <c r="G4" s="247">
        <v>7325123.0752726067</v>
      </c>
      <c r="H4" s="247">
        <v>955171.66460131877</v>
      </c>
    </row>
    <row r="5" spans="1:8">
      <c r="A5" s="243" t="s">
        <v>18</v>
      </c>
      <c r="B5" s="244" t="s">
        <v>1094</v>
      </c>
      <c r="C5" s="245" t="s">
        <v>1495</v>
      </c>
      <c r="D5" s="245" t="s">
        <v>1496</v>
      </c>
      <c r="E5" s="246">
        <v>9651320.3526620306</v>
      </c>
      <c r="F5" s="246">
        <v>2800000</v>
      </c>
      <c r="G5" s="247">
        <v>7325123.0752726067</v>
      </c>
      <c r="H5" s="247">
        <v>891493.5536278974</v>
      </c>
    </row>
    <row r="6" spans="1:8">
      <c r="A6" s="243" t="s">
        <v>18</v>
      </c>
      <c r="B6" s="244" t="s">
        <v>1094</v>
      </c>
      <c r="C6" s="245" t="s">
        <v>1497</v>
      </c>
      <c r="D6" s="245" t="s">
        <v>1066</v>
      </c>
      <c r="E6" s="246">
        <v>9651320.3526620306</v>
      </c>
      <c r="F6" s="246">
        <v>900000</v>
      </c>
      <c r="G6" s="247">
        <v>7325123.0752726067</v>
      </c>
      <c r="H6" s="247">
        <v>286551.49938039563</v>
      </c>
    </row>
    <row r="7" spans="1:8">
      <c r="A7" s="243" t="s">
        <v>18</v>
      </c>
      <c r="B7" s="244" t="s">
        <v>1094</v>
      </c>
      <c r="C7" s="245" t="s">
        <v>1498</v>
      </c>
      <c r="D7" s="245" t="s">
        <v>1499</v>
      </c>
      <c r="E7" s="246">
        <v>9651320.3526620306</v>
      </c>
      <c r="F7" s="246">
        <v>2951320</v>
      </c>
      <c r="G7" s="247">
        <v>7325123.0752726067</v>
      </c>
      <c r="H7" s="247">
        <v>939672.41239038808</v>
      </c>
    </row>
    <row r="8" spans="1:8">
      <c r="A8" s="243" t="s">
        <v>20</v>
      </c>
      <c r="B8" s="244" t="s">
        <v>1095</v>
      </c>
      <c r="C8" s="245" t="s">
        <v>1500</v>
      </c>
      <c r="D8" s="245" t="s">
        <v>1055</v>
      </c>
      <c r="E8" s="246">
        <v>10379075.489318959</v>
      </c>
      <c r="F8" s="246">
        <v>10379075.489318959</v>
      </c>
      <c r="G8" s="247">
        <v>6910752.8865486681</v>
      </c>
      <c r="H8" s="247">
        <v>2899060.83</v>
      </c>
    </row>
    <row r="9" spans="1:8">
      <c r="A9" s="243" t="s">
        <v>22</v>
      </c>
      <c r="B9" s="244" t="s">
        <v>1096</v>
      </c>
      <c r="C9" s="245" t="s">
        <v>1501</v>
      </c>
      <c r="D9" s="245" t="s">
        <v>1502</v>
      </c>
      <c r="E9" s="246">
        <v>45382669.656770729</v>
      </c>
      <c r="F9" s="246">
        <v>194530.41</v>
      </c>
      <c r="G9" s="247">
        <v>26431855.778961979</v>
      </c>
      <c r="H9" s="247">
        <v>47528.825563073566</v>
      </c>
    </row>
    <row r="10" spans="1:8">
      <c r="A10" s="243" t="s">
        <v>22</v>
      </c>
      <c r="B10" s="244" t="s">
        <v>1096</v>
      </c>
      <c r="C10" s="245" t="s">
        <v>1503</v>
      </c>
      <c r="D10" s="245" t="s">
        <v>1055</v>
      </c>
      <c r="E10" s="246">
        <v>45382669.656770729</v>
      </c>
      <c r="F10" s="246">
        <v>45188139.25</v>
      </c>
      <c r="G10" s="247">
        <v>26431855.778961979</v>
      </c>
      <c r="H10" s="247">
        <v>11040634.664436927</v>
      </c>
    </row>
    <row r="11" spans="1:8">
      <c r="A11" s="243" t="s">
        <v>23</v>
      </c>
      <c r="B11" s="244" t="s">
        <v>1098</v>
      </c>
      <c r="C11" s="245" t="s">
        <v>1504</v>
      </c>
      <c r="D11" s="245" t="s">
        <v>1505</v>
      </c>
      <c r="E11" s="246">
        <v>7949060.8545316681</v>
      </c>
      <c r="F11" s="246">
        <v>581915.15</v>
      </c>
      <c r="G11" s="247">
        <v>4997898.2730739452</v>
      </c>
      <c r="H11" s="247">
        <v>153484.03883152411</v>
      </c>
    </row>
    <row r="12" spans="1:8">
      <c r="A12" s="249" t="s">
        <v>23</v>
      </c>
      <c r="B12" s="250" t="s">
        <v>1098</v>
      </c>
      <c r="C12" s="245" t="s">
        <v>1506</v>
      </c>
      <c r="D12" s="245" t="s">
        <v>1055</v>
      </c>
      <c r="E12" s="247">
        <v>7949060.8545316681</v>
      </c>
      <c r="F12" s="247">
        <v>7367145.7000000002</v>
      </c>
      <c r="G12" s="247">
        <v>4997898.2730739452</v>
      </c>
      <c r="H12" s="247">
        <v>1943134.2811684757</v>
      </c>
    </row>
    <row r="13" spans="1:8">
      <c r="A13" s="249" t="s">
        <v>24</v>
      </c>
      <c r="B13" s="250" t="s">
        <v>1100</v>
      </c>
      <c r="C13" s="245" t="s">
        <v>1507</v>
      </c>
      <c r="D13" s="245" t="s">
        <v>1508</v>
      </c>
      <c r="E13" s="247">
        <v>18967216.204003546</v>
      </c>
      <c r="F13" s="247">
        <v>242000</v>
      </c>
      <c r="G13" s="247">
        <v>17598013.09700232</v>
      </c>
      <c r="H13" s="247">
        <v>94190.558685148542</v>
      </c>
    </row>
    <row r="14" spans="1:8">
      <c r="A14" s="249" t="s">
        <v>24</v>
      </c>
      <c r="B14" s="250" t="s">
        <v>1100</v>
      </c>
      <c r="C14" s="245" t="s">
        <v>1509</v>
      </c>
      <c r="D14" s="245" t="s">
        <v>1510</v>
      </c>
      <c r="E14" s="247">
        <v>18967216.204003546</v>
      </c>
      <c r="F14" s="247">
        <v>18725216.199999999</v>
      </c>
      <c r="G14" s="247">
        <v>17598013.09700232</v>
      </c>
      <c r="H14" s="247">
        <v>7288175.9313148521</v>
      </c>
    </row>
    <row r="15" spans="1:8">
      <c r="A15" s="249" t="s">
        <v>970</v>
      </c>
      <c r="B15" s="250" t="s">
        <v>1102</v>
      </c>
      <c r="C15" s="245" t="s">
        <v>1511</v>
      </c>
      <c r="D15" s="245" t="s">
        <v>1510</v>
      </c>
      <c r="E15" s="247">
        <v>6879643.3734455919</v>
      </c>
      <c r="F15" s="247">
        <v>6879643.3734455919</v>
      </c>
      <c r="G15" s="247">
        <v>3221487.4881164767</v>
      </c>
      <c r="H15" s="247">
        <v>1351414</v>
      </c>
    </row>
    <row r="16" spans="1:8">
      <c r="A16" s="249" t="s">
        <v>27</v>
      </c>
      <c r="B16" s="250" t="s">
        <v>25</v>
      </c>
      <c r="C16" s="245" t="s">
        <v>1512</v>
      </c>
      <c r="D16" s="245" t="s">
        <v>1513</v>
      </c>
      <c r="E16" s="247">
        <v>3097108.7753151446</v>
      </c>
      <c r="F16" s="247">
        <v>3097108.7753151446</v>
      </c>
      <c r="G16" s="247">
        <v>2074891.5733211255</v>
      </c>
      <c r="H16" s="247">
        <v>870417.01</v>
      </c>
    </row>
    <row r="17" spans="1:8">
      <c r="A17" s="249" t="s">
        <v>30</v>
      </c>
      <c r="B17" s="250" t="s">
        <v>28</v>
      </c>
      <c r="C17" s="245" t="s">
        <v>1514</v>
      </c>
      <c r="D17" s="245" t="s">
        <v>1203</v>
      </c>
      <c r="E17" s="247">
        <v>13701507.7347201</v>
      </c>
      <c r="F17" s="247">
        <v>6241686.3899999997</v>
      </c>
      <c r="G17" s="247">
        <v>7815978.4595020413</v>
      </c>
      <c r="H17" s="247">
        <v>3278802.96</v>
      </c>
    </row>
    <row r="18" spans="1:8">
      <c r="A18" s="249" t="s">
        <v>32</v>
      </c>
      <c r="B18" s="250" t="s">
        <v>1056</v>
      </c>
      <c r="C18" s="245" t="s">
        <v>1515</v>
      </c>
      <c r="D18" s="245" t="s">
        <v>1061</v>
      </c>
      <c r="E18" s="247">
        <v>235955.81749321922</v>
      </c>
      <c r="F18" s="247">
        <v>235955.81749321922</v>
      </c>
      <c r="G18" s="247">
        <v>368046.87194174866</v>
      </c>
      <c r="H18" s="247">
        <v>154395.66</v>
      </c>
    </row>
    <row r="19" spans="1:8">
      <c r="A19" s="249" t="s">
        <v>34</v>
      </c>
      <c r="B19" s="250" t="s">
        <v>1103</v>
      </c>
      <c r="C19" s="245" t="s">
        <v>1516</v>
      </c>
      <c r="D19" s="245" t="s">
        <v>1517</v>
      </c>
      <c r="E19" s="247">
        <v>1897374.3549909575</v>
      </c>
      <c r="F19" s="247">
        <v>1897374.3549909575</v>
      </c>
      <c r="G19" s="247">
        <v>3001511.7134694303</v>
      </c>
      <c r="H19" s="247">
        <v>1259134.1599999999</v>
      </c>
    </row>
    <row r="20" spans="1:8">
      <c r="A20" s="249" t="s">
        <v>37</v>
      </c>
      <c r="B20" s="250" t="s">
        <v>35</v>
      </c>
      <c r="C20" s="245" t="s">
        <v>1518</v>
      </c>
      <c r="D20" s="245" t="s">
        <v>1502</v>
      </c>
      <c r="E20" s="247">
        <v>12799537.401740626</v>
      </c>
      <c r="F20" s="247">
        <v>54864.54</v>
      </c>
      <c r="G20" s="247">
        <v>8530221.6463779192</v>
      </c>
      <c r="H20" s="247">
        <v>15338.742245936892</v>
      </c>
    </row>
    <row r="21" spans="1:8">
      <c r="A21" s="249" t="s">
        <v>37</v>
      </c>
      <c r="B21" s="250" t="s">
        <v>35</v>
      </c>
      <c r="C21" s="245" t="s">
        <v>1519</v>
      </c>
      <c r="D21" s="245" t="s">
        <v>1055</v>
      </c>
      <c r="E21" s="247">
        <v>12799537.401740626</v>
      </c>
      <c r="F21" s="247">
        <v>12744672.859999999</v>
      </c>
      <c r="G21" s="247">
        <v>8530221.6463779192</v>
      </c>
      <c r="H21" s="247">
        <v>3563089.2377540632</v>
      </c>
    </row>
    <row r="22" spans="1:8">
      <c r="A22" s="249" t="s">
        <v>39</v>
      </c>
      <c r="B22" s="250" t="s">
        <v>1104</v>
      </c>
      <c r="C22" s="245" t="s">
        <v>1520</v>
      </c>
      <c r="D22" s="245" t="s">
        <v>1203</v>
      </c>
      <c r="E22" s="247">
        <v>5801175.4165399019</v>
      </c>
      <c r="F22" s="247">
        <v>2642710.4500000002</v>
      </c>
      <c r="G22" s="247">
        <v>4427581.3115969095</v>
      </c>
      <c r="H22" s="247">
        <v>846120.26089917182</v>
      </c>
    </row>
    <row r="23" spans="1:8">
      <c r="A23" s="249" t="s">
        <v>39</v>
      </c>
      <c r="B23" s="250" t="s">
        <v>1104</v>
      </c>
      <c r="C23" s="245" t="s">
        <v>1521</v>
      </c>
      <c r="D23" s="245" t="s">
        <v>1522</v>
      </c>
      <c r="E23" s="247">
        <v>5801175.4165399019</v>
      </c>
      <c r="F23" s="247">
        <v>3158464.97</v>
      </c>
      <c r="G23" s="247">
        <v>4427581.3115969095</v>
      </c>
      <c r="H23" s="247">
        <v>1011250.0991008285</v>
      </c>
    </row>
    <row r="24" spans="1:8">
      <c r="A24" s="249" t="s">
        <v>41</v>
      </c>
      <c r="B24" s="250" t="s">
        <v>1105</v>
      </c>
      <c r="C24" s="245" t="s">
        <v>1523</v>
      </c>
      <c r="D24" s="245" t="s">
        <v>1522</v>
      </c>
      <c r="E24" s="247">
        <v>3775002.4904284477</v>
      </c>
      <c r="F24" s="247">
        <v>3775002.4904284477</v>
      </c>
      <c r="G24" s="247">
        <v>2377643.926915348</v>
      </c>
      <c r="H24" s="247">
        <v>997421.62</v>
      </c>
    </row>
    <row r="25" spans="1:8">
      <c r="A25" s="249" t="s">
        <v>43</v>
      </c>
      <c r="B25" s="250" t="s">
        <v>1106</v>
      </c>
      <c r="C25" s="245" t="s">
        <v>1524</v>
      </c>
      <c r="D25" s="245" t="s">
        <v>1057</v>
      </c>
      <c r="E25" s="247">
        <v>5536036.5631577</v>
      </c>
      <c r="F25" s="247">
        <v>10878.23</v>
      </c>
      <c r="G25" s="247">
        <v>3819458.7090156116</v>
      </c>
      <c r="H25" s="247">
        <v>3148.4227009739275</v>
      </c>
    </row>
    <row r="26" spans="1:8">
      <c r="A26" s="249" t="s">
        <v>43</v>
      </c>
      <c r="B26" s="250" t="s">
        <v>1106</v>
      </c>
      <c r="C26" s="245" t="s">
        <v>1525</v>
      </c>
      <c r="D26" s="245" t="s">
        <v>1526</v>
      </c>
      <c r="E26" s="247">
        <v>5536036.5631577</v>
      </c>
      <c r="F26" s="247">
        <v>5525158.7699999996</v>
      </c>
      <c r="G26" s="247">
        <v>3819458.7090156116</v>
      </c>
      <c r="H26" s="247">
        <v>1599114.4972990258</v>
      </c>
    </row>
    <row r="27" spans="1:8">
      <c r="A27" s="249" t="s">
        <v>46</v>
      </c>
      <c r="B27" s="250" t="s">
        <v>1107</v>
      </c>
      <c r="C27" s="251"/>
      <c r="D27" s="251"/>
      <c r="E27" s="247">
        <v>4462849.8115862384</v>
      </c>
      <c r="F27" s="247">
        <v>0</v>
      </c>
      <c r="G27" s="247">
        <v>0</v>
      </c>
      <c r="H27" s="247">
        <v>0</v>
      </c>
    </row>
    <row r="28" spans="1:8">
      <c r="A28" s="249" t="s">
        <v>47</v>
      </c>
      <c r="B28" s="250" t="s">
        <v>1109</v>
      </c>
      <c r="C28" s="245" t="s">
        <v>1527</v>
      </c>
      <c r="D28" s="245" t="s">
        <v>1522</v>
      </c>
      <c r="E28" s="247">
        <v>3600893.157903227</v>
      </c>
      <c r="F28" s="247">
        <v>3600893.157903227</v>
      </c>
      <c r="G28" s="247">
        <v>7474727.2084761756</v>
      </c>
      <c r="H28" s="247">
        <v>3135648.06</v>
      </c>
    </row>
    <row r="29" spans="1:8">
      <c r="A29" s="249" t="s">
        <v>49</v>
      </c>
      <c r="B29" s="250" t="s">
        <v>1110</v>
      </c>
      <c r="C29" s="245" t="s">
        <v>1528</v>
      </c>
      <c r="D29" s="245" t="s">
        <v>1529</v>
      </c>
      <c r="E29" s="247">
        <v>7469395.5937617468</v>
      </c>
      <c r="F29" s="252">
        <v>254000</v>
      </c>
      <c r="G29" s="247">
        <v>4780202.1627778169</v>
      </c>
      <c r="H29" s="247">
        <v>139292.23545824282</v>
      </c>
    </row>
    <row r="30" spans="1:8">
      <c r="A30" s="249" t="s">
        <v>49</v>
      </c>
      <c r="B30" s="250" t="s">
        <v>1110</v>
      </c>
      <c r="C30" s="245" t="s">
        <v>1530</v>
      </c>
      <c r="D30" s="245" t="s">
        <v>1203</v>
      </c>
      <c r="E30" s="247">
        <v>7469395.5937617468</v>
      </c>
      <c r="F30" s="247">
        <v>3402663.83</v>
      </c>
      <c r="G30" s="247">
        <v>4780202.1627778169</v>
      </c>
      <c r="H30" s="247">
        <v>1866002.5645417571</v>
      </c>
    </row>
    <row r="31" spans="1:8">
      <c r="A31" s="249" t="s">
        <v>52</v>
      </c>
      <c r="B31" s="250" t="s">
        <v>50</v>
      </c>
      <c r="C31" s="245" t="s">
        <v>1531</v>
      </c>
      <c r="D31" s="245" t="s">
        <v>1492</v>
      </c>
      <c r="E31" s="247">
        <v>5472678.6439229287</v>
      </c>
      <c r="F31" s="247">
        <v>5472678.6439229287</v>
      </c>
      <c r="G31" s="247">
        <v>3442954.0307547366</v>
      </c>
      <c r="H31" s="247">
        <v>1444319.21</v>
      </c>
    </row>
    <row r="32" spans="1:8">
      <c r="A32" s="249" t="s">
        <v>54</v>
      </c>
      <c r="B32" s="250" t="s">
        <v>1111</v>
      </c>
      <c r="C32" s="245" t="s">
        <v>1532</v>
      </c>
      <c r="D32" s="245" t="s">
        <v>1533</v>
      </c>
      <c r="E32" s="247">
        <v>9812124.1294541601</v>
      </c>
      <c r="F32" s="252">
        <v>76879.73</v>
      </c>
      <c r="G32" s="247">
        <v>8944274.7619772814</v>
      </c>
      <c r="H32" s="247">
        <v>29398.550133865843</v>
      </c>
    </row>
    <row r="33" spans="1:8">
      <c r="A33" s="249" t="s">
        <v>54</v>
      </c>
      <c r="B33" s="250" t="s">
        <v>1111</v>
      </c>
      <c r="C33" s="245" t="s">
        <v>1534</v>
      </c>
      <c r="D33" s="245" t="s">
        <v>1535</v>
      </c>
      <c r="E33" s="247">
        <v>9812124.1294541601</v>
      </c>
      <c r="F33" s="247">
        <v>477500.01</v>
      </c>
      <c r="G33" s="247">
        <v>8944274.7619772814</v>
      </c>
      <c r="H33" s="247">
        <v>182594.39754674528</v>
      </c>
    </row>
    <row r="34" spans="1:8">
      <c r="A34" s="249" t="s">
        <v>54</v>
      </c>
      <c r="B34" s="250" t="s">
        <v>1111</v>
      </c>
      <c r="C34" s="245" t="s">
        <v>1536</v>
      </c>
      <c r="D34" s="245" t="s">
        <v>1537</v>
      </c>
      <c r="E34" s="247">
        <v>9812124.1294541601</v>
      </c>
      <c r="F34" s="247">
        <v>8915629.6100000013</v>
      </c>
      <c r="G34" s="247">
        <v>8944274.7619772814</v>
      </c>
      <c r="H34" s="247">
        <v>3409306.7712980234</v>
      </c>
    </row>
    <row r="35" spans="1:8">
      <c r="A35" s="249" t="s">
        <v>54</v>
      </c>
      <c r="B35" s="250" t="s">
        <v>1111</v>
      </c>
      <c r="C35" s="253" t="s">
        <v>1538</v>
      </c>
      <c r="D35" s="253" t="s">
        <v>1539</v>
      </c>
      <c r="E35" s="247">
        <v>9812124.1294541601</v>
      </c>
      <c r="F35" s="247">
        <v>342114.78</v>
      </c>
      <c r="G35" s="247">
        <v>8944274.7619772814</v>
      </c>
      <c r="H35" s="247">
        <v>130823.54102136525</v>
      </c>
    </row>
    <row r="36" spans="1:8">
      <c r="A36" s="249" t="s">
        <v>56</v>
      </c>
      <c r="B36" s="250" t="s">
        <v>1112</v>
      </c>
      <c r="C36" s="253" t="s">
        <v>1540</v>
      </c>
      <c r="D36" s="253" t="s">
        <v>1203</v>
      </c>
      <c r="E36" s="247">
        <v>2958380.8770044912</v>
      </c>
      <c r="F36" s="247">
        <v>1347682.75</v>
      </c>
      <c r="G36" s="247">
        <v>2541758.1688794484</v>
      </c>
      <c r="H36" s="247">
        <v>485735.42160661973</v>
      </c>
    </row>
    <row r="37" spans="1:8">
      <c r="A37" s="249" t="s">
        <v>56</v>
      </c>
      <c r="B37" s="250" t="s">
        <v>1112</v>
      </c>
      <c r="C37" s="253" t="s">
        <v>1541</v>
      </c>
      <c r="D37" s="253" t="s">
        <v>1522</v>
      </c>
      <c r="E37" s="247">
        <v>2958380.8770044912</v>
      </c>
      <c r="F37" s="247">
        <v>1610698.13</v>
      </c>
      <c r="G37" s="247">
        <v>2541758.1688794484</v>
      </c>
      <c r="H37" s="247">
        <v>580532.12839338032</v>
      </c>
    </row>
    <row r="38" spans="1:8">
      <c r="A38" s="249" t="s">
        <v>58</v>
      </c>
      <c r="B38" s="250" t="s">
        <v>1072</v>
      </c>
      <c r="C38" s="253" t="s">
        <v>1542</v>
      </c>
      <c r="D38" s="253" t="s">
        <v>1072</v>
      </c>
      <c r="E38" s="247">
        <v>965881.66324229084</v>
      </c>
      <c r="F38" s="247">
        <v>965881.66324229084</v>
      </c>
      <c r="G38" s="247">
        <v>1834050.1595149473</v>
      </c>
      <c r="H38" s="247">
        <v>769384.04</v>
      </c>
    </row>
    <row r="39" spans="1:8" ht="15" customHeight="1">
      <c r="A39" s="249" t="s">
        <v>60</v>
      </c>
      <c r="B39" s="250" t="s">
        <v>1058</v>
      </c>
      <c r="C39" s="253" t="s">
        <v>1543</v>
      </c>
      <c r="D39" s="253" t="s">
        <v>59</v>
      </c>
      <c r="E39" s="247">
        <v>75053.34009655485</v>
      </c>
      <c r="F39" s="247">
        <v>75053.34009655485</v>
      </c>
      <c r="G39" s="247">
        <v>152402.34063173231</v>
      </c>
      <c r="H39" s="247">
        <v>63932.78</v>
      </c>
    </row>
    <row r="40" spans="1:8">
      <c r="A40" s="249" t="s">
        <v>62</v>
      </c>
      <c r="B40" s="250" t="s">
        <v>1114</v>
      </c>
      <c r="C40" s="253" t="s">
        <v>1544</v>
      </c>
      <c r="D40" s="253" t="s">
        <v>1545</v>
      </c>
      <c r="E40" s="247">
        <v>736039.61867094378</v>
      </c>
      <c r="F40" s="247">
        <v>736039.61867094378</v>
      </c>
      <c r="G40" s="247">
        <v>1527869.6487046555</v>
      </c>
      <c r="H40" s="247">
        <v>640941.31000000006</v>
      </c>
    </row>
    <row r="41" spans="1:8">
      <c r="A41" s="249" t="s">
        <v>65</v>
      </c>
      <c r="B41" s="250" t="s">
        <v>63</v>
      </c>
      <c r="C41" s="253" t="s">
        <v>1546</v>
      </c>
      <c r="D41" s="253" t="s">
        <v>63</v>
      </c>
      <c r="E41" s="247">
        <v>322653.72768117796</v>
      </c>
      <c r="F41" s="247">
        <v>322653.72768117796</v>
      </c>
      <c r="G41" s="247">
        <v>368780.15738597186</v>
      </c>
      <c r="H41" s="247">
        <v>154703.26999999999</v>
      </c>
    </row>
    <row r="42" spans="1:8">
      <c r="A42" s="249" t="s">
        <v>67</v>
      </c>
      <c r="B42" s="250" t="s">
        <v>1115</v>
      </c>
      <c r="C42" s="253" t="s">
        <v>1547</v>
      </c>
      <c r="D42" s="253" t="s">
        <v>1548</v>
      </c>
      <c r="E42" s="247">
        <v>206927.90496034961</v>
      </c>
      <c r="F42" s="247">
        <v>206927.90496034961</v>
      </c>
      <c r="G42" s="247">
        <v>286458.52484910924</v>
      </c>
      <c r="H42" s="247">
        <v>120169.35</v>
      </c>
    </row>
    <row r="43" spans="1:8">
      <c r="A43" s="249" t="s">
        <v>69</v>
      </c>
      <c r="B43" s="254" t="s">
        <v>1116</v>
      </c>
      <c r="C43" s="253" t="s">
        <v>1549</v>
      </c>
      <c r="D43" s="253" t="s">
        <v>1550</v>
      </c>
      <c r="E43" s="247">
        <v>122624.9101552942</v>
      </c>
      <c r="F43" s="247">
        <v>122624.91</v>
      </c>
      <c r="G43" s="247">
        <v>182817.9842932215</v>
      </c>
      <c r="H43" s="247">
        <v>76692.14</v>
      </c>
    </row>
    <row r="44" spans="1:8">
      <c r="A44" s="249" t="s">
        <v>72</v>
      </c>
      <c r="B44" s="254" t="s">
        <v>1117</v>
      </c>
      <c r="C44" s="253" t="s">
        <v>1551</v>
      </c>
      <c r="D44" s="253" t="s">
        <v>1057</v>
      </c>
      <c r="E44" s="247">
        <v>10657948.79851</v>
      </c>
      <c r="F44" s="247">
        <v>136131.98000000001</v>
      </c>
      <c r="G44" s="247">
        <v>324510.07999999996</v>
      </c>
      <c r="H44" s="247">
        <v>136131.97</v>
      </c>
    </row>
    <row r="45" spans="1:8">
      <c r="A45" s="249" t="s">
        <v>76</v>
      </c>
      <c r="B45" s="254" t="s">
        <v>1119</v>
      </c>
      <c r="C45" s="253" t="s">
        <v>1552</v>
      </c>
      <c r="D45" s="253" t="s">
        <v>1553</v>
      </c>
      <c r="E45" s="247">
        <v>401886.4535</v>
      </c>
      <c r="F45" s="247">
        <v>401886.4535</v>
      </c>
      <c r="G45" s="247">
        <v>477448.47176990443</v>
      </c>
      <c r="H45" s="247">
        <v>200289.63</v>
      </c>
    </row>
    <row r="46" spans="1:8">
      <c r="A46" s="249" t="s">
        <v>77</v>
      </c>
      <c r="B46" s="254" t="s">
        <v>1120</v>
      </c>
      <c r="C46" s="253" t="s">
        <v>1554</v>
      </c>
      <c r="D46" s="253" t="s">
        <v>1555</v>
      </c>
      <c r="E46" s="247">
        <v>73783.014984999987</v>
      </c>
      <c r="F46" s="247">
        <v>73783.014984999987</v>
      </c>
      <c r="G46" s="247">
        <v>-287215.17166558793</v>
      </c>
      <c r="H46" s="247">
        <v>0</v>
      </c>
    </row>
    <row r="47" spans="1:8">
      <c r="A47" s="255" t="s">
        <v>78</v>
      </c>
      <c r="B47" s="256" t="s">
        <v>1121</v>
      </c>
      <c r="C47" s="257"/>
      <c r="D47" s="257"/>
      <c r="E47" s="247">
        <v>0</v>
      </c>
      <c r="F47" s="247"/>
      <c r="G47" s="247">
        <v>-1119840.5958027816</v>
      </c>
      <c r="H47" s="247">
        <v>0</v>
      </c>
    </row>
    <row r="48" spans="1:8">
      <c r="A48" s="255" t="s">
        <v>79</v>
      </c>
      <c r="B48" s="256" t="s">
        <v>1122</v>
      </c>
      <c r="C48" s="257"/>
      <c r="D48" s="257"/>
      <c r="E48" s="247">
        <v>0</v>
      </c>
      <c r="F48" s="247"/>
      <c r="G48" s="247">
        <v>-2668407.926435804</v>
      </c>
      <c r="H48" s="247">
        <v>0</v>
      </c>
    </row>
    <row r="49" spans="1:8">
      <c r="A49" s="255" t="s">
        <v>83</v>
      </c>
      <c r="B49" s="256" t="s">
        <v>1124</v>
      </c>
      <c r="C49" s="257"/>
      <c r="D49" s="257"/>
      <c r="E49" s="247">
        <v>0</v>
      </c>
      <c r="F49" s="247"/>
      <c r="G49" s="247">
        <v>-152299.18152104795</v>
      </c>
      <c r="H49" s="247">
        <v>0</v>
      </c>
    </row>
    <row r="50" spans="1:8">
      <c r="A50" s="249" t="s">
        <v>1349</v>
      </c>
      <c r="B50" s="254" t="s">
        <v>1350</v>
      </c>
      <c r="C50" s="253" t="s">
        <v>1556</v>
      </c>
      <c r="D50" s="253" t="s">
        <v>1078</v>
      </c>
      <c r="E50" s="247">
        <v>82900.751000000004</v>
      </c>
      <c r="F50" s="247">
        <v>82900.751000000004</v>
      </c>
      <c r="G50" s="247">
        <v>98487.611435570259</v>
      </c>
      <c r="H50" s="247">
        <v>41315.550000000003</v>
      </c>
    </row>
    <row r="51" spans="1:8">
      <c r="A51" s="249" t="s">
        <v>954</v>
      </c>
      <c r="B51" s="250" t="s">
        <v>1351</v>
      </c>
      <c r="C51" s="253" t="s">
        <v>1557</v>
      </c>
      <c r="D51" s="253" t="s">
        <v>1558</v>
      </c>
      <c r="E51" s="247">
        <v>1393314.6785393434</v>
      </c>
      <c r="F51" s="247">
        <v>1393314.6785393434</v>
      </c>
      <c r="G51" s="247">
        <v>1319544.4750577647</v>
      </c>
      <c r="H51" s="247">
        <v>553548.9</v>
      </c>
    </row>
    <row r="52" spans="1:8">
      <c r="A52" s="249" t="s">
        <v>85</v>
      </c>
      <c r="B52" s="250" t="s">
        <v>1125</v>
      </c>
      <c r="C52" s="253" t="s">
        <v>1559</v>
      </c>
      <c r="D52" s="253" t="s">
        <v>1545</v>
      </c>
      <c r="E52" s="247">
        <v>819509.48734591505</v>
      </c>
      <c r="F52" s="258">
        <v>461293</v>
      </c>
      <c r="G52" s="247">
        <v>1099625.74</v>
      </c>
      <c r="H52" s="247">
        <v>461292.99</v>
      </c>
    </row>
    <row r="53" spans="1:8">
      <c r="A53" s="249" t="s">
        <v>955</v>
      </c>
      <c r="B53" s="250" t="s">
        <v>1352</v>
      </c>
      <c r="C53" s="253" t="s">
        <v>1560</v>
      </c>
      <c r="D53" s="253" t="s">
        <v>1561</v>
      </c>
      <c r="E53" s="247">
        <v>1087693.5347442862</v>
      </c>
      <c r="F53" s="247">
        <v>1087693.5347442862</v>
      </c>
      <c r="G53" s="247">
        <v>489338.10112578771</v>
      </c>
      <c r="H53" s="247">
        <v>205277.33</v>
      </c>
    </row>
    <row r="54" spans="1:8">
      <c r="A54" s="249" t="s">
        <v>956</v>
      </c>
      <c r="B54" s="250" t="s">
        <v>1353</v>
      </c>
      <c r="C54" s="253" t="s">
        <v>1562</v>
      </c>
      <c r="D54" s="253" t="s">
        <v>1561</v>
      </c>
      <c r="E54" s="247">
        <v>6964347.9502819851</v>
      </c>
      <c r="F54" s="247">
        <v>6964347.9502819851</v>
      </c>
      <c r="G54" s="247">
        <v>7031443.7646072432</v>
      </c>
      <c r="H54" s="247">
        <v>2949690.65</v>
      </c>
    </row>
    <row r="55" spans="1:8">
      <c r="A55" s="249" t="s">
        <v>957</v>
      </c>
      <c r="B55" s="250" t="s">
        <v>1354</v>
      </c>
      <c r="C55" s="253" t="s">
        <v>1563</v>
      </c>
      <c r="D55" s="253" t="s">
        <v>958</v>
      </c>
      <c r="E55" s="247">
        <v>2910646.0133167943</v>
      </c>
      <c r="F55" s="247">
        <v>2910646.0133167943</v>
      </c>
      <c r="G55" s="247">
        <v>2045298.5713876844</v>
      </c>
      <c r="H55" s="247">
        <v>858002.75</v>
      </c>
    </row>
    <row r="56" spans="1:8">
      <c r="A56" s="249" t="s">
        <v>959</v>
      </c>
      <c r="B56" s="250" t="s">
        <v>1355</v>
      </c>
      <c r="C56" s="253" t="s">
        <v>1564</v>
      </c>
      <c r="D56" s="253" t="s">
        <v>1565</v>
      </c>
      <c r="E56" s="247">
        <v>3263850.2498377953</v>
      </c>
      <c r="F56" s="247">
        <v>3263850.2498377953</v>
      </c>
      <c r="G56" s="247">
        <v>1137453.8639519932</v>
      </c>
      <c r="H56" s="247">
        <v>477161.89</v>
      </c>
    </row>
    <row r="57" spans="1:8" ht="12.75" customHeight="1">
      <c r="A57" s="249" t="s">
        <v>88</v>
      </c>
      <c r="B57" s="250" t="s">
        <v>86</v>
      </c>
      <c r="C57" s="259" t="s">
        <v>1566</v>
      </c>
      <c r="D57" s="259" t="s">
        <v>86</v>
      </c>
      <c r="E57" s="247">
        <v>75113.98009813056</v>
      </c>
      <c r="F57" s="247">
        <v>75113.98009813056</v>
      </c>
      <c r="G57" s="247">
        <v>145615.05219795307</v>
      </c>
      <c r="H57" s="247">
        <v>61085.51</v>
      </c>
    </row>
    <row r="58" spans="1:8">
      <c r="A58" s="249" t="s">
        <v>91</v>
      </c>
      <c r="B58" s="250" t="s">
        <v>89</v>
      </c>
      <c r="C58" s="253" t="s">
        <v>1567</v>
      </c>
      <c r="D58" s="253" t="s">
        <v>1568</v>
      </c>
      <c r="E58" s="247">
        <v>86385.599789349115</v>
      </c>
      <c r="F58" s="252">
        <v>86385.600000000006</v>
      </c>
      <c r="G58" s="247">
        <v>121161.49842228591</v>
      </c>
      <c r="H58" s="247">
        <v>50827.24</v>
      </c>
    </row>
    <row r="59" spans="1:8">
      <c r="A59" s="249" t="s">
        <v>960</v>
      </c>
      <c r="B59" s="250" t="s">
        <v>1569</v>
      </c>
      <c r="C59" s="253" t="s">
        <v>1570</v>
      </c>
      <c r="D59" s="253" t="s">
        <v>1510</v>
      </c>
      <c r="E59" s="247">
        <v>5374499.3279684754</v>
      </c>
      <c r="F59" s="247">
        <v>5374499.3279684754</v>
      </c>
      <c r="G59" s="247">
        <v>5253637.6369544221</v>
      </c>
      <c r="H59" s="247">
        <v>2203900.98</v>
      </c>
    </row>
    <row r="60" spans="1:8">
      <c r="A60" s="249" t="s">
        <v>93</v>
      </c>
      <c r="B60" s="250" t="s">
        <v>1126</v>
      </c>
      <c r="C60" s="253"/>
      <c r="D60" s="253"/>
      <c r="E60" s="247">
        <v>0</v>
      </c>
      <c r="F60" s="247"/>
      <c r="G60" s="247">
        <v>0</v>
      </c>
      <c r="H60" s="247">
        <v>0</v>
      </c>
    </row>
    <row r="61" spans="1:8">
      <c r="A61" s="249" t="s">
        <v>95</v>
      </c>
      <c r="B61" s="250" t="s">
        <v>1127</v>
      </c>
      <c r="C61" s="253" t="s">
        <v>1571</v>
      </c>
      <c r="D61" s="253" t="s">
        <v>1572</v>
      </c>
      <c r="E61" s="247">
        <v>12877793.66414085</v>
      </c>
      <c r="F61" s="247">
        <v>11858654</v>
      </c>
      <c r="G61" s="247">
        <v>10660991.841316851</v>
      </c>
      <c r="H61" s="247">
        <v>4179741.4519420089</v>
      </c>
    </row>
    <row r="62" spans="1:8">
      <c r="A62" s="249" t="s">
        <v>95</v>
      </c>
      <c r="B62" s="250" t="s">
        <v>1127</v>
      </c>
      <c r="C62" s="253" t="s">
        <v>1573</v>
      </c>
      <c r="D62" s="253" t="s">
        <v>350</v>
      </c>
      <c r="E62" s="247">
        <v>12877793.66414085</v>
      </c>
      <c r="F62" s="247">
        <v>830000</v>
      </c>
      <c r="G62" s="247">
        <v>10660991.841316851</v>
      </c>
      <c r="H62" s="247">
        <v>292544.61805799103</v>
      </c>
    </row>
    <row r="63" spans="1:8">
      <c r="A63" s="249" t="s">
        <v>97</v>
      </c>
      <c r="B63" s="250" t="s">
        <v>96</v>
      </c>
      <c r="C63" s="253" t="s">
        <v>1574</v>
      </c>
      <c r="D63" s="253" t="s">
        <v>1575</v>
      </c>
      <c r="E63" s="247">
        <v>170421.13899952036</v>
      </c>
      <c r="F63" s="247">
        <v>150000</v>
      </c>
      <c r="G63" s="247">
        <v>301499.03040818695</v>
      </c>
      <c r="H63" s="247">
        <v>126478.84</v>
      </c>
    </row>
    <row r="64" spans="1:8">
      <c r="A64" s="249" t="s">
        <v>99</v>
      </c>
      <c r="B64" s="250" t="s">
        <v>1129</v>
      </c>
      <c r="C64" s="253" t="s">
        <v>1576</v>
      </c>
      <c r="D64" s="253" t="s">
        <v>1057</v>
      </c>
      <c r="E64" s="247">
        <v>5463178.1085817693</v>
      </c>
      <c r="F64" s="247">
        <v>12521.76</v>
      </c>
      <c r="G64" s="247">
        <v>4567119.0798440808</v>
      </c>
      <c r="H64" s="247">
        <v>4391.312212879674</v>
      </c>
    </row>
    <row r="65" spans="1:8">
      <c r="A65" s="249" t="s">
        <v>99</v>
      </c>
      <c r="B65" s="250" t="s">
        <v>1129</v>
      </c>
      <c r="C65" s="253" t="s">
        <v>1577</v>
      </c>
      <c r="D65" s="253" t="s">
        <v>1526</v>
      </c>
      <c r="E65" s="247">
        <v>5463178.1085817693</v>
      </c>
      <c r="F65" s="247">
        <v>5450656.3485817695</v>
      </c>
      <c r="G65" s="247">
        <v>4567119.0798440808</v>
      </c>
      <c r="H65" s="247">
        <v>1911515.1377871202</v>
      </c>
    </row>
    <row r="66" spans="1:8">
      <c r="A66" s="249" t="s">
        <v>101</v>
      </c>
      <c r="B66" s="250" t="s">
        <v>1130</v>
      </c>
      <c r="C66" s="253" t="s">
        <v>1578</v>
      </c>
      <c r="D66" s="253" t="s">
        <v>1579</v>
      </c>
      <c r="E66" s="247">
        <v>17881064.299809109</v>
      </c>
      <c r="F66" s="247">
        <v>1500000</v>
      </c>
      <c r="G66" s="247">
        <v>15236298.471242955</v>
      </c>
      <c r="H66" s="247">
        <v>913089.6</v>
      </c>
    </row>
    <row r="67" spans="1:8">
      <c r="A67" s="249" t="s">
        <v>101</v>
      </c>
      <c r="B67" s="250" t="s">
        <v>1130</v>
      </c>
      <c r="C67" s="253" t="s">
        <v>1580</v>
      </c>
      <c r="D67" s="253" t="s">
        <v>1060</v>
      </c>
      <c r="E67" s="247">
        <v>17881064.299809109</v>
      </c>
      <c r="F67" s="247">
        <v>3000000</v>
      </c>
      <c r="G67" s="247">
        <v>15236298.471242955</v>
      </c>
      <c r="H67" s="247">
        <v>1826179.2</v>
      </c>
    </row>
    <row r="68" spans="1:8">
      <c r="A68" s="249" t="s">
        <v>101</v>
      </c>
      <c r="B68" s="250" t="s">
        <v>1130</v>
      </c>
      <c r="C68" s="253" t="s">
        <v>1581</v>
      </c>
      <c r="D68" s="253" t="s">
        <v>1582</v>
      </c>
      <c r="E68" s="247">
        <v>17881064.299809109</v>
      </c>
      <c r="F68" s="247">
        <v>3000000</v>
      </c>
      <c r="G68" s="247">
        <v>15236298.471242955</v>
      </c>
      <c r="H68" s="247">
        <v>1826179.2</v>
      </c>
    </row>
    <row r="69" spans="1:8">
      <c r="A69" s="249" t="s">
        <v>101</v>
      </c>
      <c r="B69" s="250" t="s">
        <v>1130</v>
      </c>
      <c r="C69" s="253" t="s">
        <v>1583</v>
      </c>
      <c r="D69" s="253" t="s">
        <v>350</v>
      </c>
      <c r="E69" s="247">
        <v>17881064.299809109</v>
      </c>
      <c r="F69" s="247">
        <v>3000000</v>
      </c>
      <c r="G69" s="247">
        <v>15236298.471242955</v>
      </c>
      <c r="H69" s="247">
        <v>1826179.2</v>
      </c>
    </row>
    <row r="70" spans="1:8">
      <c r="A70" s="249" t="s">
        <v>103</v>
      </c>
      <c r="B70" s="250" t="s">
        <v>1131</v>
      </c>
      <c r="C70" s="253" t="s">
        <v>1584</v>
      </c>
      <c r="D70" s="253" t="s">
        <v>1526</v>
      </c>
      <c r="E70" s="247">
        <v>6051682.0287301093</v>
      </c>
      <c r="F70" s="247">
        <v>6051682.0287301093</v>
      </c>
      <c r="G70" s="247">
        <v>4205625.1024281597</v>
      </c>
      <c r="H70" s="247">
        <v>1764259.73</v>
      </c>
    </row>
    <row r="71" spans="1:8">
      <c r="A71" s="249" t="s">
        <v>105</v>
      </c>
      <c r="B71" s="250" t="s">
        <v>1132</v>
      </c>
      <c r="C71" s="253" t="s">
        <v>1585</v>
      </c>
      <c r="D71" s="253" t="s">
        <v>802</v>
      </c>
      <c r="E71" s="247">
        <v>14908462.037172852</v>
      </c>
      <c r="F71" s="247">
        <v>14357105.037172901</v>
      </c>
      <c r="G71" s="247">
        <v>11482590.989629131</v>
      </c>
      <c r="H71" s="247">
        <v>4638802.6287680604</v>
      </c>
    </row>
    <row r="72" spans="1:8">
      <c r="A72" s="249" t="s">
        <v>105</v>
      </c>
      <c r="B72" s="250" t="s">
        <v>1132</v>
      </c>
      <c r="C72" s="253" t="s">
        <v>1586</v>
      </c>
      <c r="D72" s="253" t="s">
        <v>897</v>
      </c>
      <c r="E72" s="247">
        <v>14908462.037172852</v>
      </c>
      <c r="F72" s="247">
        <v>551357</v>
      </c>
      <c r="G72" s="247">
        <v>11482590.989629131</v>
      </c>
      <c r="H72" s="247">
        <v>178144.29123193928</v>
      </c>
    </row>
    <row r="73" spans="1:8">
      <c r="A73" s="249" t="s">
        <v>108</v>
      </c>
      <c r="B73" s="250" t="s">
        <v>1133</v>
      </c>
      <c r="C73" s="253" t="s">
        <v>1587</v>
      </c>
      <c r="D73" s="253" t="s">
        <v>1588</v>
      </c>
      <c r="E73" s="247">
        <v>208983.00588603449</v>
      </c>
      <c r="F73" s="247">
        <v>208983.00588603449</v>
      </c>
      <c r="G73" s="247">
        <v>175968.77750440396</v>
      </c>
      <c r="H73" s="247">
        <v>73818.899999999994</v>
      </c>
    </row>
    <row r="74" spans="1:8">
      <c r="A74" s="249" t="s">
        <v>110</v>
      </c>
      <c r="B74" s="250" t="s">
        <v>1134</v>
      </c>
      <c r="C74" s="253" t="s">
        <v>1589</v>
      </c>
      <c r="D74" s="253" t="s">
        <v>1492</v>
      </c>
      <c r="E74" s="247">
        <v>3712709.9480686816</v>
      </c>
      <c r="F74" s="247">
        <v>3712709.9480686816</v>
      </c>
      <c r="G74" s="247">
        <v>2650272.1940963501</v>
      </c>
      <c r="H74" s="247">
        <v>1111789.18</v>
      </c>
    </row>
    <row r="75" spans="1:8">
      <c r="A75" s="249" t="s">
        <v>112</v>
      </c>
      <c r="B75" s="250" t="s">
        <v>1135</v>
      </c>
      <c r="C75" s="253" t="s">
        <v>1590</v>
      </c>
      <c r="D75" s="253" t="s">
        <v>1591</v>
      </c>
      <c r="E75" s="247">
        <v>3902011.7130272975</v>
      </c>
      <c r="F75" s="247">
        <v>3902011.7130272975</v>
      </c>
      <c r="G75" s="247">
        <v>2710377.5388425617</v>
      </c>
      <c r="H75" s="247">
        <v>1137003.3700000001</v>
      </c>
    </row>
    <row r="76" spans="1:8">
      <c r="A76" s="249" t="s">
        <v>114</v>
      </c>
      <c r="B76" s="250" t="s">
        <v>1136</v>
      </c>
      <c r="C76" s="253" t="s">
        <v>1592</v>
      </c>
      <c r="D76" s="253" t="s">
        <v>1136</v>
      </c>
      <c r="E76" s="247">
        <v>1196016.4331485631</v>
      </c>
      <c r="F76" s="247">
        <v>1196016.4331485631</v>
      </c>
      <c r="G76" s="247">
        <v>1795541.7094246936</v>
      </c>
      <c r="H76" s="247">
        <v>753229.74</v>
      </c>
    </row>
    <row r="77" spans="1:8">
      <c r="A77" s="249" t="s">
        <v>116</v>
      </c>
      <c r="B77" s="250" t="s">
        <v>1137</v>
      </c>
      <c r="C77" s="253" t="s">
        <v>1593</v>
      </c>
      <c r="D77" s="253" t="s">
        <v>1594</v>
      </c>
      <c r="E77" s="247">
        <v>923640.67927433457</v>
      </c>
      <c r="F77" s="247">
        <v>923640.68</v>
      </c>
      <c r="G77" s="247">
        <v>1812871.3531698864</v>
      </c>
      <c r="H77" s="247">
        <v>760499.53</v>
      </c>
    </row>
    <row r="78" spans="1:8">
      <c r="A78" s="249" t="s">
        <v>118</v>
      </c>
      <c r="B78" s="250" t="s">
        <v>1062</v>
      </c>
      <c r="C78" s="253" t="s">
        <v>1595</v>
      </c>
      <c r="D78" s="253" t="s">
        <v>1062</v>
      </c>
      <c r="E78" s="247">
        <v>469712.07459417795</v>
      </c>
      <c r="F78" s="247">
        <v>469712.07459417795</v>
      </c>
      <c r="G78" s="247">
        <v>576535.20625950792</v>
      </c>
      <c r="H78" s="247">
        <v>241856.51</v>
      </c>
    </row>
    <row r="79" spans="1:8">
      <c r="A79" s="249" t="s">
        <v>120</v>
      </c>
      <c r="B79" s="250" t="s">
        <v>1139</v>
      </c>
      <c r="C79" s="253" t="s">
        <v>1596</v>
      </c>
      <c r="D79" s="253" t="s">
        <v>1597</v>
      </c>
      <c r="E79" s="247">
        <v>99163.236686787801</v>
      </c>
      <c r="F79" s="247">
        <v>99163.236686787801</v>
      </c>
      <c r="G79" s="247">
        <v>123076.85726200772</v>
      </c>
      <c r="H79" s="247">
        <v>51630.74</v>
      </c>
    </row>
    <row r="80" spans="1:8">
      <c r="A80" s="249" t="s">
        <v>123</v>
      </c>
      <c r="B80" s="250" t="s">
        <v>121</v>
      </c>
      <c r="C80" s="253" t="s">
        <v>1598</v>
      </c>
      <c r="D80" s="253" t="s">
        <v>1599</v>
      </c>
      <c r="E80" s="247">
        <v>199974.18136153769</v>
      </c>
      <c r="F80" s="247">
        <v>199974.18136153769</v>
      </c>
      <c r="G80" s="247">
        <v>401035.550835823</v>
      </c>
      <c r="H80" s="247">
        <v>168234.41</v>
      </c>
    </row>
    <row r="81" spans="1:8">
      <c r="A81" s="249" t="s">
        <v>126</v>
      </c>
      <c r="B81" s="250" t="s">
        <v>124</v>
      </c>
      <c r="C81" s="253" t="s">
        <v>1600</v>
      </c>
      <c r="D81" s="253" t="s">
        <v>1203</v>
      </c>
      <c r="E81" s="247">
        <v>1515988.6895685878</v>
      </c>
      <c r="F81" s="247">
        <v>690604.72</v>
      </c>
      <c r="G81" s="247">
        <v>896161.91398986033</v>
      </c>
      <c r="H81" s="247">
        <v>375939.92</v>
      </c>
    </row>
    <row r="82" spans="1:8">
      <c r="A82" s="249" t="s">
        <v>129</v>
      </c>
      <c r="B82" s="250" t="s">
        <v>127</v>
      </c>
      <c r="C82" s="253" t="s">
        <v>1601</v>
      </c>
      <c r="D82" s="253" t="s">
        <v>1602</v>
      </c>
      <c r="E82" s="247">
        <v>215649.16107274321</v>
      </c>
      <c r="F82" s="247">
        <v>215649.16107274321</v>
      </c>
      <c r="G82" s="247">
        <v>411589.89706165716</v>
      </c>
      <c r="H82" s="247">
        <v>172661.96</v>
      </c>
    </row>
    <row r="83" spans="1:8">
      <c r="A83" s="249" t="s">
        <v>132</v>
      </c>
      <c r="B83" s="250" t="s">
        <v>130</v>
      </c>
      <c r="C83" s="253" t="s">
        <v>1603</v>
      </c>
      <c r="D83" s="253" t="s">
        <v>1604</v>
      </c>
      <c r="E83" s="247">
        <v>8202297.7437565047</v>
      </c>
      <c r="F83" s="247">
        <v>100056.52</v>
      </c>
      <c r="G83" s="247">
        <v>7212187.3955520177</v>
      </c>
      <c r="H83" s="247">
        <v>36907.00854745711</v>
      </c>
    </row>
    <row r="84" spans="1:8">
      <c r="A84" s="249" t="s">
        <v>132</v>
      </c>
      <c r="B84" s="250" t="s">
        <v>130</v>
      </c>
      <c r="C84" s="253" t="s">
        <v>1605</v>
      </c>
      <c r="D84" s="253" t="s">
        <v>1606</v>
      </c>
      <c r="E84" s="247">
        <v>8202297.7437565047</v>
      </c>
      <c r="F84" s="247">
        <v>673252</v>
      </c>
      <c r="G84" s="247">
        <v>7212187.3955520177</v>
      </c>
      <c r="H84" s="247">
        <v>248336.81321909453</v>
      </c>
    </row>
    <row r="85" spans="1:8">
      <c r="A85" s="249" t="s">
        <v>132</v>
      </c>
      <c r="B85" s="250" t="s">
        <v>130</v>
      </c>
      <c r="C85" s="253" t="s">
        <v>1607</v>
      </c>
      <c r="D85" s="253" t="s">
        <v>1608</v>
      </c>
      <c r="E85" s="247">
        <v>8202297.7437565047</v>
      </c>
      <c r="F85" s="247">
        <v>7428988.9537565056</v>
      </c>
      <c r="G85" s="247">
        <v>7212187.3955520177</v>
      </c>
      <c r="H85" s="247">
        <v>2740268.7882334483</v>
      </c>
    </row>
    <row r="86" spans="1:8">
      <c r="A86" s="249" t="s">
        <v>135</v>
      </c>
      <c r="B86" s="250" t="s">
        <v>133</v>
      </c>
      <c r="C86" s="253" t="s">
        <v>1609</v>
      </c>
      <c r="D86" s="253" t="s">
        <v>1610</v>
      </c>
      <c r="E86" s="247">
        <v>2345081.117279666</v>
      </c>
      <c r="F86" s="247">
        <v>2345081.117279666</v>
      </c>
      <c r="G86" s="247">
        <v>4867914.9490835872</v>
      </c>
      <c r="H86" s="247">
        <v>2042090.32</v>
      </c>
    </row>
    <row r="87" spans="1:8">
      <c r="A87" s="249" t="s">
        <v>138</v>
      </c>
      <c r="B87" s="250" t="s">
        <v>136</v>
      </c>
      <c r="C87" s="253" t="s">
        <v>1611</v>
      </c>
      <c r="D87" s="253" t="s">
        <v>136</v>
      </c>
      <c r="E87" s="247">
        <v>267837.89176649437</v>
      </c>
      <c r="F87" s="247">
        <v>267837.89</v>
      </c>
      <c r="G87" s="247">
        <v>530488.39230323234</v>
      </c>
      <c r="H87" s="247">
        <v>222539.88</v>
      </c>
    </row>
    <row r="88" spans="1:8">
      <c r="A88" s="249" t="s">
        <v>140</v>
      </c>
      <c r="B88" s="250" t="s">
        <v>139</v>
      </c>
      <c r="C88" s="253" t="s">
        <v>1612</v>
      </c>
      <c r="D88" s="253" t="s">
        <v>1610</v>
      </c>
      <c r="E88" s="247">
        <v>1489360.5755812414</v>
      </c>
      <c r="F88" s="247">
        <v>1489360.5755812414</v>
      </c>
      <c r="G88" s="247">
        <v>3091611.8661960685</v>
      </c>
      <c r="H88" s="247">
        <v>1296931.17</v>
      </c>
    </row>
    <row r="89" spans="1:8">
      <c r="A89" s="249" t="s">
        <v>142</v>
      </c>
      <c r="B89" s="250" t="s">
        <v>1141</v>
      </c>
      <c r="C89" s="253" t="s">
        <v>1613</v>
      </c>
      <c r="D89" s="253" t="s">
        <v>1510</v>
      </c>
      <c r="E89" s="247">
        <v>29973821.055510577</v>
      </c>
      <c r="F89" s="247">
        <v>29973821.055510577</v>
      </c>
      <c r="G89" s="247">
        <v>21085777.00894732</v>
      </c>
      <c r="H89" s="247">
        <v>8845483.4499999993</v>
      </c>
    </row>
    <row r="90" spans="1:8">
      <c r="A90" s="249" t="s">
        <v>144</v>
      </c>
      <c r="B90" s="250" t="s">
        <v>1107</v>
      </c>
      <c r="C90" s="253" t="s">
        <v>1614</v>
      </c>
      <c r="D90" s="253" t="s">
        <v>1610</v>
      </c>
      <c r="E90" s="247">
        <v>8243381.8509267531</v>
      </c>
      <c r="F90" s="247">
        <v>8243381.8509267531</v>
      </c>
      <c r="G90" s="247">
        <v>5350909.0017570723</v>
      </c>
      <c r="H90" s="247">
        <v>2244706.3199999998</v>
      </c>
    </row>
    <row r="91" spans="1:8">
      <c r="A91" s="249" t="s">
        <v>147</v>
      </c>
      <c r="B91" s="250" t="s">
        <v>145</v>
      </c>
      <c r="C91" s="253" t="s">
        <v>1615</v>
      </c>
      <c r="D91" s="253" t="s">
        <v>1616</v>
      </c>
      <c r="E91" s="247">
        <v>1892974.1403383263</v>
      </c>
      <c r="F91" s="247">
        <v>798852</v>
      </c>
      <c r="G91" s="247">
        <v>3766024.4356692871</v>
      </c>
      <c r="H91" s="247">
        <v>666710.05627497064</v>
      </c>
    </row>
    <row r="92" spans="1:8">
      <c r="A92" s="249" t="s">
        <v>147</v>
      </c>
      <c r="B92" s="250" t="s">
        <v>145</v>
      </c>
      <c r="C92" s="253" t="s">
        <v>1617</v>
      </c>
      <c r="D92" s="253" t="s">
        <v>1618</v>
      </c>
      <c r="E92" s="247">
        <v>1892974.1403383263</v>
      </c>
      <c r="F92" s="247">
        <v>258452</v>
      </c>
      <c r="G92" s="247">
        <v>3766024.4356692871</v>
      </c>
      <c r="H92" s="247">
        <v>215700.21413776107</v>
      </c>
    </row>
    <row r="93" spans="1:8">
      <c r="A93" s="249" t="s">
        <v>147</v>
      </c>
      <c r="B93" s="250" t="s">
        <v>145</v>
      </c>
      <c r="C93" s="253" t="s">
        <v>1619</v>
      </c>
      <c r="D93" s="253" t="s">
        <v>1620</v>
      </c>
      <c r="E93" s="247">
        <v>1892974.1403383263</v>
      </c>
      <c r="F93" s="247">
        <v>835669</v>
      </c>
      <c r="G93" s="247">
        <v>3766024.4356692871</v>
      </c>
      <c r="H93" s="247">
        <v>697436.97958726832</v>
      </c>
    </row>
    <row r="94" spans="1:8">
      <c r="A94" s="249" t="s">
        <v>150</v>
      </c>
      <c r="B94" s="250" t="s">
        <v>148</v>
      </c>
      <c r="C94" s="253" t="s">
        <v>1621</v>
      </c>
      <c r="D94" s="253" t="s">
        <v>1622</v>
      </c>
      <c r="E94" s="247">
        <v>255372.29148392184</v>
      </c>
      <c r="F94" s="247">
        <v>255372.29</v>
      </c>
      <c r="G94" s="247">
        <v>270773.04184946785</v>
      </c>
      <c r="H94" s="247">
        <v>113589.29</v>
      </c>
    </row>
    <row r="95" spans="1:8">
      <c r="A95" s="249" t="s">
        <v>152</v>
      </c>
      <c r="B95" s="250" t="s">
        <v>1142</v>
      </c>
      <c r="C95" s="253" t="s">
        <v>1623</v>
      </c>
      <c r="D95" s="253" t="s">
        <v>1624</v>
      </c>
      <c r="E95" s="247">
        <v>2322984.2332128813</v>
      </c>
      <c r="F95" s="247">
        <v>16051.5</v>
      </c>
      <c r="G95" s="247">
        <v>2764407.0327400556</v>
      </c>
      <c r="H95" s="247">
        <v>8011.4323824797475</v>
      </c>
    </row>
    <row r="96" spans="1:8">
      <c r="A96" s="249" t="s">
        <v>152</v>
      </c>
      <c r="B96" s="250" t="s">
        <v>1142</v>
      </c>
      <c r="C96" s="253" t="s">
        <v>1625</v>
      </c>
      <c r="D96" s="253" t="s">
        <v>1626</v>
      </c>
      <c r="E96" s="247">
        <v>2322984.2332128813</v>
      </c>
      <c r="F96" s="247">
        <v>54500</v>
      </c>
      <c r="G96" s="247">
        <v>2764407.0327400556</v>
      </c>
      <c r="H96" s="247">
        <v>27201.387088131713</v>
      </c>
    </row>
    <row r="97" spans="1:8">
      <c r="A97" s="249" t="s">
        <v>152</v>
      </c>
      <c r="B97" s="250" t="s">
        <v>1142</v>
      </c>
      <c r="C97" s="253" t="s">
        <v>1627</v>
      </c>
      <c r="D97" s="253" t="s">
        <v>1496</v>
      </c>
      <c r="E97" s="247">
        <v>2322984.2332128813</v>
      </c>
      <c r="F97" s="247">
        <v>950757</v>
      </c>
      <c r="G97" s="247">
        <v>2764407.0327400556</v>
      </c>
      <c r="H97" s="247">
        <v>474530.44373854762</v>
      </c>
    </row>
    <row r="98" spans="1:8">
      <c r="A98" s="249" t="s">
        <v>152</v>
      </c>
      <c r="B98" s="250" t="s">
        <v>1142</v>
      </c>
      <c r="C98" s="253" t="s">
        <v>1628</v>
      </c>
      <c r="D98" s="253" t="s">
        <v>1066</v>
      </c>
      <c r="E98" s="247">
        <v>2322984.2332128813</v>
      </c>
      <c r="F98" s="247">
        <v>307598</v>
      </c>
      <c r="G98" s="247">
        <v>2764407.0327400556</v>
      </c>
      <c r="H98" s="247">
        <v>153524.62872541542</v>
      </c>
    </row>
    <row r="99" spans="1:8">
      <c r="A99" s="249" t="s">
        <v>152</v>
      </c>
      <c r="B99" s="250" t="s">
        <v>1142</v>
      </c>
      <c r="C99" s="253" t="s">
        <v>1629</v>
      </c>
      <c r="D99" s="253" t="s">
        <v>1620</v>
      </c>
      <c r="E99" s="247">
        <v>2322984.2332128813</v>
      </c>
      <c r="F99" s="247">
        <v>994576</v>
      </c>
      <c r="G99" s="247">
        <v>2764407.0327400556</v>
      </c>
      <c r="H99" s="247">
        <v>496400.85806542553</v>
      </c>
    </row>
    <row r="100" spans="1:8">
      <c r="A100" s="249" t="s">
        <v>154</v>
      </c>
      <c r="B100" s="250" t="s">
        <v>1063</v>
      </c>
      <c r="C100" s="253" t="s">
        <v>1630</v>
      </c>
      <c r="D100" s="253" t="s">
        <v>1631</v>
      </c>
      <c r="E100" s="247">
        <v>178772.46352327775</v>
      </c>
      <c r="F100" s="247">
        <v>178772.46352327775</v>
      </c>
      <c r="G100" s="247">
        <v>314646.44041429902</v>
      </c>
      <c r="H100" s="247">
        <v>131994.18</v>
      </c>
    </row>
    <row r="101" spans="1:8">
      <c r="A101" s="249" t="s">
        <v>156</v>
      </c>
      <c r="B101" s="250" t="s">
        <v>1143</v>
      </c>
      <c r="C101" s="253" t="s">
        <v>1632</v>
      </c>
      <c r="D101" s="253" t="s">
        <v>1633</v>
      </c>
      <c r="E101" s="247">
        <v>3009738.9073065496</v>
      </c>
      <c r="F101" s="247">
        <v>1504869.45</v>
      </c>
      <c r="G101" s="247">
        <v>2345890.8777779317</v>
      </c>
      <c r="H101" s="247">
        <v>492050.61</v>
      </c>
    </row>
    <row r="102" spans="1:8">
      <c r="A102" s="249" t="s">
        <v>156</v>
      </c>
      <c r="B102" s="250" t="s">
        <v>1143</v>
      </c>
      <c r="C102" s="253" t="s">
        <v>1634</v>
      </c>
      <c r="D102" s="253" t="s">
        <v>1635</v>
      </c>
      <c r="E102" s="247">
        <v>3009738.9073065496</v>
      </c>
      <c r="F102" s="247">
        <v>1504869.45</v>
      </c>
      <c r="G102" s="247">
        <v>2345890.8777779317</v>
      </c>
      <c r="H102" s="247">
        <v>492050.61</v>
      </c>
    </row>
    <row r="103" spans="1:8">
      <c r="A103" s="249" t="s">
        <v>159</v>
      </c>
      <c r="B103" s="250" t="s">
        <v>157</v>
      </c>
      <c r="C103" s="253" t="s">
        <v>1636</v>
      </c>
      <c r="D103" s="253" t="s">
        <v>1055</v>
      </c>
      <c r="E103" s="247">
        <v>5829730.2521153744</v>
      </c>
      <c r="F103" s="247">
        <v>5829730.2521153744</v>
      </c>
      <c r="G103" s="247">
        <v>3651182.0155137451</v>
      </c>
      <c r="H103" s="247">
        <v>1531670.85</v>
      </c>
    </row>
    <row r="104" spans="1:8">
      <c r="A104" s="249" t="s">
        <v>161</v>
      </c>
      <c r="B104" s="250" t="s">
        <v>1144</v>
      </c>
      <c r="C104" s="253" t="s">
        <v>1637</v>
      </c>
      <c r="D104" s="253" t="s">
        <v>1638</v>
      </c>
      <c r="E104" s="247">
        <v>630165.40036412829</v>
      </c>
      <c r="F104" s="247">
        <v>630165.40036412829</v>
      </c>
      <c r="G104" s="247">
        <v>1198788.6869382286</v>
      </c>
      <c r="H104" s="247">
        <v>502891.85</v>
      </c>
    </row>
    <row r="105" spans="1:8">
      <c r="A105" s="249" t="s">
        <v>163</v>
      </c>
      <c r="B105" s="250" t="s">
        <v>1145</v>
      </c>
      <c r="C105" s="253" t="s">
        <v>1639</v>
      </c>
      <c r="D105" s="253" t="s">
        <v>1529</v>
      </c>
      <c r="E105" s="247">
        <v>5629240.0299230013</v>
      </c>
      <c r="F105" s="247">
        <v>155472</v>
      </c>
      <c r="G105" s="247">
        <v>3901622.3712859685</v>
      </c>
      <c r="H105" s="247">
        <v>45204.286080826445</v>
      </c>
    </row>
    <row r="106" spans="1:8">
      <c r="A106" s="249" t="s">
        <v>163</v>
      </c>
      <c r="B106" s="250" t="s">
        <v>1145</v>
      </c>
      <c r="C106" s="253" t="s">
        <v>1640</v>
      </c>
      <c r="D106" s="253" t="s">
        <v>1203</v>
      </c>
      <c r="E106" s="247">
        <v>5629240.0299230013</v>
      </c>
      <c r="F106" s="247">
        <v>2564385.73</v>
      </c>
      <c r="G106" s="247">
        <v>3901622.3712859685</v>
      </c>
      <c r="H106" s="247">
        <v>745608.38067632087</v>
      </c>
    </row>
    <row r="107" spans="1:8">
      <c r="A107" s="249" t="s">
        <v>163</v>
      </c>
      <c r="B107" s="250" t="s">
        <v>1145</v>
      </c>
      <c r="C107" s="253" t="s">
        <v>1641</v>
      </c>
      <c r="D107" s="253" t="s">
        <v>1522</v>
      </c>
      <c r="E107" s="247">
        <v>5629240.0299230013</v>
      </c>
      <c r="F107" s="247">
        <v>2909382.3</v>
      </c>
      <c r="G107" s="247">
        <v>3901622.3712859685</v>
      </c>
      <c r="H107" s="247">
        <v>845917.91324285278</v>
      </c>
    </row>
    <row r="108" spans="1:8">
      <c r="A108" s="249" t="s">
        <v>165</v>
      </c>
      <c r="B108" s="250" t="s">
        <v>1146</v>
      </c>
      <c r="C108" s="245" t="s">
        <v>1642</v>
      </c>
      <c r="D108" s="245" t="s">
        <v>1057</v>
      </c>
      <c r="E108" s="247">
        <v>4343831.1938911946</v>
      </c>
      <c r="F108" s="247">
        <v>4156.68</v>
      </c>
      <c r="G108" s="247">
        <v>3296210.4085983397</v>
      </c>
      <c r="H108" s="247">
        <v>1323.1849169507045</v>
      </c>
    </row>
    <row r="109" spans="1:8">
      <c r="A109" s="249" t="s">
        <v>165</v>
      </c>
      <c r="B109" s="250" t="s">
        <v>1146</v>
      </c>
      <c r="C109" s="253" t="s">
        <v>1643</v>
      </c>
      <c r="D109" s="253" t="s">
        <v>1526</v>
      </c>
      <c r="E109" s="247">
        <v>4343831.1938911946</v>
      </c>
      <c r="F109" s="247">
        <v>4339674.5138911949</v>
      </c>
      <c r="G109" s="247">
        <v>3296210.4085983397</v>
      </c>
      <c r="H109" s="247">
        <v>1381437.0750830495</v>
      </c>
    </row>
    <row r="110" spans="1:8">
      <c r="A110" s="249" t="s">
        <v>167</v>
      </c>
      <c r="B110" s="250" t="s">
        <v>1147</v>
      </c>
      <c r="C110" s="253" t="s">
        <v>1644</v>
      </c>
      <c r="D110" s="253" t="s">
        <v>1203</v>
      </c>
      <c r="E110" s="247">
        <v>5858362.9385630907</v>
      </c>
      <c r="F110" s="247">
        <v>2668762.08</v>
      </c>
      <c r="G110" s="247">
        <v>4659156.7177773584</v>
      </c>
      <c r="H110" s="247">
        <v>890374.81622061797</v>
      </c>
    </row>
    <row r="111" spans="1:8">
      <c r="A111" s="249" t="s">
        <v>167</v>
      </c>
      <c r="B111" s="250" t="s">
        <v>1147</v>
      </c>
      <c r="C111" s="253" t="s">
        <v>1645</v>
      </c>
      <c r="D111" s="253" t="s">
        <v>1522</v>
      </c>
      <c r="E111" s="247">
        <v>5858362.9385630907</v>
      </c>
      <c r="F111" s="247">
        <v>3189600.86</v>
      </c>
      <c r="G111" s="247">
        <v>4659156.7177773584</v>
      </c>
      <c r="H111" s="247">
        <v>1064141.4237793819</v>
      </c>
    </row>
    <row r="112" spans="1:8">
      <c r="A112" s="249" t="s">
        <v>169</v>
      </c>
      <c r="B112" s="250" t="s">
        <v>1148</v>
      </c>
      <c r="C112" s="253" t="s">
        <v>1646</v>
      </c>
      <c r="D112" s="253" t="s">
        <v>1647</v>
      </c>
      <c r="E112" s="247">
        <v>546499.29587742209</v>
      </c>
      <c r="F112" s="247">
        <v>546499.29587742209</v>
      </c>
      <c r="G112" s="247">
        <v>969892.95654798392</v>
      </c>
      <c r="H112" s="247">
        <v>406870.09</v>
      </c>
    </row>
    <row r="113" spans="1:8">
      <c r="A113" s="249" t="s">
        <v>172</v>
      </c>
      <c r="B113" s="250" t="s">
        <v>170</v>
      </c>
      <c r="C113" s="253" t="s">
        <v>1648</v>
      </c>
      <c r="D113" s="253" t="s">
        <v>1649</v>
      </c>
      <c r="E113" s="247">
        <v>11257332.274578594</v>
      </c>
      <c r="F113" s="247">
        <v>63210</v>
      </c>
      <c r="G113" s="247">
        <v>150679.38</v>
      </c>
      <c r="H113" s="247">
        <v>63209.99</v>
      </c>
    </row>
    <row r="114" spans="1:8">
      <c r="A114" s="249" t="s">
        <v>175</v>
      </c>
      <c r="B114" s="250" t="s">
        <v>173</v>
      </c>
      <c r="C114" s="253" t="s">
        <v>1650</v>
      </c>
      <c r="D114" s="253" t="s">
        <v>1610</v>
      </c>
      <c r="E114" s="247">
        <v>5945161.081899941</v>
      </c>
      <c r="F114" s="247">
        <v>5945161.081899941</v>
      </c>
      <c r="G114" s="247">
        <v>4181151.7292604754</v>
      </c>
      <c r="H114" s="247">
        <v>1753993.15</v>
      </c>
    </row>
    <row r="115" spans="1:8">
      <c r="A115" s="249" t="s">
        <v>178</v>
      </c>
      <c r="B115" s="250" t="s">
        <v>176</v>
      </c>
      <c r="C115" s="253" t="s">
        <v>1651</v>
      </c>
      <c r="D115" s="253" t="s">
        <v>1055</v>
      </c>
      <c r="E115" s="247">
        <v>8070271.1292498689</v>
      </c>
      <c r="F115" s="247">
        <v>8070271.1292498689</v>
      </c>
      <c r="G115" s="247">
        <v>6691254.6964785829</v>
      </c>
      <c r="H115" s="247">
        <v>2806981.34</v>
      </c>
    </row>
    <row r="116" spans="1:8">
      <c r="A116" s="249" t="s">
        <v>181</v>
      </c>
      <c r="B116" s="250" t="s">
        <v>179</v>
      </c>
      <c r="C116" s="253" t="s">
        <v>1652</v>
      </c>
      <c r="D116" s="253" t="s">
        <v>1492</v>
      </c>
      <c r="E116" s="247">
        <v>3239058.5102878092</v>
      </c>
      <c r="F116" s="247">
        <v>3239058.5102878092</v>
      </c>
      <c r="G116" s="247">
        <v>6568951.0549102742</v>
      </c>
      <c r="H116" s="247">
        <v>2755674.96</v>
      </c>
    </row>
    <row r="117" spans="1:8">
      <c r="A117" s="249" t="s">
        <v>184</v>
      </c>
      <c r="B117" s="250" t="s">
        <v>182</v>
      </c>
      <c r="C117" s="253" t="s">
        <v>1653</v>
      </c>
      <c r="D117" s="253" t="s">
        <v>1654</v>
      </c>
      <c r="E117" s="247">
        <v>1013968.7740824783</v>
      </c>
      <c r="F117" s="247">
        <v>142000</v>
      </c>
      <c r="G117" s="247">
        <v>1767899.6323746089</v>
      </c>
      <c r="H117" s="247">
        <v>103861.19917677544</v>
      </c>
    </row>
    <row r="118" spans="1:8">
      <c r="A118" s="249" t="s">
        <v>184</v>
      </c>
      <c r="B118" s="250" t="s">
        <v>182</v>
      </c>
      <c r="C118" s="253" t="s">
        <v>1655</v>
      </c>
      <c r="D118" s="253" t="s">
        <v>1064</v>
      </c>
      <c r="E118" s="247">
        <v>1013968.7740824783</v>
      </c>
      <c r="F118" s="247">
        <v>871968.77</v>
      </c>
      <c r="G118" s="247">
        <v>1767899.6323746089</v>
      </c>
      <c r="H118" s="247">
        <v>637772.69082322461</v>
      </c>
    </row>
    <row r="119" spans="1:8">
      <c r="A119" s="249" t="s">
        <v>185</v>
      </c>
      <c r="B119" s="250" t="s">
        <v>1150</v>
      </c>
      <c r="C119" s="253"/>
      <c r="D119" s="253"/>
      <c r="E119" s="247">
        <v>438667.94241268374</v>
      </c>
      <c r="F119" s="247">
        <v>0</v>
      </c>
      <c r="G119" s="247">
        <v>0</v>
      </c>
      <c r="H119" s="247">
        <v>0</v>
      </c>
    </row>
    <row r="120" spans="1:8">
      <c r="A120" s="249" t="s">
        <v>187</v>
      </c>
      <c r="B120" s="250" t="s">
        <v>186</v>
      </c>
      <c r="C120" s="253" t="s">
        <v>1656</v>
      </c>
      <c r="D120" s="253" t="s">
        <v>1610</v>
      </c>
      <c r="E120" s="247">
        <v>111967.12086751914</v>
      </c>
      <c r="F120" s="247">
        <v>111967.12086751914</v>
      </c>
      <c r="G120" s="247">
        <v>-1443.4820400914177</v>
      </c>
      <c r="H120" s="247">
        <v>0</v>
      </c>
    </row>
    <row r="121" spans="1:8">
      <c r="A121" s="249" t="s">
        <v>961</v>
      </c>
      <c r="B121" s="250" t="s">
        <v>962</v>
      </c>
      <c r="C121" s="253"/>
      <c r="D121" s="253"/>
      <c r="E121" s="247">
        <v>0</v>
      </c>
      <c r="F121" s="247"/>
      <c r="G121" s="247">
        <v>-14394.29987591108</v>
      </c>
      <c r="H121" s="247">
        <v>0</v>
      </c>
    </row>
    <row r="122" spans="1:8">
      <c r="A122" s="249" t="s">
        <v>963</v>
      </c>
      <c r="B122" s="254" t="s">
        <v>1379</v>
      </c>
      <c r="C122" s="253"/>
      <c r="D122" s="253"/>
      <c r="E122" s="247">
        <v>755214.21726499998</v>
      </c>
      <c r="F122" s="247">
        <v>755214.21726499998</v>
      </c>
      <c r="G122" s="247">
        <v>593997.93314113375</v>
      </c>
      <c r="H122" s="247">
        <v>249182.13</v>
      </c>
    </row>
    <row r="123" spans="1:8">
      <c r="A123" s="249" t="s">
        <v>189</v>
      </c>
      <c r="B123" s="250" t="s">
        <v>1065</v>
      </c>
      <c r="C123" s="253" t="s">
        <v>1657</v>
      </c>
      <c r="D123" s="253" t="s">
        <v>1065</v>
      </c>
      <c r="E123" s="247">
        <v>485242.00172874745</v>
      </c>
      <c r="F123" s="247">
        <v>485242.00172874745</v>
      </c>
      <c r="G123" s="247">
        <v>852156.85117447912</v>
      </c>
      <c r="H123" s="247">
        <v>357479.79</v>
      </c>
    </row>
    <row r="124" spans="1:8">
      <c r="A124" s="249" t="s">
        <v>190</v>
      </c>
      <c r="B124" s="250" t="s">
        <v>1059</v>
      </c>
      <c r="C124" s="253"/>
      <c r="D124" s="253" t="s">
        <v>1658</v>
      </c>
      <c r="E124" s="247">
        <v>155208.288</v>
      </c>
      <c r="F124" s="247">
        <v>155208.288</v>
      </c>
      <c r="G124" s="247">
        <v>184390.29050682645</v>
      </c>
      <c r="H124" s="247">
        <v>77351.72</v>
      </c>
    </row>
    <row r="125" spans="1:8">
      <c r="A125" s="249" t="s">
        <v>192</v>
      </c>
      <c r="B125" s="250" t="s">
        <v>1153</v>
      </c>
      <c r="C125" s="253" t="s">
        <v>1659</v>
      </c>
      <c r="D125" s="253" t="s">
        <v>1660</v>
      </c>
      <c r="E125" s="247">
        <v>326463.75045313622</v>
      </c>
      <c r="F125" s="247">
        <v>326463.75045313622</v>
      </c>
      <c r="G125" s="247">
        <v>59427.209150845767</v>
      </c>
      <c r="H125" s="247">
        <v>24929.71</v>
      </c>
    </row>
    <row r="126" spans="1:8">
      <c r="A126" s="249" t="s">
        <v>194</v>
      </c>
      <c r="B126" s="250" t="s">
        <v>1154</v>
      </c>
      <c r="C126" s="253" t="s">
        <v>1661</v>
      </c>
      <c r="D126" s="253" t="s">
        <v>1572</v>
      </c>
      <c r="E126" s="247">
        <v>3721824.4614105886</v>
      </c>
      <c r="F126" s="247">
        <v>3721824.4614105886</v>
      </c>
      <c r="G126" s="247">
        <v>3096641.7096330184</v>
      </c>
      <c r="H126" s="247">
        <v>1299041.19</v>
      </c>
    </row>
    <row r="127" spans="1:8">
      <c r="A127" s="249" t="s">
        <v>196</v>
      </c>
      <c r="B127" s="250" t="s">
        <v>1155</v>
      </c>
      <c r="C127" s="253" t="s">
        <v>1662</v>
      </c>
      <c r="D127" s="253" t="s">
        <v>1663</v>
      </c>
      <c r="E127" s="247">
        <v>294034.76721249317</v>
      </c>
      <c r="F127" s="247">
        <v>294034.77</v>
      </c>
      <c r="G127" s="247">
        <v>366746.05659306055</v>
      </c>
      <c r="H127" s="247">
        <v>153849.97</v>
      </c>
    </row>
    <row r="128" spans="1:8">
      <c r="A128" s="249" t="s">
        <v>964</v>
      </c>
      <c r="B128" s="250" t="s">
        <v>1357</v>
      </c>
      <c r="C128" s="253" t="s">
        <v>1664</v>
      </c>
      <c r="D128" s="253" t="s">
        <v>1665</v>
      </c>
      <c r="E128" s="247">
        <v>16561536.481828926</v>
      </c>
      <c r="F128" s="247">
        <v>16561536.481828926</v>
      </c>
      <c r="G128" s="247">
        <v>13165796.169363614</v>
      </c>
      <c r="H128" s="247">
        <v>5523051.4900000002</v>
      </c>
    </row>
    <row r="129" spans="1:8">
      <c r="A129" s="249" t="s">
        <v>199</v>
      </c>
      <c r="B129" s="250" t="s">
        <v>197</v>
      </c>
      <c r="C129" s="245" t="s">
        <v>1666</v>
      </c>
      <c r="D129" s="245" t="s">
        <v>1667</v>
      </c>
      <c r="E129" s="247">
        <v>9956615.3598203976</v>
      </c>
      <c r="F129" s="247">
        <v>9842624.6199999992</v>
      </c>
      <c r="G129" s="247">
        <v>7527638.8868424986</v>
      </c>
      <c r="H129" s="247">
        <v>3121691.1567283678</v>
      </c>
    </row>
    <row r="130" spans="1:8">
      <c r="A130" s="249" t="s">
        <v>199</v>
      </c>
      <c r="B130" s="250" t="s">
        <v>197</v>
      </c>
      <c r="C130" s="253" t="s">
        <v>1668</v>
      </c>
      <c r="D130" s="253" t="s">
        <v>1669</v>
      </c>
      <c r="E130" s="247">
        <v>9956615.3598203976</v>
      </c>
      <c r="F130" s="247">
        <v>113990.74</v>
      </c>
      <c r="G130" s="247">
        <v>7527638.8868424986</v>
      </c>
      <c r="H130" s="247">
        <v>36153.353271631997</v>
      </c>
    </row>
    <row r="131" spans="1:8">
      <c r="A131" s="249" t="s">
        <v>201</v>
      </c>
      <c r="B131" s="250" t="s">
        <v>1156</v>
      </c>
      <c r="C131" s="253" t="s">
        <v>1670</v>
      </c>
      <c r="D131" s="253" t="s">
        <v>1529</v>
      </c>
      <c r="E131" s="247">
        <v>5814372.5745001901</v>
      </c>
      <c r="F131" s="247">
        <v>160528</v>
      </c>
      <c r="G131" s="247">
        <v>4614490.3678452978</v>
      </c>
      <c r="H131" s="247">
        <v>53444.577108274294</v>
      </c>
    </row>
    <row r="132" spans="1:8">
      <c r="A132" s="249" t="s">
        <v>201</v>
      </c>
      <c r="B132" s="250" t="s">
        <v>1156</v>
      </c>
      <c r="C132" s="253" t="s">
        <v>1671</v>
      </c>
      <c r="D132" s="253" t="s">
        <v>1203</v>
      </c>
      <c r="E132" s="247">
        <v>5814372.5745001901</v>
      </c>
      <c r="F132" s="247">
        <v>2648722.38</v>
      </c>
      <c r="G132" s="247">
        <v>4614490.3678452978</v>
      </c>
      <c r="H132" s="247">
        <v>881838.97809928365</v>
      </c>
    </row>
    <row r="133" spans="1:8">
      <c r="A133" s="249" t="s">
        <v>201</v>
      </c>
      <c r="B133" s="250" t="s">
        <v>1156</v>
      </c>
      <c r="C133" s="253" t="s">
        <v>1672</v>
      </c>
      <c r="D133" s="253" t="s">
        <v>1522</v>
      </c>
      <c r="E133" s="247">
        <v>5814372.5745001901</v>
      </c>
      <c r="F133" s="247">
        <v>3005122.19</v>
      </c>
      <c r="G133" s="247">
        <v>4614490.3678452978</v>
      </c>
      <c r="H133" s="247">
        <v>1000495.144792442</v>
      </c>
    </row>
    <row r="134" spans="1:8">
      <c r="A134" s="249" t="s">
        <v>203</v>
      </c>
      <c r="B134" s="250" t="s">
        <v>1157</v>
      </c>
      <c r="C134" s="253" t="s">
        <v>1673</v>
      </c>
      <c r="D134" s="253" t="s">
        <v>1674</v>
      </c>
      <c r="E134" s="247">
        <v>2735897.1932733976</v>
      </c>
      <c r="F134" s="247">
        <v>277520.92</v>
      </c>
      <c r="G134" s="247">
        <v>2306366.91</v>
      </c>
      <c r="H134" s="247">
        <v>277520.91713162872</v>
      </c>
    </row>
    <row r="135" spans="1:8">
      <c r="A135" s="249" t="s">
        <v>203</v>
      </c>
      <c r="B135" s="250" t="s">
        <v>1157</v>
      </c>
      <c r="C135" s="253" t="s">
        <v>1675</v>
      </c>
      <c r="D135" s="253" t="s">
        <v>1676</v>
      </c>
      <c r="E135" s="247">
        <v>2735897.1932733976</v>
      </c>
      <c r="F135" s="247">
        <v>690000</v>
      </c>
      <c r="G135" s="247">
        <v>2306366.91</v>
      </c>
      <c r="H135" s="247">
        <v>689999.99286837131</v>
      </c>
    </row>
    <row r="136" spans="1:8">
      <c r="A136" s="249" t="s">
        <v>205</v>
      </c>
      <c r="B136" s="250" t="s">
        <v>1158</v>
      </c>
      <c r="C136" s="253" t="s">
        <v>1677</v>
      </c>
      <c r="D136" s="253" t="s">
        <v>1067</v>
      </c>
      <c r="E136" s="247">
        <v>2483881.6371139144</v>
      </c>
      <c r="F136" s="247">
        <v>2483881.6371139144</v>
      </c>
      <c r="G136" s="247">
        <v>1741671.5525313793</v>
      </c>
      <c r="H136" s="247">
        <v>730631.21</v>
      </c>
    </row>
    <row r="137" spans="1:8">
      <c r="A137" s="249" t="s">
        <v>207</v>
      </c>
      <c r="B137" s="250" t="s">
        <v>1160</v>
      </c>
      <c r="C137" s="253" t="s">
        <v>1678</v>
      </c>
      <c r="D137" s="253" t="s">
        <v>206</v>
      </c>
      <c r="E137" s="247">
        <v>3415470.15</v>
      </c>
      <c r="F137" s="247">
        <v>3415470.15</v>
      </c>
      <c r="G137" s="247">
        <v>2120547.0099281468</v>
      </c>
      <c r="H137" s="247">
        <v>889569.47</v>
      </c>
    </row>
    <row r="138" spans="1:8">
      <c r="A138" s="249" t="s">
        <v>210</v>
      </c>
      <c r="B138" s="250" t="s">
        <v>208</v>
      </c>
      <c r="C138" s="253" t="s">
        <v>1679</v>
      </c>
      <c r="D138" s="253" t="s">
        <v>1680</v>
      </c>
      <c r="E138" s="247">
        <v>377510.95415668475</v>
      </c>
      <c r="F138" s="247">
        <v>377510.95415668475</v>
      </c>
      <c r="G138" s="247">
        <v>739374.85147442971</v>
      </c>
      <c r="H138" s="247">
        <v>310167.75</v>
      </c>
    </row>
    <row r="139" spans="1:8">
      <c r="A139" s="249" t="s">
        <v>213</v>
      </c>
      <c r="B139" s="250" t="s">
        <v>211</v>
      </c>
      <c r="C139" s="253" t="s">
        <v>1681</v>
      </c>
      <c r="D139" s="253" t="s">
        <v>1057</v>
      </c>
      <c r="E139" s="247">
        <v>24240304.599762447</v>
      </c>
      <c r="F139" s="247">
        <v>662175.56999999995</v>
      </c>
      <c r="G139" s="247">
        <v>1578487.6499999985</v>
      </c>
      <c r="H139" s="247">
        <v>662175.56000000006</v>
      </c>
    </row>
    <row r="140" spans="1:8">
      <c r="A140" s="249" t="s">
        <v>216</v>
      </c>
      <c r="B140" s="250" t="s">
        <v>214</v>
      </c>
      <c r="C140" s="253" t="s">
        <v>1682</v>
      </c>
      <c r="D140" s="253" t="s">
        <v>802</v>
      </c>
      <c r="E140" s="247">
        <v>4306530.5488433512</v>
      </c>
      <c r="F140" s="247">
        <v>4306530.5488433512</v>
      </c>
      <c r="G140" s="247">
        <v>2099017.9821211882</v>
      </c>
      <c r="H140" s="247">
        <v>880538.04</v>
      </c>
    </row>
    <row r="141" spans="1:8">
      <c r="A141" s="249" t="s">
        <v>219</v>
      </c>
      <c r="B141" s="250" t="s">
        <v>217</v>
      </c>
      <c r="C141" s="253" t="s">
        <v>1683</v>
      </c>
      <c r="D141" s="253" t="s">
        <v>217</v>
      </c>
      <c r="E141" s="247">
        <v>1175001.7211248081</v>
      </c>
      <c r="F141" s="247">
        <v>1175001.7211248081</v>
      </c>
      <c r="G141" s="247">
        <v>1478187.2258792105</v>
      </c>
      <c r="H141" s="247">
        <v>620099.54</v>
      </c>
    </row>
    <row r="142" spans="1:8">
      <c r="A142" s="249" t="s">
        <v>221</v>
      </c>
      <c r="B142" s="250" t="s">
        <v>1161</v>
      </c>
      <c r="C142" s="253" t="s">
        <v>1684</v>
      </c>
      <c r="D142" s="253" t="s">
        <v>1685</v>
      </c>
      <c r="E142" s="247">
        <v>671489.51255138684</v>
      </c>
      <c r="F142" s="247">
        <v>671489.51255138684</v>
      </c>
      <c r="G142" s="247">
        <v>1338709.7838517404</v>
      </c>
      <c r="H142" s="247">
        <v>561588.75</v>
      </c>
    </row>
    <row r="143" spans="1:8">
      <c r="A143" s="249" t="s">
        <v>224</v>
      </c>
      <c r="B143" s="250" t="s">
        <v>222</v>
      </c>
      <c r="C143" s="253" t="s">
        <v>1686</v>
      </c>
      <c r="D143" s="253" t="s">
        <v>222</v>
      </c>
      <c r="E143" s="247">
        <v>168301.60089904949</v>
      </c>
      <c r="F143" s="247">
        <v>168301.60089904949</v>
      </c>
      <c r="G143" s="247">
        <v>79750.466171986365</v>
      </c>
      <c r="H143" s="247">
        <v>33455.32</v>
      </c>
    </row>
    <row r="144" spans="1:8">
      <c r="A144" s="249" t="s">
        <v>227</v>
      </c>
      <c r="B144" s="250" t="s">
        <v>225</v>
      </c>
      <c r="C144" s="253" t="s">
        <v>1687</v>
      </c>
      <c r="D144" s="253" t="s">
        <v>1517</v>
      </c>
      <c r="E144" s="247">
        <v>3570454.9254891258</v>
      </c>
      <c r="F144" s="247">
        <v>3570454.9254891258</v>
      </c>
      <c r="G144" s="247">
        <v>2877193.8329126993</v>
      </c>
      <c r="H144" s="247">
        <v>1206982.81</v>
      </c>
    </row>
    <row r="145" spans="1:8">
      <c r="A145" s="249" t="s">
        <v>230</v>
      </c>
      <c r="B145" s="250" t="s">
        <v>228</v>
      </c>
      <c r="C145" s="253" t="s">
        <v>1688</v>
      </c>
      <c r="D145" s="253" t="s">
        <v>1689</v>
      </c>
      <c r="E145" s="247">
        <v>2661670.9696477703</v>
      </c>
      <c r="F145" s="247">
        <v>200000</v>
      </c>
      <c r="G145" s="247">
        <v>3373063.17</v>
      </c>
      <c r="H145" s="247">
        <v>199999.99858657244</v>
      </c>
    </row>
    <row r="146" spans="1:8">
      <c r="A146" s="249" t="s">
        <v>230</v>
      </c>
      <c r="B146" s="250" t="s">
        <v>228</v>
      </c>
      <c r="C146" s="253" t="s">
        <v>1690</v>
      </c>
      <c r="D146" s="253" t="s">
        <v>1072</v>
      </c>
      <c r="E146" s="247">
        <v>2661670.9696477703</v>
      </c>
      <c r="F146" s="247">
        <v>250000</v>
      </c>
      <c r="G146" s="247">
        <v>3373063.17</v>
      </c>
      <c r="H146" s="247">
        <v>249999.99823321556</v>
      </c>
    </row>
    <row r="147" spans="1:8">
      <c r="A147" s="249" t="s">
        <v>230</v>
      </c>
      <c r="B147" s="250" t="s">
        <v>228</v>
      </c>
      <c r="C147" s="253" t="s">
        <v>1691</v>
      </c>
      <c r="D147" s="253" t="s">
        <v>1692</v>
      </c>
      <c r="E147" s="247">
        <v>2661670.9696477703</v>
      </c>
      <c r="F147" s="247">
        <v>690000</v>
      </c>
      <c r="G147" s="247">
        <v>3373063.17</v>
      </c>
      <c r="H147" s="247">
        <v>689999.99512367498</v>
      </c>
    </row>
    <row r="148" spans="1:8">
      <c r="A148" s="249" t="s">
        <v>230</v>
      </c>
      <c r="B148" s="250" t="s">
        <v>228</v>
      </c>
      <c r="C148" s="253" t="s">
        <v>1693</v>
      </c>
      <c r="D148" s="253" t="s">
        <v>1071</v>
      </c>
      <c r="E148" s="247">
        <v>2661670.9696477703</v>
      </c>
      <c r="F148" s="247">
        <v>275000</v>
      </c>
      <c r="G148" s="247">
        <v>3373063.17</v>
      </c>
      <c r="H148" s="247">
        <v>274999.99805653706</v>
      </c>
    </row>
    <row r="149" spans="1:8">
      <c r="A149" s="249" t="s">
        <v>232</v>
      </c>
      <c r="B149" s="250" t="s">
        <v>1163</v>
      </c>
      <c r="C149" s="253" t="s">
        <v>1694</v>
      </c>
      <c r="D149" s="253" t="s">
        <v>1522</v>
      </c>
      <c r="E149" s="247">
        <v>5795661.7988913171</v>
      </c>
      <c r="F149" s="247">
        <v>5795661.7988913171</v>
      </c>
      <c r="G149" s="247">
        <v>6851029.6892044274</v>
      </c>
      <c r="H149" s="247">
        <v>2874006.95</v>
      </c>
    </row>
    <row r="150" spans="1:8">
      <c r="A150" s="249" t="s">
        <v>234</v>
      </c>
      <c r="B150" s="250" t="s">
        <v>1164</v>
      </c>
      <c r="C150" s="253" t="s">
        <v>1695</v>
      </c>
      <c r="D150" s="253" t="s">
        <v>1696</v>
      </c>
      <c r="E150" s="247">
        <v>1779141.2006398945</v>
      </c>
      <c r="F150" s="247">
        <v>500000</v>
      </c>
      <c r="G150" s="247">
        <v>2311151.892813419</v>
      </c>
      <c r="H150" s="247">
        <v>272471.02813718986</v>
      </c>
    </row>
    <row r="151" spans="1:8">
      <c r="A151" s="249" t="s">
        <v>234</v>
      </c>
      <c r="B151" s="250" t="s">
        <v>1164</v>
      </c>
      <c r="C151" s="253" t="s">
        <v>1697</v>
      </c>
      <c r="D151" s="253" t="s">
        <v>1616</v>
      </c>
      <c r="E151" s="247">
        <v>1779141.2006398945</v>
      </c>
      <c r="F151" s="247">
        <v>539809</v>
      </c>
      <c r="G151" s="247">
        <v>2311151.892813419</v>
      </c>
      <c r="H151" s="247">
        <v>294164.62645541667</v>
      </c>
    </row>
    <row r="152" spans="1:8">
      <c r="A152" s="249" t="s">
        <v>234</v>
      </c>
      <c r="B152" s="250" t="s">
        <v>1164</v>
      </c>
      <c r="C152" s="253" t="s">
        <v>1698</v>
      </c>
      <c r="D152" s="253" t="s">
        <v>1618</v>
      </c>
      <c r="E152" s="247">
        <v>1779141.2006398945</v>
      </c>
      <c r="F152" s="247">
        <v>174644</v>
      </c>
      <c r="G152" s="247">
        <v>2311151.892813419</v>
      </c>
      <c r="H152" s="247">
        <v>95170.860475982772</v>
      </c>
    </row>
    <row r="153" spans="1:8">
      <c r="A153" s="249" t="s">
        <v>234</v>
      </c>
      <c r="B153" s="250" t="s">
        <v>1164</v>
      </c>
      <c r="C153" s="253" t="s">
        <v>1699</v>
      </c>
      <c r="D153" s="253" t="s">
        <v>1499</v>
      </c>
      <c r="E153" s="247">
        <v>1779141.2006398945</v>
      </c>
      <c r="F153" s="247">
        <v>564687</v>
      </c>
      <c r="G153" s="247">
        <v>2311151.892813419</v>
      </c>
      <c r="H153" s="247">
        <v>307721.69493141066</v>
      </c>
    </row>
    <row r="154" spans="1:8">
      <c r="A154" s="249" t="s">
        <v>236</v>
      </c>
      <c r="B154" s="250" t="s">
        <v>1165</v>
      </c>
      <c r="C154" s="253" t="s">
        <v>1700</v>
      </c>
      <c r="D154" s="253" t="s">
        <v>1165</v>
      </c>
      <c r="E154" s="247">
        <v>159012.55184763591</v>
      </c>
      <c r="F154" s="247">
        <v>159012.55184763591</v>
      </c>
      <c r="G154" s="247">
        <v>273049.38377570681</v>
      </c>
      <c r="H154" s="247">
        <v>114544.21</v>
      </c>
    </row>
    <row r="155" spans="1:8">
      <c r="A155" s="249" t="s">
        <v>238</v>
      </c>
      <c r="B155" s="250" t="s">
        <v>1166</v>
      </c>
      <c r="C155" s="253" t="s">
        <v>1701</v>
      </c>
      <c r="D155" s="253" t="s">
        <v>1702</v>
      </c>
      <c r="E155" s="247">
        <v>916.95148999999981</v>
      </c>
      <c r="F155" s="247">
        <v>916.95148999999981</v>
      </c>
      <c r="G155" s="247">
        <v>-1673.6615424724805</v>
      </c>
      <c r="H155" s="247">
        <v>0</v>
      </c>
    </row>
    <row r="156" spans="1:8">
      <c r="A156" s="249" t="s">
        <v>241</v>
      </c>
      <c r="B156" s="250" t="s">
        <v>239</v>
      </c>
      <c r="C156" s="253" t="s">
        <v>1703</v>
      </c>
      <c r="D156" s="253" t="s">
        <v>1517</v>
      </c>
      <c r="E156" s="247">
        <v>3392113.9815932219</v>
      </c>
      <c r="F156" s="247">
        <v>3392113.9815932219</v>
      </c>
      <c r="G156" s="247">
        <v>3187580.1260908255</v>
      </c>
      <c r="H156" s="247">
        <v>1337189.8600000001</v>
      </c>
    </row>
    <row r="157" spans="1:8">
      <c r="A157" s="249" t="s">
        <v>244</v>
      </c>
      <c r="B157" s="250" t="s">
        <v>242</v>
      </c>
      <c r="C157" s="260"/>
      <c r="D157" s="260"/>
      <c r="E157" s="247">
        <v>673056.07457227155</v>
      </c>
      <c r="F157" s="247">
        <v>673056.07457227155</v>
      </c>
      <c r="G157" s="247">
        <v>1397128.5109993881</v>
      </c>
      <c r="H157" s="247">
        <v>586095.41</v>
      </c>
    </row>
    <row r="158" spans="1:8">
      <c r="A158" s="249" t="s">
        <v>246</v>
      </c>
      <c r="B158" s="250" t="s">
        <v>1167</v>
      </c>
      <c r="C158" s="253" t="s">
        <v>1704</v>
      </c>
      <c r="D158" s="253" t="s">
        <v>1705</v>
      </c>
      <c r="E158" s="247">
        <v>536185.55636371917</v>
      </c>
      <c r="F158" s="247">
        <v>536185.55636371917</v>
      </c>
      <c r="G158" s="247">
        <v>627760.05434849288</v>
      </c>
      <c r="H158" s="247">
        <v>263345.34000000003</v>
      </c>
    </row>
    <row r="159" spans="1:8">
      <c r="A159" s="249" t="s">
        <v>248</v>
      </c>
      <c r="B159" s="250" t="s">
        <v>1168</v>
      </c>
      <c r="C159" s="253" t="s">
        <v>1706</v>
      </c>
      <c r="D159" s="253" t="s">
        <v>1068</v>
      </c>
      <c r="E159" s="247">
        <v>4261394.743759986</v>
      </c>
      <c r="F159" s="247">
        <v>362045</v>
      </c>
      <c r="G159" s="247">
        <v>3985155.6323140087</v>
      </c>
      <c r="H159" s="247">
        <v>142032.60037231378</v>
      </c>
    </row>
    <row r="160" spans="1:8">
      <c r="A160" s="249" t="s">
        <v>248</v>
      </c>
      <c r="B160" s="250" t="s">
        <v>1168</v>
      </c>
      <c r="C160" s="253" t="s">
        <v>1707</v>
      </c>
      <c r="D160" s="253" t="s">
        <v>1517</v>
      </c>
      <c r="E160" s="247">
        <v>4261394.743759986</v>
      </c>
      <c r="F160" s="247">
        <v>3899349.74</v>
      </c>
      <c r="G160" s="247">
        <v>3985155.6323140087</v>
      </c>
      <c r="H160" s="247">
        <v>1529740.1796276863</v>
      </c>
    </row>
    <row r="161" spans="1:8">
      <c r="A161" s="249" t="s">
        <v>250</v>
      </c>
      <c r="B161" s="250" t="s">
        <v>1171</v>
      </c>
      <c r="C161" s="253" t="s">
        <v>1708</v>
      </c>
      <c r="D161" s="253" t="s">
        <v>802</v>
      </c>
      <c r="E161" s="247">
        <v>3704154.2049894854</v>
      </c>
      <c r="F161" s="247">
        <v>3704154.2049894854</v>
      </c>
      <c r="G161" s="247">
        <v>2169441.224814292</v>
      </c>
      <c r="H161" s="247">
        <v>910080.59</v>
      </c>
    </row>
    <row r="162" spans="1:8">
      <c r="A162" s="249" t="s">
        <v>253</v>
      </c>
      <c r="B162" s="250" t="s">
        <v>251</v>
      </c>
      <c r="C162" s="253" t="s">
        <v>1709</v>
      </c>
      <c r="D162" s="253" t="s">
        <v>1610</v>
      </c>
      <c r="E162" s="247">
        <v>7933429.6298207119</v>
      </c>
      <c r="F162" s="247">
        <v>7933429.6298207119</v>
      </c>
      <c r="G162" s="247">
        <v>6105525.4586738069</v>
      </c>
      <c r="H162" s="247">
        <v>2561267.92</v>
      </c>
    </row>
    <row r="163" spans="1:8">
      <c r="A163" s="249" t="s">
        <v>256</v>
      </c>
      <c r="B163" s="250" t="s">
        <v>254</v>
      </c>
      <c r="C163" s="253" t="s">
        <v>1710</v>
      </c>
      <c r="D163" s="253" t="s">
        <v>1207</v>
      </c>
      <c r="E163" s="247">
        <v>5295090.7668954879</v>
      </c>
      <c r="F163" s="247">
        <v>1450000</v>
      </c>
      <c r="G163" s="247">
        <v>3456495.83</v>
      </c>
      <c r="H163" s="247">
        <v>1450000</v>
      </c>
    </row>
    <row r="164" spans="1:8">
      <c r="A164" s="249" t="s">
        <v>258</v>
      </c>
      <c r="B164" s="250" t="s">
        <v>1172</v>
      </c>
      <c r="C164" s="253" t="s">
        <v>1711</v>
      </c>
      <c r="D164" s="253" t="s">
        <v>1505</v>
      </c>
      <c r="E164" s="247">
        <v>6906375.7564995373</v>
      </c>
      <c r="F164" s="247">
        <v>505584.85</v>
      </c>
      <c r="G164" s="247">
        <v>5340867.0955996215</v>
      </c>
      <c r="H164" s="247">
        <v>164016.51616242772</v>
      </c>
    </row>
    <row r="165" spans="1:8">
      <c r="A165" s="249" t="s">
        <v>258</v>
      </c>
      <c r="B165" s="250" t="s">
        <v>1172</v>
      </c>
      <c r="C165" s="253" t="s">
        <v>1712</v>
      </c>
      <c r="D165" s="253" t="s">
        <v>1055</v>
      </c>
      <c r="E165" s="247">
        <v>6906375.7564995373</v>
      </c>
      <c r="F165" s="247">
        <v>6400790.9100000001</v>
      </c>
      <c r="G165" s="247">
        <v>5340867.0955996215</v>
      </c>
      <c r="H165" s="247">
        <v>2076477.2238375726</v>
      </c>
    </row>
    <row r="166" spans="1:8">
      <c r="A166" s="249" t="s">
        <v>260</v>
      </c>
      <c r="B166" s="250" t="s">
        <v>1173</v>
      </c>
      <c r="C166" s="253" t="s">
        <v>1713</v>
      </c>
      <c r="D166" s="253" t="s">
        <v>1545</v>
      </c>
      <c r="E166" s="247">
        <v>602666.69905625749</v>
      </c>
      <c r="F166" s="247">
        <v>602666.69905625749</v>
      </c>
      <c r="G166" s="247">
        <v>1233292.4473215062</v>
      </c>
      <c r="H166" s="247">
        <v>517366.18</v>
      </c>
    </row>
    <row r="167" spans="1:8">
      <c r="A167" s="249" t="s">
        <v>262</v>
      </c>
      <c r="B167" s="250" t="s">
        <v>1174</v>
      </c>
      <c r="C167" s="253"/>
      <c r="D167" s="253"/>
      <c r="E167" s="247">
        <v>2825073.6561048971</v>
      </c>
      <c r="F167" s="247">
        <v>0</v>
      </c>
      <c r="G167" s="247">
        <v>0</v>
      </c>
      <c r="H167" s="247">
        <v>0</v>
      </c>
    </row>
    <row r="168" spans="1:8">
      <c r="A168" s="249" t="s">
        <v>264</v>
      </c>
      <c r="B168" s="250" t="s">
        <v>1175</v>
      </c>
      <c r="C168" s="253" t="s">
        <v>1714</v>
      </c>
      <c r="D168" s="253" t="s">
        <v>1715</v>
      </c>
      <c r="E168" s="247">
        <v>62432.051171715284</v>
      </c>
      <c r="F168" s="247">
        <v>62432.051171715284</v>
      </c>
      <c r="G168" s="247">
        <v>98752.339442696015</v>
      </c>
      <c r="H168" s="247">
        <v>41426.6</v>
      </c>
    </row>
    <row r="169" spans="1:8">
      <c r="A169" s="249" t="s">
        <v>267</v>
      </c>
      <c r="B169" s="250" t="s">
        <v>265</v>
      </c>
      <c r="C169" s="253"/>
      <c r="D169" s="253"/>
      <c r="E169" s="247">
        <v>0</v>
      </c>
      <c r="F169" s="247"/>
      <c r="G169" s="247">
        <v>0</v>
      </c>
      <c r="H169" s="247">
        <v>0</v>
      </c>
    </row>
    <row r="170" spans="1:8">
      <c r="A170" s="249" t="s">
        <v>271</v>
      </c>
      <c r="B170" s="250" t="s">
        <v>1176</v>
      </c>
      <c r="C170" s="253"/>
      <c r="D170" s="253"/>
      <c r="E170" s="247">
        <v>0</v>
      </c>
      <c r="F170" s="247"/>
      <c r="G170" s="247">
        <v>-230128.34081377971</v>
      </c>
      <c r="H170" s="247">
        <v>0</v>
      </c>
    </row>
    <row r="171" spans="1:8">
      <c r="A171" s="249" t="s">
        <v>273</v>
      </c>
      <c r="B171" s="250" t="s">
        <v>1716</v>
      </c>
      <c r="C171" s="253" t="s">
        <v>1717</v>
      </c>
      <c r="D171" s="253" t="s">
        <v>1718</v>
      </c>
      <c r="E171" s="247">
        <v>103008.50550024613</v>
      </c>
      <c r="F171" s="247">
        <v>103008.50550024613</v>
      </c>
      <c r="G171" s="247">
        <v>119538.07665967668</v>
      </c>
      <c r="H171" s="247">
        <v>50146.22</v>
      </c>
    </row>
    <row r="172" spans="1:8">
      <c r="A172" s="249" t="s">
        <v>276</v>
      </c>
      <c r="B172" s="250" t="s">
        <v>1177</v>
      </c>
      <c r="C172" s="253" t="s">
        <v>1719</v>
      </c>
      <c r="D172" s="253" t="s">
        <v>1720</v>
      </c>
      <c r="E172" s="247">
        <v>2485156.4081253242</v>
      </c>
      <c r="F172" s="247">
        <v>869174</v>
      </c>
      <c r="G172" s="247">
        <v>2071928.4900000002</v>
      </c>
      <c r="H172" s="247">
        <v>869174</v>
      </c>
    </row>
    <row r="173" spans="1:8">
      <c r="A173" s="249" t="s">
        <v>278</v>
      </c>
      <c r="B173" s="250" t="s">
        <v>1178</v>
      </c>
      <c r="C173" s="253" t="s">
        <v>1721</v>
      </c>
      <c r="D173" s="253" t="s">
        <v>1057</v>
      </c>
      <c r="E173" s="247">
        <v>6902988.7833337281</v>
      </c>
      <c r="F173" s="247">
        <v>21305.45</v>
      </c>
      <c r="G173" s="247">
        <v>50787.719999999739</v>
      </c>
      <c r="H173" s="247">
        <v>21305.439999999999</v>
      </c>
    </row>
    <row r="174" spans="1:8">
      <c r="A174" s="249" t="s">
        <v>280</v>
      </c>
      <c r="B174" s="250" t="s">
        <v>1179</v>
      </c>
      <c r="C174" s="253" t="s">
        <v>1722</v>
      </c>
      <c r="D174" s="253" t="s">
        <v>1723</v>
      </c>
      <c r="E174" s="247">
        <v>117943.12173206481</v>
      </c>
      <c r="F174" s="247">
        <v>117943.12173206481</v>
      </c>
      <c r="G174" s="247">
        <v>132516.40549926914</v>
      </c>
      <c r="H174" s="247">
        <v>55590.63</v>
      </c>
    </row>
    <row r="175" spans="1:8">
      <c r="A175" s="249" t="s">
        <v>282</v>
      </c>
      <c r="B175" s="250" t="s">
        <v>1180</v>
      </c>
      <c r="C175" s="253" t="s">
        <v>1724</v>
      </c>
      <c r="D175" s="253" t="s">
        <v>1725</v>
      </c>
      <c r="E175" s="247">
        <v>85729.446677386775</v>
      </c>
      <c r="F175" s="247">
        <v>85729.45</v>
      </c>
      <c r="G175" s="247">
        <v>162783.2706877485</v>
      </c>
      <c r="H175" s="247">
        <v>68287.58</v>
      </c>
    </row>
    <row r="176" spans="1:8">
      <c r="A176" s="249" t="s">
        <v>285</v>
      </c>
      <c r="B176" s="250" t="s">
        <v>283</v>
      </c>
      <c r="C176" s="253" t="s">
        <v>1726</v>
      </c>
      <c r="D176" s="253" t="s">
        <v>1727</v>
      </c>
      <c r="E176" s="247">
        <v>137947.02394035109</v>
      </c>
      <c r="F176" s="247">
        <v>137947.02394035109</v>
      </c>
      <c r="G176" s="247">
        <v>265445.82921623148</v>
      </c>
      <c r="H176" s="247">
        <v>111354.52</v>
      </c>
    </row>
    <row r="177" spans="1:8">
      <c r="A177" s="249" t="s">
        <v>287</v>
      </c>
      <c r="B177" s="250" t="s">
        <v>1181</v>
      </c>
      <c r="C177" s="253" t="s">
        <v>1728</v>
      </c>
      <c r="D177" s="253" t="s">
        <v>1492</v>
      </c>
      <c r="E177" s="247">
        <v>28102274.33164924</v>
      </c>
      <c r="F177" s="247">
        <v>28102274.33164924</v>
      </c>
      <c r="G177" s="247">
        <v>20340196.718579367</v>
      </c>
      <c r="H177" s="247">
        <v>8532712.5199999996</v>
      </c>
    </row>
    <row r="178" spans="1:8">
      <c r="A178" s="249" t="s">
        <v>290</v>
      </c>
      <c r="B178" s="250" t="s">
        <v>288</v>
      </c>
      <c r="C178" s="253" t="s">
        <v>1729</v>
      </c>
      <c r="D178" s="253" t="s">
        <v>1203</v>
      </c>
      <c r="E178" s="247">
        <v>12834817.613452585</v>
      </c>
      <c r="F178" s="247">
        <v>5846867.9400000004</v>
      </c>
      <c r="G178" s="247">
        <v>8762483.682877915</v>
      </c>
      <c r="H178" s="247">
        <v>3675861.9</v>
      </c>
    </row>
    <row r="179" spans="1:8">
      <c r="A179" s="249" t="s">
        <v>292</v>
      </c>
      <c r="B179" s="250" t="s">
        <v>1182</v>
      </c>
      <c r="C179" s="253" t="s">
        <v>1730</v>
      </c>
      <c r="D179" s="253" t="s">
        <v>1182</v>
      </c>
      <c r="E179" s="247">
        <v>958544.43604682188</v>
      </c>
      <c r="F179" s="247">
        <v>958544.43604682188</v>
      </c>
      <c r="G179" s="247">
        <v>747249.18281585863</v>
      </c>
      <c r="H179" s="247">
        <v>313471.03000000003</v>
      </c>
    </row>
    <row r="180" spans="1:8">
      <c r="A180" s="249" t="s">
        <v>294</v>
      </c>
      <c r="B180" s="250" t="s">
        <v>1183</v>
      </c>
      <c r="C180" s="253" t="s">
        <v>1731</v>
      </c>
      <c r="D180" s="253" t="s">
        <v>1676</v>
      </c>
      <c r="E180" s="247">
        <v>2765033.0649641575</v>
      </c>
      <c r="F180" s="247">
        <v>251266</v>
      </c>
      <c r="G180" s="247">
        <v>3172400.4699999997</v>
      </c>
      <c r="H180" s="247">
        <v>251265.99811194887</v>
      </c>
    </row>
    <row r="181" spans="1:8">
      <c r="A181" s="249" t="s">
        <v>294</v>
      </c>
      <c r="B181" s="250" t="s">
        <v>1183</v>
      </c>
      <c r="C181" s="253" t="s">
        <v>1732</v>
      </c>
      <c r="D181" s="253" t="s">
        <v>1733</v>
      </c>
      <c r="E181" s="247">
        <v>2765033.0649641575</v>
      </c>
      <c r="F181" s="247">
        <v>783333</v>
      </c>
      <c r="G181" s="247">
        <v>3172400.4699999997</v>
      </c>
      <c r="H181" s="247">
        <v>783332.99411391607</v>
      </c>
    </row>
    <row r="182" spans="1:8">
      <c r="A182" s="249" t="s">
        <v>294</v>
      </c>
      <c r="B182" s="250" t="s">
        <v>1183</v>
      </c>
      <c r="C182" s="253" t="s">
        <v>1734</v>
      </c>
      <c r="D182" s="253" t="s">
        <v>1735</v>
      </c>
      <c r="E182" s="247">
        <v>2765033.0649641575</v>
      </c>
      <c r="F182" s="247">
        <v>296223</v>
      </c>
      <c r="G182" s="247">
        <v>3172400.4699999997</v>
      </c>
      <c r="H182" s="247">
        <v>296222.99777413509</v>
      </c>
    </row>
    <row r="183" spans="1:8">
      <c r="A183" s="249" t="s">
        <v>296</v>
      </c>
      <c r="B183" s="250" t="s">
        <v>1184</v>
      </c>
      <c r="C183" s="253" t="s">
        <v>1736</v>
      </c>
      <c r="D183" s="253" t="s">
        <v>1737</v>
      </c>
      <c r="E183" s="247">
        <v>216054.29395340974</v>
      </c>
      <c r="F183" s="247">
        <v>216054.29</v>
      </c>
      <c r="G183" s="247">
        <v>241596.2190121004</v>
      </c>
      <c r="H183" s="247">
        <v>101349.61</v>
      </c>
    </row>
    <row r="184" spans="1:8">
      <c r="A184" s="249" t="s">
        <v>298</v>
      </c>
      <c r="B184" s="250" t="s">
        <v>1070</v>
      </c>
      <c r="C184" s="253" t="s">
        <v>1738</v>
      </c>
      <c r="D184" s="253" t="s">
        <v>1070</v>
      </c>
      <c r="E184" s="247">
        <v>2397897.6872448632</v>
      </c>
      <c r="F184" s="247">
        <v>2397897.6872448632</v>
      </c>
      <c r="G184" s="247">
        <v>3677337.858161964</v>
      </c>
      <c r="H184" s="247">
        <v>1542643.23</v>
      </c>
    </row>
    <row r="185" spans="1:8">
      <c r="A185" s="249" t="s">
        <v>301</v>
      </c>
      <c r="B185" s="250" t="s">
        <v>299</v>
      </c>
      <c r="C185" s="253" t="s">
        <v>1739</v>
      </c>
      <c r="D185" s="253" t="s">
        <v>1740</v>
      </c>
      <c r="E185" s="247">
        <v>352819.72686110804</v>
      </c>
      <c r="F185" s="247">
        <v>352819.72686110804</v>
      </c>
      <c r="G185" s="247">
        <v>657920.48095284973</v>
      </c>
      <c r="H185" s="247">
        <v>275997.64</v>
      </c>
    </row>
    <row r="186" spans="1:8">
      <c r="A186" s="249" t="s">
        <v>302</v>
      </c>
      <c r="B186" s="250" t="s">
        <v>1186</v>
      </c>
      <c r="C186" s="253" t="s">
        <v>1741</v>
      </c>
      <c r="D186" s="253" t="s">
        <v>1186</v>
      </c>
      <c r="E186" s="247">
        <v>67279.147263600928</v>
      </c>
      <c r="F186" s="247">
        <v>67279.147263600928</v>
      </c>
      <c r="G186" s="247">
        <v>101714.74412289108</v>
      </c>
      <c r="H186" s="247">
        <v>42669.33</v>
      </c>
    </row>
    <row r="187" spans="1:8">
      <c r="A187" s="249" t="s">
        <v>305</v>
      </c>
      <c r="B187" s="250" t="s">
        <v>303</v>
      </c>
      <c r="C187" s="253" t="s">
        <v>1742</v>
      </c>
      <c r="D187" s="253" t="s">
        <v>1743</v>
      </c>
      <c r="E187" s="247">
        <v>3435277.5989450091</v>
      </c>
      <c r="F187" s="247">
        <v>3435277.5989450091</v>
      </c>
      <c r="G187" s="247">
        <v>2238493.8733239048</v>
      </c>
      <c r="H187" s="247">
        <v>939048.17</v>
      </c>
    </row>
    <row r="188" spans="1:8">
      <c r="A188" s="249" t="s">
        <v>307</v>
      </c>
      <c r="B188" s="250" t="s">
        <v>1187</v>
      </c>
      <c r="C188" s="253" t="s">
        <v>1744</v>
      </c>
      <c r="D188" s="253" t="s">
        <v>1203</v>
      </c>
      <c r="E188" s="247">
        <v>9765101.3928278629</v>
      </c>
      <c r="F188" s="247">
        <v>4448466.67</v>
      </c>
      <c r="G188" s="247">
        <v>5966343.0630805176</v>
      </c>
      <c r="H188" s="247">
        <v>2502880.91</v>
      </c>
    </row>
    <row r="189" spans="1:8">
      <c r="A189" s="249" t="s">
        <v>309</v>
      </c>
      <c r="B189" s="250" t="s">
        <v>1188</v>
      </c>
      <c r="C189" s="253" t="s">
        <v>1745</v>
      </c>
      <c r="D189" s="253" t="s">
        <v>1188</v>
      </c>
      <c r="E189" s="247">
        <v>812523.49070455064</v>
      </c>
      <c r="F189" s="247">
        <v>812523.49070455064</v>
      </c>
      <c r="G189" s="247">
        <v>977070.21460752818</v>
      </c>
      <c r="H189" s="247">
        <v>409880.95</v>
      </c>
    </row>
    <row r="190" spans="1:8">
      <c r="A190" s="249" t="s">
        <v>312</v>
      </c>
      <c r="B190" s="250" t="s">
        <v>310</v>
      </c>
      <c r="C190" s="253" t="s">
        <v>1746</v>
      </c>
      <c r="D190" s="253" t="s">
        <v>310</v>
      </c>
      <c r="E190" s="247">
        <v>229222.81620539332</v>
      </c>
      <c r="F190" s="247">
        <v>229222.81620539332</v>
      </c>
      <c r="G190" s="247">
        <v>412887.9902080847</v>
      </c>
      <c r="H190" s="247">
        <v>173206.51</v>
      </c>
    </row>
    <row r="191" spans="1:8">
      <c r="A191" s="249" t="s">
        <v>316</v>
      </c>
      <c r="B191" s="250" t="s">
        <v>1189</v>
      </c>
      <c r="C191" s="253" t="s">
        <v>1747</v>
      </c>
      <c r="D191" s="253" t="s">
        <v>1748</v>
      </c>
      <c r="E191" s="247">
        <v>164198.335337225</v>
      </c>
      <c r="F191" s="247">
        <v>164198.335337225</v>
      </c>
      <c r="G191" s="247">
        <v>298408.10334409622</v>
      </c>
      <c r="H191" s="247">
        <v>125182.19</v>
      </c>
    </row>
    <row r="192" spans="1:8">
      <c r="A192" s="249" t="s">
        <v>319</v>
      </c>
      <c r="B192" s="250" t="s">
        <v>317</v>
      </c>
      <c r="C192" s="253" t="s">
        <v>1749</v>
      </c>
      <c r="D192" s="253" t="s">
        <v>1750</v>
      </c>
      <c r="E192" s="247">
        <v>8652274.7990345247</v>
      </c>
      <c r="F192" s="247">
        <v>205765</v>
      </c>
      <c r="G192" s="247">
        <v>6912991.135545413</v>
      </c>
      <c r="H192" s="247">
        <v>68966.655420109848</v>
      </c>
    </row>
    <row r="193" spans="1:8">
      <c r="A193" s="249" t="s">
        <v>319</v>
      </c>
      <c r="B193" s="250" t="s">
        <v>317</v>
      </c>
      <c r="C193" s="253" t="s">
        <v>1751</v>
      </c>
      <c r="D193" s="253" t="s">
        <v>1055</v>
      </c>
      <c r="E193" s="247">
        <v>8652274.7990345247</v>
      </c>
      <c r="F193" s="247">
        <v>8446509.8000000007</v>
      </c>
      <c r="G193" s="247">
        <v>6912991.135545413</v>
      </c>
      <c r="H193" s="247">
        <v>2831033.1245798897</v>
      </c>
    </row>
    <row r="194" spans="1:8">
      <c r="A194" s="249" t="s">
        <v>320</v>
      </c>
      <c r="B194" s="250" t="s">
        <v>1071</v>
      </c>
      <c r="C194" s="253" t="s">
        <v>1752</v>
      </c>
      <c r="D194" s="253" t="s">
        <v>1071</v>
      </c>
      <c r="E194" s="247">
        <v>520906.72353450133</v>
      </c>
      <c r="F194" s="247">
        <v>520906.72353450133</v>
      </c>
      <c r="G194" s="247">
        <v>959128.51683701028</v>
      </c>
      <c r="H194" s="247">
        <v>402354.41</v>
      </c>
    </row>
    <row r="195" spans="1:8">
      <c r="A195" s="249" t="s">
        <v>323</v>
      </c>
      <c r="B195" s="250" t="s">
        <v>321</v>
      </c>
      <c r="C195" s="253" t="s">
        <v>1753</v>
      </c>
      <c r="D195" s="253" t="s">
        <v>1055</v>
      </c>
      <c r="E195" s="247">
        <v>3356533.1456919285</v>
      </c>
      <c r="F195" s="247">
        <v>3356533.1456919285</v>
      </c>
      <c r="G195" s="247">
        <v>2306325.0371963489</v>
      </c>
      <c r="H195" s="247">
        <v>967503.35</v>
      </c>
    </row>
    <row r="196" spans="1:8">
      <c r="A196" s="249" t="s">
        <v>326</v>
      </c>
      <c r="B196" s="250" t="s">
        <v>1192</v>
      </c>
      <c r="C196" s="253" t="s">
        <v>1754</v>
      </c>
      <c r="D196" s="253" t="s">
        <v>1755</v>
      </c>
      <c r="E196" s="247">
        <v>599410.8603451713</v>
      </c>
      <c r="F196" s="247">
        <v>599410.8603451713</v>
      </c>
      <c r="G196" s="247">
        <v>1085872.2829385782</v>
      </c>
      <c r="H196" s="247">
        <v>455523.42</v>
      </c>
    </row>
    <row r="197" spans="1:8">
      <c r="A197" s="249" t="s">
        <v>328</v>
      </c>
      <c r="B197" s="250" t="s">
        <v>1141</v>
      </c>
      <c r="C197" s="253" t="s">
        <v>1756</v>
      </c>
      <c r="D197" s="253" t="s">
        <v>1510</v>
      </c>
      <c r="E197" s="247">
        <v>290781.55917923519</v>
      </c>
      <c r="F197" s="247">
        <v>290781.55917923519</v>
      </c>
      <c r="G197" s="247">
        <v>273064.67307368072</v>
      </c>
      <c r="H197" s="247">
        <v>114550.63</v>
      </c>
    </row>
    <row r="198" spans="1:8">
      <c r="A198" s="249" t="s">
        <v>330</v>
      </c>
      <c r="B198" s="250" t="s">
        <v>1193</v>
      </c>
      <c r="C198" s="253" t="s">
        <v>1757</v>
      </c>
      <c r="D198" s="253" t="s">
        <v>1758</v>
      </c>
      <c r="E198" s="247">
        <v>1510756.3187200592</v>
      </c>
      <c r="F198" s="247">
        <v>220457.64</v>
      </c>
      <c r="G198" s="247">
        <v>525524.76</v>
      </c>
      <c r="H198" s="247">
        <v>220457.63</v>
      </c>
    </row>
    <row r="199" spans="1:8">
      <c r="A199" s="249" t="s">
        <v>334</v>
      </c>
      <c r="B199" s="250" t="s">
        <v>1194</v>
      </c>
      <c r="C199" s="253" t="s">
        <v>1759</v>
      </c>
      <c r="D199" s="253" t="s">
        <v>1760</v>
      </c>
      <c r="E199" s="247">
        <v>281351.41802288126</v>
      </c>
      <c r="F199" s="247">
        <v>281351.41802288126</v>
      </c>
      <c r="G199" s="247">
        <v>568176.85592286696</v>
      </c>
      <c r="H199" s="247">
        <v>238350.19</v>
      </c>
    </row>
    <row r="200" spans="1:8">
      <c r="A200" s="249" t="s">
        <v>969</v>
      </c>
      <c r="B200" s="250" t="s">
        <v>1358</v>
      </c>
      <c r="C200" s="253" t="s">
        <v>1761</v>
      </c>
      <c r="D200" s="253" t="s">
        <v>1591</v>
      </c>
      <c r="E200" s="247">
        <v>20495451.344088964</v>
      </c>
      <c r="F200" s="247">
        <v>7351096</v>
      </c>
      <c r="G200" s="247">
        <v>17233341.491946861</v>
      </c>
      <c r="H200" s="247">
        <v>7229386.75</v>
      </c>
    </row>
    <row r="201" spans="1:8">
      <c r="A201" s="249" t="s">
        <v>336</v>
      </c>
      <c r="B201" s="250" t="s">
        <v>1057</v>
      </c>
      <c r="C201" s="253" t="s">
        <v>1762</v>
      </c>
      <c r="D201" s="253" t="s">
        <v>1057</v>
      </c>
      <c r="E201" s="247">
        <v>98146205.907294542</v>
      </c>
      <c r="F201" s="247">
        <v>98146205.909999996</v>
      </c>
      <c r="G201" s="247">
        <v>75489038.605995208</v>
      </c>
      <c r="H201" s="247">
        <v>31667651.690000001</v>
      </c>
    </row>
    <row r="202" spans="1:8">
      <c r="A202" s="249" t="s">
        <v>339</v>
      </c>
      <c r="B202" s="250" t="s">
        <v>337</v>
      </c>
      <c r="C202" s="253" t="s">
        <v>1763</v>
      </c>
      <c r="D202" s="253" t="s">
        <v>1203</v>
      </c>
      <c r="E202" s="247">
        <v>10111867.568443011</v>
      </c>
      <c r="F202" s="247">
        <v>4606435.0999999996</v>
      </c>
      <c r="G202" s="247">
        <v>5835799.0708006341</v>
      </c>
      <c r="H202" s="247">
        <v>2448117.71</v>
      </c>
    </row>
    <row r="203" spans="1:8">
      <c r="A203" s="261" t="s">
        <v>1375</v>
      </c>
      <c r="B203" s="250" t="s">
        <v>1083</v>
      </c>
      <c r="C203" s="253" t="s">
        <v>1764</v>
      </c>
      <c r="D203" s="253" t="s">
        <v>1083</v>
      </c>
      <c r="E203" s="247">
        <v>8518733.6429999992</v>
      </c>
      <c r="F203" s="247">
        <v>8518733.6429999992</v>
      </c>
      <c r="G203" s="247">
        <v>6171929.3767170375</v>
      </c>
      <c r="H203" s="247">
        <v>2589124.37</v>
      </c>
    </row>
    <row r="204" spans="1:8">
      <c r="A204" s="249" t="s">
        <v>341</v>
      </c>
      <c r="B204" s="250" t="s">
        <v>1196</v>
      </c>
      <c r="C204" s="253" t="s">
        <v>1765</v>
      </c>
      <c r="D204" s="253" t="s">
        <v>1766</v>
      </c>
      <c r="E204" s="247">
        <v>89269.819976361148</v>
      </c>
      <c r="F204" s="247">
        <v>89269.819976361148</v>
      </c>
      <c r="G204" s="247">
        <v>131242.30826741789</v>
      </c>
      <c r="H204" s="247">
        <v>55056.14</v>
      </c>
    </row>
    <row r="205" spans="1:8">
      <c r="A205" s="249" t="s">
        <v>343</v>
      </c>
      <c r="B205" s="250" t="s">
        <v>1197</v>
      </c>
      <c r="C205" s="253" t="s">
        <v>1767</v>
      </c>
      <c r="D205" s="253" t="s">
        <v>1768</v>
      </c>
      <c r="E205" s="247">
        <v>643565.48851174943</v>
      </c>
      <c r="F205" s="247">
        <v>643565.49</v>
      </c>
      <c r="G205" s="247">
        <v>626261.98222587141</v>
      </c>
      <c r="H205" s="247">
        <v>262716.90000000002</v>
      </c>
    </row>
    <row r="206" spans="1:8">
      <c r="A206" s="249" t="s">
        <v>345</v>
      </c>
      <c r="B206" s="250" t="s">
        <v>1198</v>
      </c>
      <c r="C206" s="253" t="s">
        <v>1769</v>
      </c>
      <c r="D206" s="253" t="s">
        <v>1057</v>
      </c>
      <c r="E206" s="247">
        <v>4072982.807443467</v>
      </c>
      <c r="F206" s="247">
        <v>567292.60258713667</v>
      </c>
      <c r="G206" s="247">
        <v>1352306.56</v>
      </c>
      <c r="H206" s="247">
        <v>567292.6</v>
      </c>
    </row>
    <row r="207" spans="1:8">
      <c r="A207" s="249" t="s">
        <v>347</v>
      </c>
      <c r="B207" s="250" t="s">
        <v>1199</v>
      </c>
      <c r="C207" s="253" t="s">
        <v>1770</v>
      </c>
      <c r="D207" s="253" t="s">
        <v>1771</v>
      </c>
      <c r="E207" s="247">
        <v>918884.38322173664</v>
      </c>
      <c r="F207" s="247">
        <v>168884.38</v>
      </c>
      <c r="G207" s="247">
        <v>1801123.9183061272</v>
      </c>
      <c r="H207" s="247">
        <v>138868.63649318146</v>
      </c>
    </row>
    <row r="208" spans="1:8">
      <c r="A208" s="249" t="s">
        <v>347</v>
      </c>
      <c r="B208" s="250" t="s">
        <v>1199</v>
      </c>
      <c r="C208" s="253" t="s">
        <v>1772</v>
      </c>
      <c r="D208" s="253" t="s">
        <v>1773</v>
      </c>
      <c r="E208" s="247">
        <v>918884.38322173664</v>
      </c>
      <c r="F208" s="247">
        <v>500000</v>
      </c>
      <c r="G208" s="247">
        <v>1801123.9183061272</v>
      </c>
      <c r="H208" s="247">
        <v>411135.22900454572</v>
      </c>
    </row>
    <row r="209" spans="1:8">
      <c r="A209" s="249" t="s">
        <v>347</v>
      </c>
      <c r="B209" s="250" t="s">
        <v>1199</v>
      </c>
      <c r="C209" s="253" t="s">
        <v>1774</v>
      </c>
      <c r="D209" s="253" t="s">
        <v>1775</v>
      </c>
      <c r="E209" s="247">
        <v>918884.38322173664</v>
      </c>
      <c r="F209" s="247">
        <v>250000</v>
      </c>
      <c r="G209" s="247">
        <v>1801123.9183061272</v>
      </c>
      <c r="H209" s="247">
        <v>205567.61450227286</v>
      </c>
    </row>
    <row r="210" spans="1:8">
      <c r="A210" s="249" t="s">
        <v>349</v>
      </c>
      <c r="B210" s="250" t="s">
        <v>1200</v>
      </c>
      <c r="C210" s="253" t="s">
        <v>1776</v>
      </c>
      <c r="D210" s="253" t="s">
        <v>1513</v>
      </c>
      <c r="E210" s="247">
        <v>11392553.733438939</v>
      </c>
      <c r="F210" s="247">
        <v>11392553.733438939</v>
      </c>
      <c r="G210" s="247">
        <v>9581945.0330830179</v>
      </c>
      <c r="H210" s="247">
        <v>4019625.94</v>
      </c>
    </row>
    <row r="211" spans="1:8">
      <c r="A211" s="249" t="s">
        <v>352</v>
      </c>
      <c r="B211" s="250" t="s">
        <v>1201</v>
      </c>
      <c r="C211" s="253" t="s">
        <v>1777</v>
      </c>
      <c r="D211" s="253" t="s">
        <v>1201</v>
      </c>
      <c r="E211" s="247">
        <v>0</v>
      </c>
      <c r="F211" s="247">
        <v>0</v>
      </c>
      <c r="G211" s="247">
        <v>-195001.71782565975</v>
      </c>
      <c r="H211" s="247">
        <v>0</v>
      </c>
    </row>
    <row r="212" spans="1:8">
      <c r="A212" s="249" t="s">
        <v>354</v>
      </c>
      <c r="B212" s="250" t="s">
        <v>1202</v>
      </c>
      <c r="C212" s="253" t="s">
        <v>1778</v>
      </c>
      <c r="D212" s="253" t="s">
        <v>1779</v>
      </c>
      <c r="E212" s="247">
        <v>3280687.9723526407</v>
      </c>
      <c r="F212" s="247">
        <v>2930687.97</v>
      </c>
      <c r="G212" s="247">
        <v>6046899.0380987087</v>
      </c>
      <c r="H212" s="247">
        <v>2266049.2109854924</v>
      </c>
    </row>
    <row r="213" spans="1:8">
      <c r="A213" s="249" t="s">
        <v>354</v>
      </c>
      <c r="B213" s="250" t="s">
        <v>1202</v>
      </c>
      <c r="C213" s="253" t="s">
        <v>1780</v>
      </c>
      <c r="D213" s="253" t="s">
        <v>1781</v>
      </c>
      <c r="E213" s="247">
        <v>3280687.9723526407</v>
      </c>
      <c r="F213" s="247">
        <v>350000</v>
      </c>
      <c r="G213" s="247">
        <v>6046899.0380987087</v>
      </c>
      <c r="H213" s="247">
        <v>270624.92901450791</v>
      </c>
    </row>
    <row r="214" spans="1:8">
      <c r="A214" s="249" t="s">
        <v>357</v>
      </c>
      <c r="B214" s="250" t="s">
        <v>1203</v>
      </c>
      <c r="C214" s="253" t="s">
        <v>1782</v>
      </c>
      <c r="D214" s="253" t="s">
        <v>355</v>
      </c>
      <c r="E214" s="247">
        <v>170000923.96884069</v>
      </c>
      <c r="F214" s="247">
        <v>170000923.96884069</v>
      </c>
      <c r="G214" s="247">
        <v>123391201.68300149</v>
      </c>
      <c r="H214" s="247">
        <v>51762609.100000001</v>
      </c>
    </row>
    <row r="215" spans="1:8">
      <c r="A215" s="249" t="s">
        <v>359</v>
      </c>
      <c r="B215" s="250" t="s">
        <v>1204</v>
      </c>
      <c r="C215" s="253" t="s">
        <v>1783</v>
      </c>
      <c r="D215" s="253" t="s">
        <v>1068</v>
      </c>
      <c r="E215" s="247">
        <v>790910.41138962307</v>
      </c>
      <c r="F215" s="247">
        <v>790910</v>
      </c>
      <c r="G215" s="247">
        <v>267927.67262349755</v>
      </c>
      <c r="H215" s="247">
        <v>112395.65</v>
      </c>
    </row>
    <row r="216" spans="1:8">
      <c r="A216" s="249" t="s">
        <v>361</v>
      </c>
      <c r="B216" s="250" t="s">
        <v>360</v>
      </c>
      <c r="C216" s="253" t="s">
        <v>1784</v>
      </c>
      <c r="D216" s="253" t="s">
        <v>1785</v>
      </c>
      <c r="E216" s="247">
        <v>19671070.873983048</v>
      </c>
      <c r="F216" s="247">
        <v>10000000</v>
      </c>
      <c r="G216" s="247">
        <v>14705207.705620771</v>
      </c>
      <c r="H216" s="247">
        <v>5250072.025531915</v>
      </c>
    </row>
    <row r="217" spans="1:8">
      <c r="A217" s="249" t="s">
        <v>361</v>
      </c>
      <c r="B217" s="250" t="s">
        <v>360</v>
      </c>
      <c r="C217" s="253" t="s">
        <v>1786</v>
      </c>
      <c r="D217" s="253" t="s">
        <v>1787</v>
      </c>
      <c r="E217" s="247">
        <v>19671070.873983048</v>
      </c>
      <c r="F217" s="247">
        <v>1750000</v>
      </c>
      <c r="G217" s="247">
        <v>14705207.705620771</v>
      </c>
      <c r="H217" s="247">
        <v>918762.60446808499</v>
      </c>
    </row>
    <row r="218" spans="1:8">
      <c r="A218" s="249" t="s">
        <v>363</v>
      </c>
      <c r="B218" s="250" t="s">
        <v>1206</v>
      </c>
      <c r="C218" s="253" t="s">
        <v>1788</v>
      </c>
      <c r="D218" s="253" t="s">
        <v>1579</v>
      </c>
      <c r="E218" s="247">
        <v>1482805.4793420609</v>
      </c>
      <c r="F218" s="247">
        <v>1200000</v>
      </c>
      <c r="G218" s="247">
        <v>2846582.8968071323</v>
      </c>
      <c r="H218" s="247">
        <v>1194141.52</v>
      </c>
    </row>
    <row r="219" spans="1:8">
      <c r="A219" s="249" t="s">
        <v>365</v>
      </c>
      <c r="B219" s="250" t="s">
        <v>1207</v>
      </c>
      <c r="C219" s="253" t="s">
        <v>1789</v>
      </c>
      <c r="D219" s="253" t="s">
        <v>1207</v>
      </c>
      <c r="E219" s="247">
        <v>4136815.3562772265</v>
      </c>
      <c r="F219" s="247">
        <v>4136815.3562772265</v>
      </c>
      <c r="G219" s="247">
        <v>1521037.8882740978</v>
      </c>
      <c r="H219" s="247">
        <v>638075.39</v>
      </c>
    </row>
    <row r="220" spans="1:8">
      <c r="A220" s="249" t="s">
        <v>368</v>
      </c>
      <c r="B220" s="250" t="s">
        <v>366</v>
      </c>
      <c r="C220" s="253" t="s">
        <v>1790</v>
      </c>
      <c r="D220" s="253" t="s">
        <v>1057</v>
      </c>
      <c r="E220" s="247">
        <v>2295056.4616543315</v>
      </c>
      <c r="F220" s="247">
        <v>179763.03061131376</v>
      </c>
      <c r="G220" s="247">
        <v>428517.34999999986</v>
      </c>
      <c r="H220" s="247">
        <v>179763.02</v>
      </c>
    </row>
    <row r="221" spans="1:8">
      <c r="A221" s="249" t="s">
        <v>370</v>
      </c>
      <c r="B221" s="250" t="s">
        <v>1208</v>
      </c>
      <c r="C221" s="253" t="s">
        <v>1791</v>
      </c>
      <c r="D221" s="253" t="s">
        <v>1208</v>
      </c>
      <c r="E221" s="247">
        <v>400987.03219534579</v>
      </c>
      <c r="F221" s="247">
        <v>400987.03</v>
      </c>
      <c r="G221" s="247">
        <v>752579.95381961297</v>
      </c>
      <c r="H221" s="247">
        <v>315707.28999999998</v>
      </c>
    </row>
    <row r="222" spans="1:8">
      <c r="A222" s="249" t="s">
        <v>372</v>
      </c>
      <c r="B222" s="250" t="s">
        <v>1209</v>
      </c>
      <c r="C222" s="253" t="s">
        <v>1792</v>
      </c>
      <c r="D222" s="253" t="s">
        <v>1793</v>
      </c>
      <c r="E222" s="247">
        <v>198375.00592290843</v>
      </c>
      <c r="F222" s="247">
        <v>198375.00592290843</v>
      </c>
      <c r="G222" s="247">
        <v>375702.91440536501</v>
      </c>
      <c r="H222" s="247">
        <v>157607.37</v>
      </c>
    </row>
    <row r="223" spans="1:8">
      <c r="A223" s="249" t="s">
        <v>374</v>
      </c>
      <c r="B223" s="250" t="s">
        <v>1210</v>
      </c>
      <c r="C223" s="253" t="s">
        <v>1794</v>
      </c>
      <c r="D223" s="253" t="s">
        <v>1522</v>
      </c>
      <c r="E223" s="247">
        <v>13321632.977888139</v>
      </c>
      <c r="F223" s="247">
        <v>13321632.977888139</v>
      </c>
      <c r="G223" s="247">
        <v>15747451.491812002</v>
      </c>
      <c r="H223" s="247">
        <v>6606055.9000000004</v>
      </c>
    </row>
    <row r="224" spans="1:8">
      <c r="A224" s="249" t="s">
        <v>376</v>
      </c>
      <c r="B224" s="250" t="s">
        <v>1211</v>
      </c>
      <c r="C224" s="253" t="s">
        <v>1795</v>
      </c>
      <c r="D224" s="253" t="s">
        <v>1796</v>
      </c>
      <c r="E224" s="247">
        <v>486448.68059190566</v>
      </c>
      <c r="F224" s="247">
        <v>486448.68059190566</v>
      </c>
      <c r="G224" s="247">
        <v>932345.53877217695</v>
      </c>
      <c r="H224" s="247">
        <v>391118.95</v>
      </c>
    </row>
    <row r="225" spans="1:8">
      <c r="A225" s="249" t="s">
        <v>377</v>
      </c>
      <c r="B225" s="250" t="s">
        <v>1213</v>
      </c>
      <c r="C225" s="253" t="s">
        <v>1797</v>
      </c>
      <c r="D225" s="253" t="s">
        <v>1798</v>
      </c>
      <c r="E225" s="247">
        <v>1649799.1125</v>
      </c>
      <c r="F225" s="247">
        <v>1649799.11</v>
      </c>
      <c r="G225" s="247">
        <v>1950221.2324343233</v>
      </c>
      <c r="H225" s="247">
        <v>818117.8</v>
      </c>
    </row>
    <row r="226" spans="1:8">
      <c r="A226" s="249" t="s">
        <v>379</v>
      </c>
      <c r="B226" s="250" t="s">
        <v>1216</v>
      </c>
      <c r="C226" s="253" t="s">
        <v>1799</v>
      </c>
      <c r="D226" s="253" t="s">
        <v>1800</v>
      </c>
      <c r="E226" s="247">
        <v>386806.06511738902</v>
      </c>
      <c r="F226" s="247">
        <v>386806.06511738902</v>
      </c>
      <c r="G226" s="247">
        <v>466473.58949370525</v>
      </c>
      <c r="H226" s="247">
        <v>195685.67</v>
      </c>
    </row>
    <row r="227" spans="1:8">
      <c r="A227" s="249" t="s">
        <v>381</v>
      </c>
      <c r="B227" s="250" t="s">
        <v>1217</v>
      </c>
      <c r="C227" s="253" t="s">
        <v>1801</v>
      </c>
      <c r="D227" s="253" t="s">
        <v>1526</v>
      </c>
      <c r="E227" s="247">
        <v>4546537.1709912922</v>
      </c>
      <c r="F227" s="247">
        <v>4546537.1709912922</v>
      </c>
      <c r="G227" s="247">
        <v>3354458.3516134401</v>
      </c>
      <c r="H227" s="247">
        <v>1407195.27</v>
      </c>
    </row>
    <row r="228" spans="1:8">
      <c r="A228" s="249" t="s">
        <v>382</v>
      </c>
      <c r="B228" s="250" t="s">
        <v>1219</v>
      </c>
      <c r="C228" s="253" t="s">
        <v>1802</v>
      </c>
      <c r="D228" s="253" t="s">
        <v>1522</v>
      </c>
      <c r="E228" s="247">
        <v>1479418.8079689573</v>
      </c>
      <c r="F228" s="247">
        <v>1479418.8079689573</v>
      </c>
      <c r="G228" s="247">
        <v>3070974.7645236445</v>
      </c>
      <c r="H228" s="247">
        <v>1288273.9099999999</v>
      </c>
    </row>
    <row r="229" spans="1:8">
      <c r="A229" s="249" t="s">
        <v>384</v>
      </c>
      <c r="B229" s="250" t="s">
        <v>1220</v>
      </c>
      <c r="C229" s="253" t="s">
        <v>1803</v>
      </c>
      <c r="D229" s="253" t="s">
        <v>1220</v>
      </c>
      <c r="E229" s="247">
        <v>4899827.2072180817</v>
      </c>
      <c r="F229" s="247">
        <v>4899827.2072180817</v>
      </c>
      <c r="G229" s="247">
        <v>9503813.9815593287</v>
      </c>
      <c r="H229" s="247">
        <v>3986849.96</v>
      </c>
    </row>
    <row r="230" spans="1:8">
      <c r="A230" s="249" t="s">
        <v>386</v>
      </c>
      <c r="B230" s="250" t="s">
        <v>1221</v>
      </c>
      <c r="C230" s="253" t="s">
        <v>1804</v>
      </c>
      <c r="D230" s="253" t="s">
        <v>1494</v>
      </c>
      <c r="E230" s="247">
        <v>824748.4447124569</v>
      </c>
      <c r="F230" s="247">
        <v>824748.44</v>
      </c>
      <c r="G230" s="247">
        <v>1280225.9721152484</v>
      </c>
      <c r="H230" s="247">
        <v>537054.79</v>
      </c>
    </row>
    <row r="231" spans="1:8">
      <c r="A231" s="249" t="s">
        <v>388</v>
      </c>
      <c r="B231" s="250" t="s">
        <v>1222</v>
      </c>
      <c r="C231" s="253" t="s">
        <v>1805</v>
      </c>
      <c r="D231" s="253" t="s">
        <v>1222</v>
      </c>
      <c r="E231" s="247">
        <v>316440.42751074495</v>
      </c>
      <c r="F231" s="247">
        <v>316440.42751074495</v>
      </c>
      <c r="G231" s="247">
        <v>593395.81280489848</v>
      </c>
      <c r="H231" s="247">
        <v>248929.54</v>
      </c>
    </row>
    <row r="232" spans="1:8">
      <c r="A232" s="249" t="s">
        <v>391</v>
      </c>
      <c r="B232" s="250" t="s">
        <v>389</v>
      </c>
      <c r="C232" s="253" t="s">
        <v>1806</v>
      </c>
      <c r="D232" s="253" t="s">
        <v>1057</v>
      </c>
      <c r="E232" s="247">
        <v>9555860.4674631152</v>
      </c>
      <c r="F232" s="247">
        <v>38043.71854837751</v>
      </c>
      <c r="G232" s="247">
        <v>90688.240000000224</v>
      </c>
      <c r="H232" s="247">
        <v>38043.71</v>
      </c>
    </row>
    <row r="233" spans="1:8">
      <c r="A233" s="249" t="s">
        <v>394</v>
      </c>
      <c r="B233" s="250" t="s">
        <v>392</v>
      </c>
      <c r="C233" s="253" t="s">
        <v>1807</v>
      </c>
      <c r="D233" s="253" t="s">
        <v>1808</v>
      </c>
      <c r="E233" s="247">
        <v>559735.17035416421</v>
      </c>
      <c r="F233" s="247">
        <v>559735.17035416421</v>
      </c>
      <c r="G233" s="247">
        <v>1056475.1074167551</v>
      </c>
      <c r="H233" s="247">
        <v>443191.3</v>
      </c>
    </row>
    <row r="234" spans="1:8">
      <c r="A234" s="249" t="s">
        <v>396</v>
      </c>
      <c r="B234" s="250" t="s">
        <v>1223</v>
      </c>
      <c r="C234" s="253" t="s">
        <v>1809</v>
      </c>
      <c r="D234" s="253" t="s">
        <v>1775</v>
      </c>
      <c r="E234" s="247">
        <v>400234.59806896368</v>
      </c>
      <c r="F234" s="247">
        <v>400234.59806896368</v>
      </c>
      <c r="G234" s="247">
        <v>741945.85804265784</v>
      </c>
      <c r="H234" s="247">
        <v>311246.28000000003</v>
      </c>
    </row>
    <row r="235" spans="1:8">
      <c r="A235" s="249" t="s">
        <v>400</v>
      </c>
      <c r="B235" s="250" t="s">
        <v>398</v>
      </c>
      <c r="C235" s="253" t="s">
        <v>1810</v>
      </c>
      <c r="D235" s="253" t="s">
        <v>540</v>
      </c>
      <c r="E235" s="247">
        <v>440295.47886755288</v>
      </c>
      <c r="F235" s="247">
        <v>78098</v>
      </c>
      <c r="G235" s="247">
        <v>186169.25</v>
      </c>
      <c r="H235" s="247">
        <v>78098</v>
      </c>
    </row>
    <row r="236" spans="1:8">
      <c r="A236" s="249" t="s">
        <v>402</v>
      </c>
      <c r="B236" s="250" t="s">
        <v>1224</v>
      </c>
      <c r="C236" s="253" t="s">
        <v>1811</v>
      </c>
      <c r="D236" s="253" t="s">
        <v>1812</v>
      </c>
      <c r="E236" s="247">
        <v>125159.04440150074</v>
      </c>
      <c r="F236" s="247">
        <v>125159.04440150074</v>
      </c>
      <c r="G236" s="247">
        <v>219886.05229682743</v>
      </c>
      <c r="H236" s="247">
        <v>92242.19</v>
      </c>
    </row>
    <row r="237" spans="1:8">
      <c r="A237" s="249" t="s">
        <v>406</v>
      </c>
      <c r="B237" s="250" t="s">
        <v>1067</v>
      </c>
      <c r="C237" s="253" t="s">
        <v>1813</v>
      </c>
      <c r="D237" s="253" t="s">
        <v>1067</v>
      </c>
      <c r="E237" s="247">
        <v>1308071.4320113142</v>
      </c>
      <c r="F237" s="247">
        <v>1308071.4320113142</v>
      </c>
      <c r="G237" s="247">
        <v>2533863.3417357416</v>
      </c>
      <c r="H237" s="247">
        <v>1062955.67</v>
      </c>
    </row>
    <row r="238" spans="1:8">
      <c r="A238" s="249" t="s">
        <v>409</v>
      </c>
      <c r="B238" s="250" t="s">
        <v>407</v>
      </c>
      <c r="C238" s="253" t="s">
        <v>1814</v>
      </c>
      <c r="D238" s="253" t="s">
        <v>1815</v>
      </c>
      <c r="E238" s="247">
        <v>2251048.2669683858</v>
      </c>
      <c r="F238" s="247">
        <v>2251048.2669683858</v>
      </c>
      <c r="G238" s="247">
        <v>3294955.2083903523</v>
      </c>
      <c r="H238" s="247">
        <v>1382233.7</v>
      </c>
    </row>
    <row r="239" spans="1:8">
      <c r="A239" s="249" t="s">
        <v>411</v>
      </c>
      <c r="B239" s="250" t="s">
        <v>1226</v>
      </c>
      <c r="C239" s="253" t="s">
        <v>1816</v>
      </c>
      <c r="D239" s="253" t="s">
        <v>1817</v>
      </c>
      <c r="E239" s="247">
        <v>4964673.3219779376</v>
      </c>
      <c r="F239" s="247">
        <v>281400.51</v>
      </c>
      <c r="G239" s="247">
        <v>670799.78</v>
      </c>
      <c r="H239" s="247">
        <v>281400.5</v>
      </c>
    </row>
    <row r="240" spans="1:8">
      <c r="A240" s="249" t="s">
        <v>413</v>
      </c>
      <c r="B240" s="250" t="s">
        <v>1060</v>
      </c>
      <c r="C240" s="253" t="s">
        <v>1818</v>
      </c>
      <c r="D240" s="253" t="s">
        <v>1819</v>
      </c>
      <c r="E240" s="247">
        <v>1219928.7416894557</v>
      </c>
      <c r="F240" s="247">
        <v>1219928.7416894557</v>
      </c>
      <c r="G240" s="247">
        <v>1476483.6166934127</v>
      </c>
      <c r="H240" s="247">
        <v>619384.87</v>
      </c>
    </row>
    <row r="241" spans="1:8">
      <c r="A241" s="249" t="s">
        <v>415</v>
      </c>
      <c r="B241" s="250" t="s">
        <v>1061</v>
      </c>
      <c r="C241" s="253" t="s">
        <v>1820</v>
      </c>
      <c r="D241" s="253" t="s">
        <v>1061</v>
      </c>
      <c r="E241" s="247">
        <v>2521592.752786539</v>
      </c>
      <c r="F241" s="247">
        <v>2521592.752786539</v>
      </c>
      <c r="G241" s="247">
        <v>1427618.0612037908</v>
      </c>
      <c r="H241" s="247">
        <v>598885.77</v>
      </c>
    </row>
    <row r="242" spans="1:8">
      <c r="A242" s="249" t="s">
        <v>417</v>
      </c>
      <c r="B242" s="250" t="s">
        <v>1227</v>
      </c>
      <c r="C242" s="253" t="s">
        <v>1821</v>
      </c>
      <c r="D242" s="253" t="s">
        <v>1064</v>
      </c>
      <c r="E242" s="247">
        <v>846833.33670121117</v>
      </c>
      <c r="F242" s="247">
        <v>846833.33670121117</v>
      </c>
      <c r="G242" s="247">
        <v>899524.81867344189</v>
      </c>
      <c r="H242" s="247">
        <v>377350.66</v>
      </c>
    </row>
    <row r="243" spans="1:8">
      <c r="A243" s="249" t="s">
        <v>419</v>
      </c>
      <c r="B243" s="250" t="s">
        <v>418</v>
      </c>
      <c r="C243" s="253"/>
      <c r="D243" s="253"/>
      <c r="E243" s="247">
        <v>0</v>
      </c>
      <c r="F243" s="247"/>
      <c r="G243" s="247">
        <v>-1741119.2716939342</v>
      </c>
      <c r="H243" s="247">
        <v>0</v>
      </c>
    </row>
    <row r="244" spans="1:8">
      <c r="A244" s="249" t="s">
        <v>422</v>
      </c>
      <c r="B244" s="250" t="s">
        <v>420</v>
      </c>
      <c r="C244" s="253" t="s">
        <v>1822</v>
      </c>
      <c r="D244" s="253" t="s">
        <v>1823</v>
      </c>
      <c r="E244" s="247">
        <v>633001.93366523867</v>
      </c>
      <c r="F244" s="247">
        <v>633001.93366523867</v>
      </c>
      <c r="G244" s="247">
        <v>1103371.8850511531</v>
      </c>
      <c r="H244" s="247">
        <v>462864.5</v>
      </c>
    </row>
    <row r="245" spans="1:8">
      <c r="A245" s="249" t="s">
        <v>424</v>
      </c>
      <c r="B245" s="250" t="s">
        <v>423</v>
      </c>
      <c r="C245" s="253" t="s">
        <v>1824</v>
      </c>
      <c r="D245" s="253" t="s">
        <v>1526</v>
      </c>
      <c r="E245" s="247">
        <v>5232266.3198479759</v>
      </c>
      <c r="F245" s="247">
        <v>5232266.3198479759</v>
      </c>
      <c r="G245" s="247">
        <v>3951235.6719587892</v>
      </c>
      <c r="H245" s="247">
        <v>1657543.36</v>
      </c>
    </row>
    <row r="246" spans="1:8">
      <c r="A246" s="249" t="s">
        <v>426</v>
      </c>
      <c r="B246" s="250" t="s">
        <v>1228</v>
      </c>
      <c r="C246" s="253" t="s">
        <v>1825</v>
      </c>
      <c r="D246" s="253" t="s">
        <v>1771</v>
      </c>
      <c r="E246" s="247">
        <v>341802.65785143536</v>
      </c>
      <c r="F246" s="247">
        <v>341802.65785143536</v>
      </c>
      <c r="G246" s="247">
        <v>521914.53892568412</v>
      </c>
      <c r="H246" s="247">
        <v>218943.14</v>
      </c>
    </row>
    <row r="247" spans="1:8">
      <c r="A247" s="249" t="s">
        <v>428</v>
      </c>
      <c r="B247" s="250" t="s">
        <v>1229</v>
      </c>
      <c r="C247" s="253" t="s">
        <v>1826</v>
      </c>
      <c r="D247" s="253" t="s">
        <v>1616</v>
      </c>
      <c r="E247" s="247">
        <v>1531509.3989116689</v>
      </c>
      <c r="F247" s="247">
        <v>646310</v>
      </c>
      <c r="G247" s="247">
        <v>2166097.5308189224</v>
      </c>
      <c r="H247" s="247">
        <v>383470.16144355759</v>
      </c>
    </row>
    <row r="248" spans="1:8">
      <c r="A248" s="249" t="s">
        <v>428</v>
      </c>
      <c r="B248" s="250" t="s">
        <v>1229</v>
      </c>
      <c r="C248" s="253" t="s">
        <v>1827</v>
      </c>
      <c r="D248" s="253" t="s">
        <v>1618</v>
      </c>
      <c r="E248" s="247">
        <v>1531509.3989116689</v>
      </c>
      <c r="F248" s="247">
        <v>209100</v>
      </c>
      <c r="G248" s="247">
        <v>2166097.5308189224</v>
      </c>
      <c r="H248" s="247">
        <v>124063.70125458046</v>
      </c>
    </row>
    <row r="249" spans="1:8">
      <c r="A249" s="249" t="s">
        <v>428</v>
      </c>
      <c r="B249" s="250" t="s">
        <v>1229</v>
      </c>
      <c r="C249" s="253" t="s">
        <v>1828</v>
      </c>
      <c r="D249" s="253" t="s">
        <v>1499</v>
      </c>
      <c r="E249" s="247">
        <v>1531509.3989116689</v>
      </c>
      <c r="F249" s="247">
        <v>676098</v>
      </c>
      <c r="G249" s="247">
        <v>2166097.5308189224</v>
      </c>
      <c r="H249" s="247">
        <v>401144.04730186198</v>
      </c>
    </row>
    <row r="250" spans="1:8">
      <c r="A250" s="249" t="s">
        <v>430</v>
      </c>
      <c r="B250" s="250" t="s">
        <v>1230</v>
      </c>
      <c r="C250" s="253" t="s">
        <v>1829</v>
      </c>
      <c r="D250" s="253" t="s">
        <v>1830</v>
      </c>
      <c r="E250" s="247">
        <v>0</v>
      </c>
      <c r="F250" s="247">
        <v>0</v>
      </c>
      <c r="G250" s="247">
        <v>-535097.59999999998</v>
      </c>
      <c r="H250" s="247">
        <v>0</v>
      </c>
    </row>
    <row r="251" spans="1:8">
      <c r="A251" s="249" t="s">
        <v>432</v>
      </c>
      <c r="B251" s="250" t="s">
        <v>1231</v>
      </c>
      <c r="C251" s="253" t="s">
        <v>1831</v>
      </c>
      <c r="D251" s="253" t="s">
        <v>1832</v>
      </c>
      <c r="E251" s="247">
        <v>683914.1797488929</v>
      </c>
      <c r="F251" s="247">
        <v>400000</v>
      </c>
      <c r="G251" s="247">
        <v>1369972.7154668143</v>
      </c>
      <c r="H251" s="247">
        <v>336126.12038545549</v>
      </c>
    </row>
    <row r="252" spans="1:8">
      <c r="A252" s="249" t="s">
        <v>432</v>
      </c>
      <c r="B252" s="250" t="s">
        <v>1231</v>
      </c>
      <c r="C252" s="253" t="s">
        <v>1833</v>
      </c>
      <c r="D252" s="253" t="s">
        <v>1775</v>
      </c>
      <c r="E252" s="247">
        <v>683914.1797488929</v>
      </c>
      <c r="F252" s="247">
        <v>283914.18</v>
      </c>
      <c r="G252" s="247">
        <v>1369972.7154668143</v>
      </c>
      <c r="H252" s="247">
        <v>238577.42961454464</v>
      </c>
    </row>
    <row r="253" spans="1:8">
      <c r="A253" s="249" t="s">
        <v>433</v>
      </c>
      <c r="B253" s="250" t="s">
        <v>1232</v>
      </c>
      <c r="C253" s="253"/>
      <c r="D253" s="253"/>
      <c r="E253" s="247">
        <v>0</v>
      </c>
      <c r="F253" s="247"/>
      <c r="G253" s="247">
        <v>-1281629.8609543876</v>
      </c>
      <c r="H253" s="247">
        <v>0</v>
      </c>
    </row>
    <row r="254" spans="1:8">
      <c r="A254" s="249" t="s">
        <v>436</v>
      </c>
      <c r="B254" s="250" t="s">
        <v>1055</v>
      </c>
      <c r="C254" s="253" t="s">
        <v>1834</v>
      </c>
      <c r="D254" s="253" t="s">
        <v>1055</v>
      </c>
      <c r="E254" s="247">
        <v>207037895.29007027</v>
      </c>
      <c r="F254" s="247">
        <v>207037895.29007027</v>
      </c>
      <c r="G254" s="247">
        <v>116110233.38381311</v>
      </c>
      <c r="H254" s="247">
        <v>48708242.899999999</v>
      </c>
    </row>
    <row r="255" spans="1:8">
      <c r="A255" s="249" t="s">
        <v>438</v>
      </c>
      <c r="B255" s="250" t="s">
        <v>1233</v>
      </c>
      <c r="C255" s="253" t="s">
        <v>1835</v>
      </c>
      <c r="D255" s="253" t="s">
        <v>1836</v>
      </c>
      <c r="E255" s="247">
        <v>990980.05553471937</v>
      </c>
      <c r="F255" s="247">
        <v>364421</v>
      </c>
      <c r="G255" s="247">
        <v>868703.22</v>
      </c>
      <c r="H255" s="247">
        <v>364421</v>
      </c>
    </row>
    <row r="256" spans="1:8">
      <c r="A256" s="249" t="s">
        <v>440</v>
      </c>
      <c r="B256" s="250" t="s">
        <v>1073</v>
      </c>
      <c r="C256" s="253" t="s">
        <v>1837</v>
      </c>
      <c r="D256" s="253" t="s">
        <v>1073</v>
      </c>
      <c r="E256" s="247">
        <v>418327.93637370149</v>
      </c>
      <c r="F256" s="247">
        <v>418327.93637370149</v>
      </c>
      <c r="G256" s="247">
        <v>709151.01663080754</v>
      </c>
      <c r="H256" s="247">
        <v>297488.84999999998</v>
      </c>
    </row>
    <row r="257" spans="1:8">
      <c r="A257" s="249" t="s">
        <v>442</v>
      </c>
      <c r="B257" s="250" t="s">
        <v>1234</v>
      </c>
      <c r="C257" s="253" t="s">
        <v>1838</v>
      </c>
      <c r="D257" s="253" t="s">
        <v>1839</v>
      </c>
      <c r="E257" s="247">
        <v>657157.4709605223</v>
      </c>
      <c r="F257" s="247">
        <v>657157.4709605223</v>
      </c>
      <c r="G257" s="247">
        <v>1256140.6725210287</v>
      </c>
      <c r="H257" s="247">
        <v>526951.01</v>
      </c>
    </row>
    <row r="258" spans="1:8">
      <c r="A258" s="249" t="s">
        <v>445</v>
      </c>
      <c r="B258" s="250" t="s">
        <v>443</v>
      </c>
      <c r="C258" s="253" t="s">
        <v>1840</v>
      </c>
      <c r="D258" s="253" t="s">
        <v>1203</v>
      </c>
      <c r="E258" s="247">
        <v>15733898.608977476</v>
      </c>
      <c r="F258" s="247">
        <v>7167536.79</v>
      </c>
      <c r="G258" s="247">
        <v>9369274.4128616955</v>
      </c>
      <c r="H258" s="247">
        <v>3930410.61</v>
      </c>
    </row>
    <row r="259" spans="1:8">
      <c r="A259" s="249" t="s">
        <v>448</v>
      </c>
      <c r="B259" s="250" t="s">
        <v>446</v>
      </c>
      <c r="C259" s="253" t="s">
        <v>1841</v>
      </c>
      <c r="D259" s="253" t="s">
        <v>1740</v>
      </c>
      <c r="E259" s="247">
        <v>297821.99706830666</v>
      </c>
      <c r="F259" s="247">
        <v>297821.99706830666</v>
      </c>
      <c r="G259" s="247">
        <v>562073.42394889717</v>
      </c>
      <c r="H259" s="247">
        <v>235789.8</v>
      </c>
    </row>
    <row r="260" spans="1:8">
      <c r="A260" s="249" t="s">
        <v>450</v>
      </c>
      <c r="B260" s="250" t="s">
        <v>1235</v>
      </c>
      <c r="C260" s="253" t="s">
        <v>1842</v>
      </c>
      <c r="D260" s="253" t="s">
        <v>1843</v>
      </c>
      <c r="E260" s="247">
        <v>925755.34272059484</v>
      </c>
      <c r="F260" s="247">
        <v>925755.34272059484</v>
      </c>
      <c r="G260" s="247">
        <v>1193094.7943164273</v>
      </c>
      <c r="H260" s="247">
        <v>500503.26</v>
      </c>
    </row>
    <row r="261" spans="1:8">
      <c r="A261" s="249" t="s">
        <v>453</v>
      </c>
      <c r="B261" s="250" t="s">
        <v>451</v>
      </c>
      <c r="C261" s="253" t="s">
        <v>1844</v>
      </c>
      <c r="D261" s="253" t="s">
        <v>802</v>
      </c>
      <c r="E261" s="247">
        <v>2315055.9953271113</v>
      </c>
      <c r="F261" s="247">
        <v>2315055.9953271113</v>
      </c>
      <c r="G261" s="247">
        <v>-633970.93977420591</v>
      </c>
      <c r="H261" s="247">
        <v>0</v>
      </c>
    </row>
    <row r="262" spans="1:8">
      <c r="A262" s="249" t="s">
        <v>456</v>
      </c>
      <c r="B262" s="250" t="s">
        <v>454</v>
      </c>
      <c r="C262" s="253" t="s">
        <v>1845</v>
      </c>
      <c r="D262" s="253" t="s">
        <v>1057</v>
      </c>
      <c r="E262" s="247">
        <v>15464001.462021658</v>
      </c>
      <c r="F262" s="247">
        <v>44004.782474595122</v>
      </c>
      <c r="G262" s="247">
        <v>104898.16999999993</v>
      </c>
      <c r="H262" s="247">
        <v>44004.78</v>
      </c>
    </row>
    <row r="263" spans="1:8">
      <c r="A263" s="249" t="s">
        <v>458</v>
      </c>
      <c r="B263" s="250" t="s">
        <v>1236</v>
      </c>
      <c r="C263" s="253"/>
      <c r="D263" s="253"/>
      <c r="E263" s="247">
        <v>632922.07071482576</v>
      </c>
      <c r="F263" s="247">
        <v>632922.07071482576</v>
      </c>
      <c r="G263" s="247">
        <v>1180736.7788688103</v>
      </c>
      <c r="H263" s="247">
        <v>495319.07</v>
      </c>
    </row>
    <row r="264" spans="1:8">
      <c r="A264" s="249" t="s">
        <v>461</v>
      </c>
      <c r="B264" s="250" t="s">
        <v>459</v>
      </c>
      <c r="C264" s="253"/>
      <c r="D264" s="253"/>
      <c r="E264" s="247">
        <v>4128087.8865581006</v>
      </c>
      <c r="F264" s="247">
        <v>0</v>
      </c>
      <c r="G264" s="247">
        <v>0</v>
      </c>
      <c r="H264" s="247">
        <v>0</v>
      </c>
    </row>
    <row r="265" spans="1:8">
      <c r="A265" s="249" t="s">
        <v>464</v>
      </c>
      <c r="B265" s="250" t="s">
        <v>462</v>
      </c>
      <c r="C265" s="253" t="s">
        <v>1846</v>
      </c>
      <c r="D265" s="253" t="s">
        <v>1610</v>
      </c>
      <c r="E265" s="247">
        <v>9429279.8852540459</v>
      </c>
      <c r="F265" s="247">
        <v>9429279.8852540459</v>
      </c>
      <c r="G265" s="247">
        <v>6563389.8673510626</v>
      </c>
      <c r="H265" s="247">
        <v>2753342.04</v>
      </c>
    </row>
    <row r="266" spans="1:8">
      <c r="A266" s="249" t="s">
        <v>467</v>
      </c>
      <c r="B266" s="250" t="s">
        <v>465</v>
      </c>
      <c r="C266" s="253"/>
      <c r="D266" s="253"/>
      <c r="E266" s="247">
        <v>2410578.4936621999</v>
      </c>
      <c r="F266" s="247">
        <v>0</v>
      </c>
      <c r="G266" s="247">
        <v>0</v>
      </c>
      <c r="H266" s="247">
        <v>0</v>
      </c>
    </row>
    <row r="267" spans="1:8">
      <c r="A267" s="249" t="s">
        <v>469</v>
      </c>
      <c r="B267" s="250" t="s">
        <v>1237</v>
      </c>
      <c r="C267" s="253" t="s">
        <v>1847</v>
      </c>
      <c r="D267" s="253" t="s">
        <v>1735</v>
      </c>
      <c r="E267" s="247">
        <v>328354.64933707059</v>
      </c>
      <c r="F267" s="247">
        <v>328354.64933707059</v>
      </c>
      <c r="G267" s="247">
        <v>341041.47932914918</v>
      </c>
      <c r="H267" s="247">
        <v>143066.9</v>
      </c>
    </row>
    <row r="268" spans="1:8">
      <c r="A268" s="249" t="s">
        <v>471</v>
      </c>
      <c r="B268" s="250" t="s">
        <v>1064</v>
      </c>
      <c r="C268" s="253" t="s">
        <v>1848</v>
      </c>
      <c r="D268" s="253" t="s">
        <v>1064</v>
      </c>
      <c r="E268" s="247">
        <v>6534329.2205889551</v>
      </c>
      <c r="F268" s="247">
        <v>6534329.2205889551</v>
      </c>
      <c r="G268" s="247">
        <v>4308945.2221393324</v>
      </c>
      <c r="H268" s="247">
        <v>1807602.52</v>
      </c>
    </row>
    <row r="269" spans="1:8">
      <c r="A269" s="249" t="s">
        <v>473</v>
      </c>
      <c r="B269" s="250" t="s">
        <v>1238</v>
      </c>
      <c r="C269" s="253" t="s">
        <v>1849</v>
      </c>
      <c r="D269" s="253" t="s">
        <v>1663</v>
      </c>
      <c r="E269" s="247">
        <v>13768173.676295126</v>
      </c>
      <c r="F269" s="247">
        <v>625000</v>
      </c>
      <c r="G269" s="247">
        <v>12896305.129999999</v>
      </c>
      <c r="H269" s="247">
        <v>625000</v>
      </c>
    </row>
    <row r="270" spans="1:8">
      <c r="A270" s="249" t="s">
        <v>473</v>
      </c>
      <c r="B270" s="250" t="s">
        <v>1238</v>
      </c>
      <c r="C270" s="253" t="s">
        <v>1850</v>
      </c>
      <c r="D270" s="253" t="s">
        <v>1851</v>
      </c>
      <c r="E270" s="247">
        <v>13768173.676295126</v>
      </c>
      <c r="F270" s="247">
        <v>350000</v>
      </c>
      <c r="G270" s="247">
        <v>12896305.129999999</v>
      </c>
      <c r="H270" s="247">
        <v>350000</v>
      </c>
    </row>
    <row r="271" spans="1:8">
      <c r="A271" s="249" t="s">
        <v>473</v>
      </c>
      <c r="B271" s="250" t="s">
        <v>1238</v>
      </c>
      <c r="C271" s="253" t="s">
        <v>1852</v>
      </c>
      <c r="D271" s="253" t="s">
        <v>1599</v>
      </c>
      <c r="E271" s="247">
        <v>13768173.676295126</v>
      </c>
      <c r="F271" s="247">
        <v>250000</v>
      </c>
      <c r="G271" s="247">
        <v>12896305.129999999</v>
      </c>
      <c r="H271" s="247">
        <v>250000</v>
      </c>
    </row>
    <row r="272" spans="1:8">
      <c r="A272" s="249" t="s">
        <v>473</v>
      </c>
      <c r="B272" s="250" t="s">
        <v>1238</v>
      </c>
      <c r="C272" s="253" t="s">
        <v>1853</v>
      </c>
      <c r="D272" s="253" t="s">
        <v>1843</v>
      </c>
      <c r="E272" s="247">
        <v>13768173.676295126</v>
      </c>
      <c r="F272" s="247">
        <v>185000</v>
      </c>
      <c r="G272" s="247">
        <v>12896305.129999999</v>
      </c>
      <c r="H272" s="247">
        <v>185000</v>
      </c>
    </row>
    <row r="273" spans="1:8">
      <c r="A273" s="249" t="s">
        <v>473</v>
      </c>
      <c r="B273" s="250" t="s">
        <v>1238</v>
      </c>
      <c r="C273" s="253" t="s">
        <v>1854</v>
      </c>
      <c r="D273" s="253" t="s">
        <v>1855</v>
      </c>
      <c r="E273" s="247">
        <v>13768173.676295126</v>
      </c>
      <c r="F273" s="247">
        <v>1100000</v>
      </c>
      <c r="G273" s="247">
        <v>12896305.129999999</v>
      </c>
      <c r="H273" s="247">
        <v>1100000</v>
      </c>
    </row>
    <row r="274" spans="1:8">
      <c r="A274" s="249" t="s">
        <v>473</v>
      </c>
      <c r="B274" s="250" t="s">
        <v>1238</v>
      </c>
      <c r="C274" s="253" t="s">
        <v>1856</v>
      </c>
      <c r="D274" s="253" t="s">
        <v>1727</v>
      </c>
      <c r="E274" s="247">
        <v>13768173.676295126</v>
      </c>
      <c r="F274" s="247">
        <v>275000</v>
      </c>
      <c r="G274" s="247">
        <v>12896305.129999999</v>
      </c>
      <c r="H274" s="247">
        <v>275000</v>
      </c>
    </row>
    <row r="275" spans="1:8">
      <c r="A275" s="249" t="s">
        <v>473</v>
      </c>
      <c r="B275" s="250" t="s">
        <v>1238</v>
      </c>
      <c r="C275" s="253" t="s">
        <v>1857</v>
      </c>
      <c r="D275" s="253" t="s">
        <v>1858</v>
      </c>
      <c r="E275" s="247">
        <v>13768173.676295126</v>
      </c>
      <c r="F275" s="247">
        <v>650000</v>
      </c>
      <c r="G275" s="247">
        <v>12896305.129999999</v>
      </c>
      <c r="H275" s="247">
        <v>650000</v>
      </c>
    </row>
    <row r="276" spans="1:8">
      <c r="A276" s="249" t="s">
        <v>473</v>
      </c>
      <c r="B276" s="250" t="s">
        <v>1238</v>
      </c>
      <c r="C276" s="253" t="s">
        <v>1859</v>
      </c>
      <c r="D276" s="253" t="s">
        <v>1074</v>
      </c>
      <c r="E276" s="247">
        <v>13768173.676295126</v>
      </c>
      <c r="F276" s="247">
        <v>700000</v>
      </c>
      <c r="G276" s="247">
        <v>12896305.129999999</v>
      </c>
      <c r="H276" s="247">
        <v>700000</v>
      </c>
    </row>
    <row r="277" spans="1:8">
      <c r="A277" s="249" t="s">
        <v>473</v>
      </c>
      <c r="B277" s="250" t="s">
        <v>1238</v>
      </c>
      <c r="C277" s="253" t="s">
        <v>1860</v>
      </c>
      <c r="D277" s="253" t="s">
        <v>1793</v>
      </c>
      <c r="E277" s="247">
        <v>13768173.676295126</v>
      </c>
      <c r="F277" s="247">
        <v>200000</v>
      </c>
      <c r="G277" s="247">
        <v>12896305.129999999</v>
      </c>
      <c r="H277" s="247">
        <v>200000.00000000003</v>
      </c>
    </row>
    <row r="278" spans="1:8">
      <c r="A278" s="249" t="s">
        <v>473</v>
      </c>
      <c r="B278" s="250" t="s">
        <v>1238</v>
      </c>
      <c r="C278" s="253" t="s">
        <v>1861</v>
      </c>
      <c r="D278" s="253" t="s">
        <v>1862</v>
      </c>
      <c r="E278" s="247">
        <v>13768173.676295126</v>
      </c>
      <c r="F278" s="247">
        <v>200000</v>
      </c>
      <c r="G278" s="247">
        <v>12896305.129999999</v>
      </c>
      <c r="H278" s="247">
        <v>200000.00000000003</v>
      </c>
    </row>
    <row r="279" spans="1:8">
      <c r="A279" s="249" t="s">
        <v>473</v>
      </c>
      <c r="B279" s="250" t="s">
        <v>1238</v>
      </c>
      <c r="C279" s="253" t="s">
        <v>1863</v>
      </c>
      <c r="D279" s="253" t="s">
        <v>1864</v>
      </c>
      <c r="E279" s="247">
        <v>13768173.676295126</v>
      </c>
      <c r="F279" s="247">
        <v>350000</v>
      </c>
      <c r="G279" s="247">
        <v>12896305.129999999</v>
      </c>
      <c r="H279" s="247">
        <v>350000</v>
      </c>
    </row>
    <row r="280" spans="1:8">
      <c r="A280" s="249" t="s">
        <v>473</v>
      </c>
      <c r="B280" s="250" t="s">
        <v>1238</v>
      </c>
      <c r="C280" s="253" t="s">
        <v>1865</v>
      </c>
      <c r="D280" s="253" t="s">
        <v>1866</v>
      </c>
      <c r="E280" s="247">
        <v>13768173.676295126</v>
      </c>
      <c r="F280" s="247">
        <v>100000</v>
      </c>
      <c r="G280" s="247">
        <v>12896305.129999999</v>
      </c>
      <c r="H280" s="247">
        <v>100000.00000000001</v>
      </c>
    </row>
    <row r="281" spans="1:8">
      <c r="A281" s="249" t="s">
        <v>473</v>
      </c>
      <c r="B281" s="250" t="s">
        <v>1238</v>
      </c>
      <c r="C281" s="253" t="s">
        <v>1867</v>
      </c>
      <c r="D281" s="253" t="s">
        <v>1705</v>
      </c>
      <c r="E281" s="247">
        <v>13768173.676295126</v>
      </c>
      <c r="F281" s="247">
        <v>425000</v>
      </c>
      <c r="G281" s="247">
        <v>12896305.129999999</v>
      </c>
      <c r="H281" s="247">
        <v>425000</v>
      </c>
    </row>
    <row r="282" spans="1:8">
      <c r="A282" s="249" t="s">
        <v>476</v>
      </c>
      <c r="B282" s="250" t="s">
        <v>1239</v>
      </c>
      <c r="C282" s="253" t="s">
        <v>1868</v>
      </c>
      <c r="D282" s="253" t="s">
        <v>1510</v>
      </c>
      <c r="E282" s="247">
        <v>57034040.886876769</v>
      </c>
      <c r="F282" s="247">
        <v>57034040.886876769</v>
      </c>
      <c r="G282" s="247">
        <v>37035299.524821602</v>
      </c>
      <c r="H282" s="247">
        <v>15536308.15</v>
      </c>
    </row>
    <row r="283" spans="1:8">
      <c r="A283" s="249" t="s">
        <v>478</v>
      </c>
      <c r="B283" s="250" t="s">
        <v>1240</v>
      </c>
      <c r="C283" s="253" t="s">
        <v>1869</v>
      </c>
      <c r="D283" s="253" t="s">
        <v>1240</v>
      </c>
      <c r="E283" s="247">
        <v>139752.80278194835</v>
      </c>
      <c r="F283" s="247">
        <v>139752.80278194835</v>
      </c>
      <c r="G283" s="247">
        <v>199448.11613652582</v>
      </c>
      <c r="H283" s="247">
        <v>83668.479999999996</v>
      </c>
    </row>
    <row r="284" spans="1:8">
      <c r="A284" s="249" t="s">
        <v>481</v>
      </c>
      <c r="B284" s="250" t="s">
        <v>479</v>
      </c>
      <c r="C284" s="253" t="s">
        <v>1870</v>
      </c>
      <c r="D284" s="253" t="s">
        <v>1517</v>
      </c>
      <c r="E284" s="247">
        <v>6471680.171407829</v>
      </c>
      <c r="F284" s="247">
        <v>6471680.171407829</v>
      </c>
      <c r="G284" s="247">
        <v>4566616.9248509835</v>
      </c>
      <c r="H284" s="247">
        <v>1915695.79</v>
      </c>
    </row>
    <row r="285" spans="1:8">
      <c r="A285" s="249" t="s">
        <v>484</v>
      </c>
      <c r="B285" s="250" t="s">
        <v>482</v>
      </c>
      <c r="C285" s="253" t="s">
        <v>1871</v>
      </c>
      <c r="D285" s="253" t="s">
        <v>1872</v>
      </c>
      <c r="E285" s="247">
        <v>805280.05957348982</v>
      </c>
      <c r="F285" s="247">
        <v>805280.05957348982</v>
      </c>
      <c r="G285" s="247">
        <v>1579016.8595854675</v>
      </c>
      <c r="H285" s="247">
        <v>662397.56999999995</v>
      </c>
    </row>
    <row r="286" spans="1:8">
      <c r="A286" s="249" t="s">
        <v>487</v>
      </c>
      <c r="B286" s="250" t="s">
        <v>1075</v>
      </c>
      <c r="C286" s="253" t="s">
        <v>1873</v>
      </c>
      <c r="D286" s="253" t="s">
        <v>485</v>
      </c>
      <c r="E286" s="247">
        <v>497988.85551550594</v>
      </c>
      <c r="F286" s="247">
        <v>497988.85551550594</v>
      </c>
      <c r="G286" s="247">
        <v>909559.58744377876</v>
      </c>
      <c r="H286" s="247">
        <v>381560.24</v>
      </c>
    </row>
    <row r="287" spans="1:8">
      <c r="A287" s="249" t="s">
        <v>490</v>
      </c>
      <c r="B287" s="250" t="s">
        <v>488</v>
      </c>
      <c r="C287" s="253" t="s">
        <v>1874</v>
      </c>
      <c r="D287" s="253" t="s">
        <v>1057</v>
      </c>
      <c r="E287" s="247">
        <v>12371453.568044888</v>
      </c>
      <c r="F287" s="247">
        <v>32378.424761122558</v>
      </c>
      <c r="G287" s="247">
        <v>77183.370000000112</v>
      </c>
      <c r="H287" s="247">
        <v>32378.42</v>
      </c>
    </row>
    <row r="288" spans="1:8">
      <c r="A288" s="249" t="s">
        <v>492</v>
      </c>
      <c r="B288" s="250" t="s">
        <v>1244</v>
      </c>
      <c r="C288" s="253" t="s">
        <v>1875</v>
      </c>
      <c r="D288" s="253" t="s">
        <v>1876</v>
      </c>
      <c r="E288" s="247">
        <v>1058936.5929797266</v>
      </c>
      <c r="F288" s="247">
        <v>1058936.5929797266</v>
      </c>
      <c r="G288" s="247">
        <v>2058726.1425824426</v>
      </c>
      <c r="H288" s="247">
        <v>863635.61</v>
      </c>
    </row>
    <row r="289" spans="1:8">
      <c r="A289" s="249" t="s">
        <v>495</v>
      </c>
      <c r="B289" s="250" t="s">
        <v>1076</v>
      </c>
      <c r="C289" s="253" t="s">
        <v>1877</v>
      </c>
      <c r="D289" s="253" t="s">
        <v>493</v>
      </c>
      <c r="E289" s="247">
        <v>744499.44617405103</v>
      </c>
      <c r="F289" s="247">
        <v>744499.44617405103</v>
      </c>
      <c r="G289" s="247">
        <v>1001774.4474680132</v>
      </c>
      <c r="H289" s="247">
        <v>420244.38</v>
      </c>
    </row>
    <row r="290" spans="1:8">
      <c r="A290" s="249" t="s">
        <v>498</v>
      </c>
      <c r="B290" s="250" t="s">
        <v>496</v>
      </c>
      <c r="C290" s="253" t="s">
        <v>1878</v>
      </c>
      <c r="D290" s="253" t="s">
        <v>496</v>
      </c>
      <c r="E290" s="247">
        <v>1164750.2099583971</v>
      </c>
      <c r="F290" s="252">
        <v>1164750.21</v>
      </c>
      <c r="G290" s="247">
        <v>2234622.5442700125</v>
      </c>
      <c r="H290" s="247">
        <v>937424.15</v>
      </c>
    </row>
    <row r="291" spans="1:8">
      <c r="A291" s="249" t="s">
        <v>501</v>
      </c>
      <c r="B291" s="250" t="s">
        <v>499</v>
      </c>
      <c r="C291" s="253" t="s">
        <v>1879</v>
      </c>
      <c r="D291" s="253" t="s">
        <v>1880</v>
      </c>
      <c r="E291" s="247">
        <v>726231.63717594533</v>
      </c>
      <c r="F291" s="247">
        <v>726231.63717594533</v>
      </c>
      <c r="G291" s="247">
        <v>859248.62054140586</v>
      </c>
      <c r="H291" s="247">
        <v>360454.79</v>
      </c>
    </row>
    <row r="292" spans="1:8">
      <c r="A292" s="249" t="s">
        <v>503</v>
      </c>
      <c r="B292" s="250" t="s">
        <v>1069</v>
      </c>
      <c r="C292" s="253" t="s">
        <v>1881</v>
      </c>
      <c r="D292" s="253" t="s">
        <v>1069</v>
      </c>
      <c r="E292" s="247">
        <v>630626.92940408131</v>
      </c>
      <c r="F292" s="247">
        <v>630626.92940408131</v>
      </c>
      <c r="G292" s="247">
        <v>1196166.6099963598</v>
      </c>
      <c r="H292" s="247">
        <v>501791.89</v>
      </c>
    </row>
    <row r="293" spans="1:8">
      <c r="A293" s="249" t="s">
        <v>506</v>
      </c>
      <c r="B293" s="250" t="s">
        <v>504</v>
      </c>
      <c r="C293" s="253" t="s">
        <v>1882</v>
      </c>
      <c r="D293" s="253" t="s">
        <v>1883</v>
      </c>
      <c r="E293" s="247">
        <v>1155372.5340488104</v>
      </c>
      <c r="F293" s="247">
        <v>1155372.5340488104</v>
      </c>
      <c r="G293" s="247">
        <v>2236696.0695809252</v>
      </c>
      <c r="H293" s="247">
        <v>938294</v>
      </c>
    </row>
    <row r="294" spans="1:8">
      <c r="A294" s="249" t="s">
        <v>509</v>
      </c>
      <c r="B294" s="250" t="s">
        <v>507</v>
      </c>
      <c r="C294" s="253" t="s">
        <v>1884</v>
      </c>
      <c r="D294" s="253" t="s">
        <v>1492</v>
      </c>
      <c r="E294" s="247">
        <v>1536469.8163048478</v>
      </c>
      <c r="F294" s="247">
        <v>1536469.8163048478</v>
      </c>
      <c r="G294" s="247">
        <v>3023945.5160938115</v>
      </c>
      <c r="H294" s="247">
        <v>1268545.1399999999</v>
      </c>
    </row>
    <row r="295" spans="1:8">
      <c r="A295" s="249" t="s">
        <v>512</v>
      </c>
      <c r="B295" s="250" t="s">
        <v>510</v>
      </c>
      <c r="C295" s="253" t="s">
        <v>1885</v>
      </c>
      <c r="D295" s="253" t="s">
        <v>1886</v>
      </c>
      <c r="E295" s="247">
        <v>2354275.929680876</v>
      </c>
      <c r="F295" s="247">
        <v>54700.37</v>
      </c>
      <c r="G295" s="247">
        <v>130394.21</v>
      </c>
      <c r="H295" s="247">
        <v>54700.37</v>
      </c>
    </row>
    <row r="296" spans="1:8">
      <c r="A296" s="249" t="s">
        <v>513</v>
      </c>
      <c r="B296" s="250" t="s">
        <v>1246</v>
      </c>
      <c r="C296" s="253" t="s">
        <v>1887</v>
      </c>
      <c r="D296" s="253" t="s">
        <v>1517</v>
      </c>
      <c r="E296" s="247">
        <v>3364786.227642531</v>
      </c>
      <c r="F296" s="247">
        <v>3364786.23</v>
      </c>
      <c r="G296" s="247">
        <v>2780861.6686653164</v>
      </c>
      <c r="H296" s="247">
        <v>1166571.47</v>
      </c>
    </row>
    <row r="297" spans="1:8">
      <c r="A297" s="249" t="s">
        <v>514</v>
      </c>
      <c r="B297" s="250" t="s">
        <v>1248</v>
      </c>
      <c r="C297" s="253"/>
      <c r="D297" s="253"/>
      <c r="E297" s="247">
        <v>1079825.5643394028</v>
      </c>
      <c r="F297" s="247">
        <v>0</v>
      </c>
      <c r="G297" s="247">
        <v>0</v>
      </c>
      <c r="H297" s="247">
        <v>0</v>
      </c>
    </row>
    <row r="298" spans="1:8">
      <c r="A298" s="249" t="s">
        <v>516</v>
      </c>
      <c r="B298" s="250" t="s">
        <v>1077</v>
      </c>
      <c r="C298" s="253" t="s">
        <v>1888</v>
      </c>
      <c r="D298" s="253" t="s">
        <v>1077</v>
      </c>
      <c r="E298" s="247">
        <v>570556.38146179158</v>
      </c>
      <c r="F298" s="247">
        <v>570556.38146179158</v>
      </c>
      <c r="G298" s="247">
        <v>983048.25498670479</v>
      </c>
      <c r="H298" s="247">
        <v>412388.74</v>
      </c>
    </row>
    <row r="299" spans="1:8">
      <c r="A299" s="249" t="s">
        <v>518</v>
      </c>
      <c r="B299" s="250" t="s">
        <v>1066</v>
      </c>
      <c r="C299" s="253"/>
      <c r="D299" s="253"/>
      <c r="E299" s="247">
        <v>0</v>
      </c>
      <c r="F299" s="247"/>
      <c r="G299" s="247">
        <v>-100859.76888335531</v>
      </c>
      <c r="H299" s="247">
        <v>0</v>
      </c>
    </row>
    <row r="300" spans="1:8">
      <c r="A300" s="249" t="s">
        <v>521</v>
      </c>
      <c r="B300" s="250" t="s">
        <v>519</v>
      </c>
      <c r="C300" s="253" t="s">
        <v>1889</v>
      </c>
      <c r="D300" s="253" t="s">
        <v>1890</v>
      </c>
      <c r="E300" s="247">
        <v>8967321.590559002</v>
      </c>
      <c r="F300" s="247">
        <v>295000</v>
      </c>
      <c r="G300" s="247">
        <v>7609722.2231421117</v>
      </c>
      <c r="H300" s="247">
        <v>105017.1045164892</v>
      </c>
    </row>
    <row r="301" spans="1:8">
      <c r="A301" s="249" t="s">
        <v>521</v>
      </c>
      <c r="B301" s="250" t="s">
        <v>519</v>
      </c>
      <c r="C301" s="253" t="s">
        <v>1891</v>
      </c>
      <c r="D301" s="253" t="s">
        <v>1892</v>
      </c>
      <c r="E301" s="247">
        <v>8967321.590559002</v>
      </c>
      <c r="F301" s="247">
        <v>1742007.59</v>
      </c>
      <c r="G301" s="247">
        <v>7609722.2231421117</v>
      </c>
      <c r="H301" s="247">
        <v>620137.60388999141</v>
      </c>
    </row>
    <row r="302" spans="1:8">
      <c r="A302" s="249" t="s">
        <v>521</v>
      </c>
      <c r="B302" s="250" t="s">
        <v>519</v>
      </c>
      <c r="C302" s="253" t="s">
        <v>1893</v>
      </c>
      <c r="D302" s="253" t="s">
        <v>1800</v>
      </c>
      <c r="E302" s="247">
        <v>8967321.590559002</v>
      </c>
      <c r="F302" s="247">
        <v>706000</v>
      </c>
      <c r="G302" s="247">
        <v>7609722.2231421117</v>
      </c>
      <c r="H302" s="247">
        <v>251329.07046997076</v>
      </c>
    </row>
    <row r="303" spans="1:8">
      <c r="A303" s="249" t="s">
        <v>521</v>
      </c>
      <c r="B303" s="250" t="s">
        <v>519</v>
      </c>
      <c r="C303" s="253" t="s">
        <v>1894</v>
      </c>
      <c r="D303" s="253" t="s">
        <v>752</v>
      </c>
      <c r="E303" s="247">
        <v>8967321.590559002</v>
      </c>
      <c r="F303" s="247">
        <v>882000</v>
      </c>
      <c r="G303" s="247">
        <v>7609722.2231421117</v>
      </c>
      <c r="H303" s="247">
        <v>313983.34299506265</v>
      </c>
    </row>
    <row r="304" spans="1:8">
      <c r="A304" s="249" t="s">
        <v>521</v>
      </c>
      <c r="B304" s="250" t="s">
        <v>519</v>
      </c>
      <c r="C304" s="253" t="s">
        <v>1895</v>
      </c>
      <c r="D304" s="253" t="s">
        <v>1568</v>
      </c>
      <c r="E304" s="247">
        <v>8967321.590559002</v>
      </c>
      <c r="F304" s="247">
        <v>882000</v>
      </c>
      <c r="G304" s="247">
        <v>7609722.2231421117</v>
      </c>
      <c r="H304" s="247">
        <v>313983.34299506265</v>
      </c>
    </row>
    <row r="305" spans="1:8">
      <c r="A305" s="249" t="s">
        <v>521</v>
      </c>
      <c r="B305" s="250" t="s">
        <v>519</v>
      </c>
      <c r="C305" s="253" t="s">
        <v>1896</v>
      </c>
      <c r="D305" s="253" t="s">
        <v>1897</v>
      </c>
      <c r="E305" s="247">
        <v>8967321.590559002</v>
      </c>
      <c r="F305" s="247">
        <v>717000</v>
      </c>
      <c r="G305" s="247">
        <v>7609722.2231421117</v>
      </c>
      <c r="H305" s="247">
        <v>255244.96250278901</v>
      </c>
    </row>
    <row r="306" spans="1:8">
      <c r="A306" s="249" t="s">
        <v>521</v>
      </c>
      <c r="B306" s="250" t="s">
        <v>519</v>
      </c>
      <c r="C306" s="253" t="s">
        <v>1898</v>
      </c>
      <c r="D306" s="253" t="s">
        <v>1899</v>
      </c>
      <c r="E306" s="247">
        <v>8967321.590559002</v>
      </c>
      <c r="F306" s="247">
        <v>235000</v>
      </c>
      <c r="G306" s="247">
        <v>7609722.2231421117</v>
      </c>
      <c r="H306" s="247">
        <v>83657.693428389699</v>
      </c>
    </row>
    <row r="307" spans="1:8">
      <c r="A307" s="249" t="s">
        <v>521</v>
      </c>
      <c r="B307" s="250" t="s">
        <v>519</v>
      </c>
      <c r="C307" s="253" t="s">
        <v>1900</v>
      </c>
      <c r="D307" s="253" t="s">
        <v>392</v>
      </c>
      <c r="E307" s="247">
        <v>8967321.590559002</v>
      </c>
      <c r="F307" s="247">
        <v>823000</v>
      </c>
      <c r="G307" s="247">
        <v>7609722.2231421117</v>
      </c>
      <c r="H307" s="247">
        <v>292979.92209176475</v>
      </c>
    </row>
    <row r="308" spans="1:8">
      <c r="A308" s="249" t="s">
        <v>521</v>
      </c>
      <c r="B308" s="250" t="s">
        <v>519</v>
      </c>
      <c r="C308" s="253" t="s">
        <v>1901</v>
      </c>
      <c r="D308" s="253" t="s">
        <v>1748</v>
      </c>
      <c r="E308" s="247">
        <v>8967321.590559002</v>
      </c>
      <c r="F308" s="247">
        <v>588000</v>
      </c>
      <c r="G308" s="247">
        <v>7609722.2231421117</v>
      </c>
      <c r="H308" s="247">
        <v>209322.22866337508</v>
      </c>
    </row>
    <row r="309" spans="1:8">
      <c r="A309" s="249" t="s">
        <v>521</v>
      </c>
      <c r="B309" s="250" t="s">
        <v>519</v>
      </c>
      <c r="C309" s="253" t="s">
        <v>1902</v>
      </c>
      <c r="D309" s="253" t="s">
        <v>646</v>
      </c>
      <c r="E309" s="247">
        <v>8967321.590559002</v>
      </c>
      <c r="F309" s="247">
        <v>294000</v>
      </c>
      <c r="G309" s="247">
        <v>7609722.2231421117</v>
      </c>
      <c r="H309" s="247">
        <v>104661.11433168754</v>
      </c>
    </row>
    <row r="310" spans="1:8">
      <c r="A310" s="249" t="s">
        <v>521</v>
      </c>
      <c r="B310" s="250" t="s">
        <v>519</v>
      </c>
      <c r="C310" s="253" t="s">
        <v>1903</v>
      </c>
      <c r="D310" s="253" t="s">
        <v>1904</v>
      </c>
      <c r="E310" s="247">
        <v>8967321.590559002</v>
      </c>
      <c r="F310" s="247">
        <v>1803314</v>
      </c>
      <c r="G310" s="247">
        <v>7609722.2231421117</v>
      </c>
      <c r="H310" s="247">
        <v>641962.08411541767</v>
      </c>
    </row>
    <row r="311" spans="1:8">
      <c r="A311" s="249" t="s">
        <v>524</v>
      </c>
      <c r="B311" s="250" t="s">
        <v>522</v>
      </c>
      <c r="C311" s="253" t="s">
        <v>1905</v>
      </c>
      <c r="D311" s="253" t="s">
        <v>1906</v>
      </c>
      <c r="E311" s="247">
        <v>428531.20893803361</v>
      </c>
      <c r="F311" s="247">
        <v>428531.20893803361</v>
      </c>
      <c r="G311" s="247">
        <v>811577.13809319795</v>
      </c>
      <c r="H311" s="247">
        <v>340456.6</v>
      </c>
    </row>
    <row r="312" spans="1:8">
      <c r="A312" s="249" t="s">
        <v>526</v>
      </c>
      <c r="B312" s="250" t="s">
        <v>1249</v>
      </c>
      <c r="C312" s="253" t="s">
        <v>1907</v>
      </c>
      <c r="D312" s="253" t="s">
        <v>1561</v>
      </c>
      <c r="E312" s="247">
        <v>20566630.67424411</v>
      </c>
      <c r="F312" s="247">
        <v>3571800</v>
      </c>
      <c r="G312" s="247">
        <v>16195084.881743491</v>
      </c>
      <c r="H312" s="247">
        <v>1179883.633344423</v>
      </c>
    </row>
    <row r="313" spans="1:8">
      <c r="A313" s="249" t="s">
        <v>526</v>
      </c>
      <c r="B313" s="250" t="s">
        <v>1249</v>
      </c>
      <c r="C313" s="253" t="s">
        <v>1908</v>
      </c>
      <c r="D313" s="253" t="s">
        <v>1909</v>
      </c>
      <c r="E313" s="247">
        <v>20566630.67424411</v>
      </c>
      <c r="F313" s="247">
        <v>16994830.67424411</v>
      </c>
      <c r="G313" s="247">
        <v>16195084.881743491</v>
      </c>
      <c r="H313" s="247">
        <v>5613954.4666555766</v>
      </c>
    </row>
    <row r="314" spans="1:8">
      <c r="A314" s="249" t="s">
        <v>529</v>
      </c>
      <c r="B314" s="250" t="s">
        <v>527</v>
      </c>
      <c r="C314" s="253" t="s">
        <v>1910</v>
      </c>
      <c r="D314" s="253" t="s">
        <v>1591</v>
      </c>
      <c r="E314" s="247">
        <v>35693619.054265156</v>
      </c>
      <c r="F314" s="247">
        <v>35693619.054265156</v>
      </c>
      <c r="G314" s="247">
        <v>25974273.759071223</v>
      </c>
      <c r="H314" s="247">
        <v>10896207.84</v>
      </c>
    </row>
    <row r="315" spans="1:8">
      <c r="A315" s="249" t="s">
        <v>532</v>
      </c>
      <c r="B315" s="250" t="s">
        <v>530</v>
      </c>
      <c r="C315" s="253" t="s">
        <v>1911</v>
      </c>
      <c r="D315" s="253" t="s">
        <v>1610</v>
      </c>
      <c r="E315" s="247">
        <v>32040997.156507317</v>
      </c>
      <c r="F315" s="247">
        <v>32040997.156507317</v>
      </c>
      <c r="G315" s="247">
        <v>27103612.924716398</v>
      </c>
      <c r="H315" s="247">
        <v>11369965.619999999</v>
      </c>
    </row>
    <row r="316" spans="1:8">
      <c r="A316" s="249" t="s">
        <v>534</v>
      </c>
      <c r="B316" s="250" t="s">
        <v>1250</v>
      </c>
      <c r="C316" s="253" t="s">
        <v>1912</v>
      </c>
      <c r="D316" s="253" t="s">
        <v>1913</v>
      </c>
      <c r="E316" s="247">
        <v>394535.65458826796</v>
      </c>
      <c r="F316" s="247">
        <v>394535.65458826796</v>
      </c>
      <c r="G316" s="247">
        <v>752412.60243116168</v>
      </c>
      <c r="H316" s="247">
        <v>315637.08</v>
      </c>
    </row>
    <row r="317" spans="1:8">
      <c r="A317" s="249" t="s">
        <v>536</v>
      </c>
      <c r="B317" s="250" t="s">
        <v>1251</v>
      </c>
      <c r="C317" s="253" t="s">
        <v>1914</v>
      </c>
      <c r="D317" s="253" t="s">
        <v>1502</v>
      </c>
      <c r="E317" s="247">
        <v>43322445.446292341</v>
      </c>
      <c r="F317" s="247">
        <v>185699.36</v>
      </c>
      <c r="G317" s="247">
        <v>29263317.557662256</v>
      </c>
      <c r="H317" s="247">
        <v>52620.257449744342</v>
      </c>
    </row>
    <row r="318" spans="1:8">
      <c r="A318" s="249" t="s">
        <v>536</v>
      </c>
      <c r="B318" s="250" t="s">
        <v>1251</v>
      </c>
      <c r="C318" s="253" t="s">
        <v>1915</v>
      </c>
      <c r="D318" s="253" t="s">
        <v>1055</v>
      </c>
      <c r="E318" s="247">
        <v>43322445.446292341</v>
      </c>
      <c r="F318" s="247">
        <v>43136746.090000004</v>
      </c>
      <c r="G318" s="247">
        <v>29263317.557662256</v>
      </c>
      <c r="H318" s="247">
        <v>12223341.452550257</v>
      </c>
    </row>
    <row r="319" spans="1:8">
      <c r="A319" s="249" t="s">
        <v>539</v>
      </c>
      <c r="B319" s="250" t="s">
        <v>537</v>
      </c>
      <c r="C319" s="253" t="s">
        <v>1916</v>
      </c>
      <c r="D319" s="253" t="s">
        <v>1502</v>
      </c>
      <c r="E319" s="247">
        <v>5459814.9357130872</v>
      </c>
      <c r="F319" s="247">
        <v>5459814.9357130872</v>
      </c>
      <c r="G319" s="247">
        <v>3531392.1789485449</v>
      </c>
      <c r="H319" s="247">
        <v>1481419.01</v>
      </c>
    </row>
    <row r="320" spans="1:8">
      <c r="A320" s="249" t="s">
        <v>542</v>
      </c>
      <c r="B320" s="250" t="s">
        <v>540</v>
      </c>
      <c r="C320" s="253" t="s">
        <v>1917</v>
      </c>
      <c r="D320" s="253" t="s">
        <v>1689</v>
      </c>
      <c r="E320" s="247">
        <v>629769.62929084036</v>
      </c>
      <c r="F320" s="247">
        <v>629769.62929084036</v>
      </c>
      <c r="G320" s="247">
        <v>798513.37148447067</v>
      </c>
      <c r="H320" s="247">
        <v>334976.34999999998</v>
      </c>
    </row>
    <row r="321" spans="1:8">
      <c r="A321" s="249" t="s">
        <v>543</v>
      </c>
      <c r="B321" s="250" t="s">
        <v>1059</v>
      </c>
      <c r="C321" s="253" t="s">
        <v>1918</v>
      </c>
      <c r="D321" s="253" t="s">
        <v>1919</v>
      </c>
      <c r="E321" s="247">
        <v>30229.149024999999</v>
      </c>
      <c r="F321" s="247">
        <v>30229.149024999999</v>
      </c>
      <c r="G321" s="247">
        <v>-16125.45405852799</v>
      </c>
      <c r="H321" s="247">
        <v>0</v>
      </c>
    </row>
    <row r="322" spans="1:8">
      <c r="A322" s="249" t="s">
        <v>544</v>
      </c>
      <c r="B322" s="250" t="s">
        <v>1252</v>
      </c>
      <c r="C322" s="253"/>
      <c r="D322" s="253"/>
      <c r="E322" s="247">
        <v>0</v>
      </c>
      <c r="F322" s="247"/>
      <c r="G322" s="247">
        <v>-668971.93999999994</v>
      </c>
      <c r="H322" s="247">
        <v>0</v>
      </c>
    </row>
    <row r="323" spans="1:8">
      <c r="A323" s="249" t="s">
        <v>547</v>
      </c>
      <c r="B323" s="250" t="s">
        <v>545</v>
      </c>
      <c r="C323" s="253" t="s">
        <v>1920</v>
      </c>
      <c r="D323" s="253" t="s">
        <v>1785</v>
      </c>
      <c r="E323" s="247">
        <v>17401806.153532565</v>
      </c>
      <c r="F323" s="247">
        <v>17401806.153532565</v>
      </c>
      <c r="G323" s="247">
        <v>12272758.533297949</v>
      </c>
      <c r="H323" s="247">
        <v>5148422.2</v>
      </c>
    </row>
    <row r="324" spans="1:8">
      <c r="A324" s="249" t="s">
        <v>550</v>
      </c>
      <c r="B324" s="250" t="s">
        <v>548</v>
      </c>
      <c r="C324" s="253" t="s">
        <v>1921</v>
      </c>
      <c r="D324" s="253" t="s">
        <v>1055</v>
      </c>
      <c r="E324" s="247">
        <v>9962914.6485799365</v>
      </c>
      <c r="F324" s="247">
        <v>9962914.6485799365</v>
      </c>
      <c r="G324" s="247">
        <v>19650724.739476345</v>
      </c>
      <c r="H324" s="247">
        <v>8243479.0199999996</v>
      </c>
    </row>
    <row r="325" spans="1:8">
      <c r="A325" s="249" t="s">
        <v>552</v>
      </c>
      <c r="B325" s="250" t="s">
        <v>1078</v>
      </c>
      <c r="C325" s="253" t="s">
        <v>1922</v>
      </c>
      <c r="D325" s="253" t="s">
        <v>1078</v>
      </c>
      <c r="E325" s="247">
        <v>15723988.676600665</v>
      </c>
      <c r="F325" s="247">
        <v>15723988.676600665</v>
      </c>
      <c r="G325" s="247">
        <v>9403009.4919297956</v>
      </c>
      <c r="H325" s="247">
        <v>3944562.48</v>
      </c>
    </row>
    <row r="326" spans="1:8">
      <c r="A326" s="249" t="s">
        <v>554</v>
      </c>
      <c r="B326" s="250" t="s">
        <v>1253</v>
      </c>
      <c r="C326" s="253" t="s">
        <v>1923</v>
      </c>
      <c r="D326" s="253" t="s">
        <v>1604</v>
      </c>
      <c r="E326" s="247">
        <v>11377755.926599398</v>
      </c>
      <c r="F326" s="247">
        <v>136282.5</v>
      </c>
      <c r="G326" s="247">
        <v>7067970.881861547</v>
      </c>
      <c r="H326" s="247">
        <v>35514.867174130173</v>
      </c>
    </row>
    <row r="327" spans="1:8">
      <c r="A327" s="249" t="s">
        <v>554</v>
      </c>
      <c r="B327" s="250" t="s">
        <v>1253</v>
      </c>
      <c r="C327" s="253" t="s">
        <v>1924</v>
      </c>
      <c r="D327" s="253" t="s">
        <v>1750</v>
      </c>
      <c r="E327" s="247">
        <v>11377755.926599398</v>
      </c>
      <c r="F327" s="247">
        <v>205765</v>
      </c>
      <c r="G327" s="247">
        <v>7067970.881861547</v>
      </c>
      <c r="H327" s="247">
        <v>53621.827043713572</v>
      </c>
    </row>
    <row r="328" spans="1:8">
      <c r="A328" s="249" t="s">
        <v>554</v>
      </c>
      <c r="B328" s="250" t="s">
        <v>1253</v>
      </c>
      <c r="C328" s="253" t="s">
        <v>1925</v>
      </c>
      <c r="D328" s="253" t="s">
        <v>1880</v>
      </c>
      <c r="E328" s="247">
        <v>11377755.926599398</v>
      </c>
      <c r="F328" s="247">
        <v>106558.95</v>
      </c>
      <c r="G328" s="247">
        <v>7067970.881861547</v>
      </c>
      <c r="H328" s="247">
        <v>27768.986887272968</v>
      </c>
    </row>
    <row r="329" spans="1:8">
      <c r="A329" s="249" t="s">
        <v>554</v>
      </c>
      <c r="B329" s="250" t="s">
        <v>1253</v>
      </c>
      <c r="C329" s="253" t="s">
        <v>1926</v>
      </c>
      <c r="D329" s="253" t="s">
        <v>1606</v>
      </c>
      <c r="E329" s="247">
        <v>11377755.926599398</v>
      </c>
      <c r="F329" s="247">
        <v>933897</v>
      </c>
      <c r="G329" s="247">
        <v>7067970.881861547</v>
      </c>
      <c r="H329" s="247">
        <v>243371.14383225024</v>
      </c>
    </row>
    <row r="330" spans="1:8">
      <c r="A330" s="249" t="s">
        <v>554</v>
      </c>
      <c r="B330" s="250" t="s">
        <v>1253</v>
      </c>
      <c r="C330" s="253" t="s">
        <v>1927</v>
      </c>
      <c r="D330" s="253" t="s">
        <v>1608</v>
      </c>
      <c r="E330" s="247">
        <v>11377755.926599398</v>
      </c>
      <c r="F330" s="247">
        <v>9995252.476599399</v>
      </c>
      <c r="G330" s="247">
        <v>7067970.881861547</v>
      </c>
      <c r="H330" s="247">
        <v>2604736.9550626329</v>
      </c>
    </row>
    <row r="331" spans="1:8">
      <c r="A331" s="249" t="s">
        <v>556</v>
      </c>
      <c r="B331" s="250" t="s">
        <v>1254</v>
      </c>
      <c r="C331" s="253" t="s">
        <v>1928</v>
      </c>
      <c r="D331" s="253" t="s">
        <v>1862</v>
      </c>
      <c r="E331" s="247">
        <v>22081.5430480672</v>
      </c>
      <c r="F331" s="247">
        <v>22081.5430480672</v>
      </c>
      <c r="G331" s="247">
        <v>29038.671490387816</v>
      </c>
      <c r="H331" s="247">
        <v>12181.72</v>
      </c>
    </row>
    <row r="332" spans="1:8">
      <c r="A332" s="249" t="s">
        <v>558</v>
      </c>
      <c r="B332" s="250" t="s">
        <v>1255</v>
      </c>
      <c r="C332" s="253" t="s">
        <v>1929</v>
      </c>
      <c r="D332" s="253" t="s">
        <v>1930</v>
      </c>
      <c r="E332" s="247">
        <v>1427233.4002161997</v>
      </c>
      <c r="F332" s="247">
        <v>1427233.4002161997</v>
      </c>
      <c r="G332" s="247">
        <v>2763296.8272733367</v>
      </c>
      <c r="H332" s="247">
        <v>1159203.01</v>
      </c>
    </row>
    <row r="333" spans="1:8">
      <c r="A333" s="249" t="s">
        <v>560</v>
      </c>
      <c r="B333" s="250" t="s">
        <v>1256</v>
      </c>
      <c r="C333" s="253" t="s">
        <v>1931</v>
      </c>
      <c r="D333" s="253" t="s">
        <v>1781</v>
      </c>
      <c r="E333" s="247">
        <v>4002868.9585413113</v>
      </c>
      <c r="F333" s="247">
        <v>4002868.96</v>
      </c>
      <c r="G333" s="247">
        <v>2350696.8698216011</v>
      </c>
      <c r="H333" s="247">
        <v>986117.33</v>
      </c>
    </row>
    <row r="334" spans="1:8">
      <c r="A334" s="249" t="s">
        <v>563</v>
      </c>
      <c r="B334" s="250" t="s">
        <v>561</v>
      </c>
      <c r="C334" s="253" t="s">
        <v>1932</v>
      </c>
      <c r="D334" s="253" t="s">
        <v>1077</v>
      </c>
      <c r="E334" s="247">
        <v>9794254.2020266615</v>
      </c>
      <c r="F334" s="247">
        <v>1002000</v>
      </c>
      <c r="G334" s="247">
        <v>7638747.6062747203</v>
      </c>
      <c r="H334" s="247">
        <v>327831.34516153362</v>
      </c>
    </row>
    <row r="335" spans="1:8">
      <c r="A335" s="249" t="s">
        <v>563</v>
      </c>
      <c r="B335" s="250" t="s">
        <v>561</v>
      </c>
      <c r="C335" s="253" t="s">
        <v>1933</v>
      </c>
      <c r="D335" s="253" t="s">
        <v>1064</v>
      </c>
      <c r="E335" s="247">
        <v>9794254.2020266615</v>
      </c>
      <c r="F335" s="247">
        <v>1843254.2</v>
      </c>
      <c r="G335" s="247">
        <v>7638747.6062747203</v>
      </c>
      <c r="H335" s="247">
        <v>603070.36313437775</v>
      </c>
    </row>
    <row r="336" spans="1:8">
      <c r="A336" s="249" t="s">
        <v>563</v>
      </c>
      <c r="B336" s="250" t="s">
        <v>561</v>
      </c>
      <c r="C336" s="253" t="s">
        <v>1934</v>
      </c>
      <c r="D336" s="253" t="s">
        <v>222</v>
      </c>
      <c r="E336" s="247">
        <v>9794254.2020266615</v>
      </c>
      <c r="F336" s="247">
        <v>876000</v>
      </c>
      <c r="G336" s="247">
        <v>7638747.6062747203</v>
      </c>
      <c r="H336" s="247">
        <v>286607.04427295754</v>
      </c>
    </row>
    <row r="337" spans="1:8">
      <c r="A337" s="249" t="s">
        <v>563</v>
      </c>
      <c r="B337" s="250" t="s">
        <v>561</v>
      </c>
      <c r="C337" s="253" t="s">
        <v>1935</v>
      </c>
      <c r="D337" s="253" t="s">
        <v>1936</v>
      </c>
      <c r="E337" s="247">
        <v>9794254.2020266615</v>
      </c>
      <c r="F337" s="247">
        <v>814000</v>
      </c>
      <c r="G337" s="247">
        <v>7638747.6062747203</v>
      </c>
      <c r="H337" s="247">
        <v>266322.07081984868</v>
      </c>
    </row>
    <row r="338" spans="1:8">
      <c r="A338" s="249" t="s">
        <v>563</v>
      </c>
      <c r="B338" s="250" t="s">
        <v>561</v>
      </c>
      <c r="C338" s="253" t="s">
        <v>1937</v>
      </c>
      <c r="D338" s="253" t="s">
        <v>1823</v>
      </c>
      <c r="E338" s="247">
        <v>9794254.2020266615</v>
      </c>
      <c r="F338" s="247">
        <v>2504000</v>
      </c>
      <c r="G338" s="247">
        <v>7638747.6062747203</v>
      </c>
      <c r="H338" s="247">
        <v>819251.18591265497</v>
      </c>
    </row>
    <row r="339" spans="1:8">
      <c r="A339" s="249" t="s">
        <v>563</v>
      </c>
      <c r="B339" s="250" t="s">
        <v>561</v>
      </c>
      <c r="C339" s="253" t="s">
        <v>1938</v>
      </c>
      <c r="D339" s="253" t="s">
        <v>1939</v>
      </c>
      <c r="E339" s="247">
        <v>9794254.2020266615</v>
      </c>
      <c r="F339" s="247">
        <v>1002000</v>
      </c>
      <c r="G339" s="247">
        <v>7638747.6062747203</v>
      </c>
      <c r="H339" s="247">
        <v>327831.34516153362</v>
      </c>
    </row>
    <row r="340" spans="1:8">
      <c r="A340" s="249" t="s">
        <v>563</v>
      </c>
      <c r="B340" s="250" t="s">
        <v>561</v>
      </c>
      <c r="C340" s="253" t="s">
        <v>1940</v>
      </c>
      <c r="D340" s="253" t="s">
        <v>1548</v>
      </c>
      <c r="E340" s="247">
        <v>9794254.2020266615</v>
      </c>
      <c r="F340" s="247">
        <v>1002000</v>
      </c>
      <c r="G340" s="247">
        <v>7638747.6062747203</v>
      </c>
      <c r="H340" s="247">
        <v>327831.34516153362</v>
      </c>
    </row>
    <row r="341" spans="1:8">
      <c r="A341" s="249" t="s">
        <v>563</v>
      </c>
      <c r="B341" s="250" t="s">
        <v>561</v>
      </c>
      <c r="C341" s="253" t="s">
        <v>1941</v>
      </c>
      <c r="D341" s="253" t="s">
        <v>1942</v>
      </c>
      <c r="E341" s="247">
        <v>9794254.2020266615</v>
      </c>
      <c r="F341" s="247">
        <v>751000</v>
      </c>
      <c r="G341" s="247">
        <v>7638747.6062747203</v>
      </c>
      <c r="H341" s="247">
        <v>245709.92037556061</v>
      </c>
    </row>
    <row r="342" spans="1:8">
      <c r="A342" s="249" t="s">
        <v>564</v>
      </c>
      <c r="B342" s="250" t="s">
        <v>1257</v>
      </c>
      <c r="C342" s="253"/>
      <c r="D342" s="253"/>
      <c r="E342" s="247">
        <v>0</v>
      </c>
      <c r="F342" s="247"/>
      <c r="G342" s="247">
        <v>-1258445.819955528</v>
      </c>
      <c r="H342" s="247">
        <v>0</v>
      </c>
    </row>
    <row r="343" spans="1:8">
      <c r="A343" s="249" t="s">
        <v>566</v>
      </c>
      <c r="B343" s="250" t="s">
        <v>1258</v>
      </c>
      <c r="C343" s="253" t="s">
        <v>1943</v>
      </c>
      <c r="D343" s="253" t="s">
        <v>1496</v>
      </c>
      <c r="E343" s="247">
        <v>19782015.719324686</v>
      </c>
      <c r="F343" s="247">
        <v>2838000</v>
      </c>
      <c r="G343" s="247">
        <v>12941648.409993824</v>
      </c>
      <c r="H343" s="247">
        <v>778867.19104275398</v>
      </c>
    </row>
    <row r="344" spans="1:8">
      <c r="A344" s="249" t="s">
        <v>566</v>
      </c>
      <c r="B344" s="250" t="s">
        <v>1258</v>
      </c>
      <c r="C344" s="253" t="s">
        <v>1944</v>
      </c>
      <c r="D344" s="253" t="s">
        <v>1945</v>
      </c>
      <c r="E344" s="247">
        <v>19782015.719324686</v>
      </c>
      <c r="F344" s="247">
        <v>922000</v>
      </c>
      <c r="G344" s="247">
        <v>12941648.409993824</v>
      </c>
      <c r="H344" s="247">
        <v>253035.78229084535</v>
      </c>
    </row>
    <row r="345" spans="1:8">
      <c r="A345" s="249" t="s">
        <v>566</v>
      </c>
      <c r="B345" s="250" t="s">
        <v>1258</v>
      </c>
      <c r="C345" s="253" t="s">
        <v>1946</v>
      </c>
      <c r="D345" s="253" t="s">
        <v>1798</v>
      </c>
      <c r="E345" s="247">
        <v>19782015.719324686</v>
      </c>
      <c r="F345" s="247">
        <v>2838000</v>
      </c>
      <c r="G345" s="247">
        <v>12941648.409993824</v>
      </c>
      <c r="H345" s="247">
        <v>778867.19104275398</v>
      </c>
    </row>
    <row r="346" spans="1:8">
      <c r="A346" s="249" t="s">
        <v>566</v>
      </c>
      <c r="B346" s="250" t="s">
        <v>1258</v>
      </c>
      <c r="C346" s="253" t="s">
        <v>1947</v>
      </c>
      <c r="D346" s="253" t="s">
        <v>1079</v>
      </c>
      <c r="E346" s="247">
        <v>19782015.719324686</v>
      </c>
      <c r="F346" s="247">
        <v>3690000</v>
      </c>
      <c r="G346" s="247">
        <v>12941648.409993824</v>
      </c>
      <c r="H346" s="247">
        <v>1012692.0137236651</v>
      </c>
    </row>
    <row r="347" spans="1:8">
      <c r="A347" s="249" t="s">
        <v>566</v>
      </c>
      <c r="B347" s="250" t="s">
        <v>1258</v>
      </c>
      <c r="C347" s="253" t="s">
        <v>1948</v>
      </c>
      <c r="D347" s="253" t="s">
        <v>1073</v>
      </c>
      <c r="E347" s="247">
        <v>19782015.719324686</v>
      </c>
      <c r="F347" s="247">
        <v>2554000</v>
      </c>
      <c r="G347" s="247">
        <v>12941648.409993824</v>
      </c>
      <c r="H347" s="247">
        <v>700925.58348245022</v>
      </c>
    </row>
    <row r="348" spans="1:8">
      <c r="A348" s="249" t="s">
        <v>566</v>
      </c>
      <c r="B348" s="250" t="s">
        <v>1258</v>
      </c>
      <c r="C348" s="253" t="s">
        <v>1949</v>
      </c>
      <c r="D348" s="253" t="s">
        <v>1066</v>
      </c>
      <c r="E348" s="247">
        <v>19782015.719324686</v>
      </c>
      <c r="F348" s="247">
        <v>894000</v>
      </c>
      <c r="G348" s="247">
        <v>12941648.409993824</v>
      </c>
      <c r="H348" s="247">
        <v>245351.39844687175</v>
      </c>
    </row>
    <row r="349" spans="1:8">
      <c r="A349" s="249" t="s">
        <v>566</v>
      </c>
      <c r="B349" s="250" t="s">
        <v>1258</v>
      </c>
      <c r="C349" s="253" t="s">
        <v>1950</v>
      </c>
      <c r="D349" s="253" t="s">
        <v>1499</v>
      </c>
      <c r="E349" s="247">
        <v>19782015.719324686</v>
      </c>
      <c r="F349" s="247">
        <v>2909000</v>
      </c>
      <c r="G349" s="247">
        <v>12941648.409993824</v>
      </c>
      <c r="H349" s="247">
        <v>798352.59293282975</v>
      </c>
    </row>
    <row r="350" spans="1:8">
      <c r="A350" s="249" t="s">
        <v>566</v>
      </c>
      <c r="B350" s="250" t="s">
        <v>1258</v>
      </c>
      <c r="C350" s="253" t="s">
        <v>1951</v>
      </c>
      <c r="D350" s="253" t="s">
        <v>106</v>
      </c>
      <c r="E350" s="247">
        <v>19782015.719324686</v>
      </c>
      <c r="F350" s="247">
        <v>1221015.72</v>
      </c>
      <c r="G350" s="247">
        <v>12941648.409993824</v>
      </c>
      <c r="H350" s="247">
        <v>335098.33828592167</v>
      </c>
    </row>
    <row r="351" spans="1:8">
      <c r="A351" s="249" t="s">
        <v>566</v>
      </c>
      <c r="B351" s="250" t="s">
        <v>1258</v>
      </c>
      <c r="C351" s="253" t="s">
        <v>1952</v>
      </c>
      <c r="D351" s="253" t="s">
        <v>1953</v>
      </c>
      <c r="E351" s="247">
        <v>19782015.719324686</v>
      </c>
      <c r="F351" s="247">
        <v>1277000</v>
      </c>
      <c r="G351" s="247">
        <v>12941648.409993824</v>
      </c>
      <c r="H351" s="247">
        <v>350462.79174122511</v>
      </c>
    </row>
    <row r="352" spans="1:8">
      <c r="A352" s="249" t="s">
        <v>566</v>
      </c>
      <c r="B352" s="250" t="s">
        <v>1258</v>
      </c>
      <c r="C352" s="253" t="s">
        <v>1954</v>
      </c>
      <c r="D352" s="253" t="s">
        <v>1647</v>
      </c>
      <c r="E352" s="247">
        <v>19782015.719324686</v>
      </c>
      <c r="F352" s="247">
        <v>639000</v>
      </c>
      <c r="G352" s="247">
        <v>12941648.409993824</v>
      </c>
      <c r="H352" s="247">
        <v>175368.61701068349</v>
      </c>
    </row>
    <row r="353" spans="1:13">
      <c r="A353" s="249" t="s">
        <v>569</v>
      </c>
      <c r="B353" s="250" t="s">
        <v>567</v>
      </c>
      <c r="C353" s="253" t="s">
        <v>1955</v>
      </c>
      <c r="D353" s="253" t="s">
        <v>1956</v>
      </c>
      <c r="E353" s="247">
        <v>536600.90528063942</v>
      </c>
      <c r="F353" s="247">
        <v>536600.90528063942</v>
      </c>
      <c r="G353" s="247">
        <v>872841.08009666018</v>
      </c>
      <c r="H353" s="247">
        <v>366156.83</v>
      </c>
    </row>
    <row r="354" spans="1:13">
      <c r="A354" s="249" t="s">
        <v>571</v>
      </c>
      <c r="B354" s="250" t="s">
        <v>1259</v>
      </c>
      <c r="C354" s="253" t="s">
        <v>1957</v>
      </c>
      <c r="D354" s="253" t="s">
        <v>1958</v>
      </c>
      <c r="E354" s="247">
        <v>333980.86351026583</v>
      </c>
      <c r="F354" s="247">
        <v>333980.86351026583</v>
      </c>
      <c r="G354" s="247">
        <v>606727.14466052374</v>
      </c>
      <c r="H354" s="247">
        <v>254522.03</v>
      </c>
    </row>
    <row r="355" spans="1:13">
      <c r="A355" s="249" t="s">
        <v>573</v>
      </c>
      <c r="B355" s="250" t="s">
        <v>1260</v>
      </c>
      <c r="C355" s="253" t="s">
        <v>1959</v>
      </c>
      <c r="D355" s="253" t="s">
        <v>1960</v>
      </c>
      <c r="E355" s="247">
        <v>499302.18859447504</v>
      </c>
      <c r="F355" s="247">
        <v>499302.18859447504</v>
      </c>
      <c r="G355" s="247">
        <v>901507.27896872524</v>
      </c>
      <c r="H355" s="247">
        <v>378182.3</v>
      </c>
    </row>
    <row r="356" spans="1:13">
      <c r="A356" s="249" t="s">
        <v>576</v>
      </c>
      <c r="B356" s="250" t="s">
        <v>1261</v>
      </c>
      <c r="C356" s="253" t="s">
        <v>1961</v>
      </c>
      <c r="D356" s="253" t="s">
        <v>1962</v>
      </c>
      <c r="E356" s="247">
        <v>22069629.017087411</v>
      </c>
      <c r="F356" s="247">
        <v>22069629.017087411</v>
      </c>
      <c r="G356" s="247">
        <v>17112390.136512071</v>
      </c>
      <c r="H356" s="247">
        <v>7178647.6600000001</v>
      </c>
    </row>
    <row r="357" spans="1:13">
      <c r="A357" s="249" t="s">
        <v>579</v>
      </c>
      <c r="B357" s="250" t="s">
        <v>577</v>
      </c>
      <c r="C357" s="253" t="s">
        <v>1963</v>
      </c>
      <c r="D357" s="253" t="s">
        <v>1667</v>
      </c>
      <c r="E357" s="247">
        <v>9967702.0686094929</v>
      </c>
      <c r="F357" s="247">
        <v>8527914.6300000008</v>
      </c>
      <c r="G357" s="247">
        <v>7862218.4423503876</v>
      </c>
      <c r="H357" s="247">
        <v>3260440.3762946683</v>
      </c>
    </row>
    <row r="358" spans="1:13">
      <c r="A358" s="249" t="s">
        <v>579</v>
      </c>
      <c r="B358" s="250" t="s">
        <v>577</v>
      </c>
      <c r="C358" s="253" t="s">
        <v>579</v>
      </c>
      <c r="D358" s="253" t="s">
        <v>1669</v>
      </c>
      <c r="E358" s="247">
        <v>9967702.0686094929</v>
      </c>
      <c r="F358" s="247">
        <v>98764.64</v>
      </c>
      <c r="G358" s="247">
        <v>7862218.4423503876</v>
      </c>
      <c r="H358" s="247">
        <v>37760.253705331401</v>
      </c>
    </row>
    <row r="359" spans="1:13">
      <c r="A359" s="261" t="s">
        <v>965</v>
      </c>
      <c r="B359" s="250" t="s">
        <v>1359</v>
      </c>
      <c r="C359" s="253" t="s">
        <v>1964</v>
      </c>
      <c r="D359" s="253" t="s">
        <v>968</v>
      </c>
      <c r="E359" s="247">
        <v>1716175.4967127366</v>
      </c>
      <c r="F359" s="247">
        <v>1716175.4967127366</v>
      </c>
      <c r="G359" s="247">
        <v>1334379.4583321833</v>
      </c>
      <c r="H359" s="247">
        <v>559772.18000000005</v>
      </c>
    </row>
    <row r="360" spans="1:13">
      <c r="A360" s="249" t="s">
        <v>582</v>
      </c>
      <c r="B360" s="250" t="s">
        <v>580</v>
      </c>
      <c r="C360" s="253" t="s">
        <v>1965</v>
      </c>
      <c r="D360" s="253" t="s">
        <v>1785</v>
      </c>
      <c r="E360" s="247">
        <v>411965.2816672285</v>
      </c>
      <c r="F360" s="247">
        <v>411965.2816672285</v>
      </c>
      <c r="G360" s="247">
        <v>0</v>
      </c>
      <c r="H360" s="247">
        <v>0</v>
      </c>
    </row>
    <row r="361" spans="1:13">
      <c r="A361" s="249" t="s">
        <v>584</v>
      </c>
      <c r="B361" s="250" t="s">
        <v>1262</v>
      </c>
      <c r="C361" s="253" t="s">
        <v>1966</v>
      </c>
      <c r="D361" s="253" t="s">
        <v>1967</v>
      </c>
      <c r="E361" s="247">
        <v>3831215.5896506379</v>
      </c>
      <c r="F361" s="247">
        <v>210000</v>
      </c>
      <c r="G361" s="247">
        <v>5864123.96</v>
      </c>
      <c r="H361" s="247">
        <v>210000.00000000003</v>
      </c>
    </row>
    <row r="362" spans="1:13">
      <c r="A362" s="249" t="s">
        <v>584</v>
      </c>
      <c r="B362" s="250" t="s">
        <v>1262</v>
      </c>
      <c r="C362" s="253" t="s">
        <v>1968</v>
      </c>
      <c r="D362" s="253" t="s">
        <v>1740</v>
      </c>
      <c r="E362" s="247">
        <v>3831215.5896506379</v>
      </c>
      <c r="F362" s="247">
        <v>200000</v>
      </c>
      <c r="G362" s="247">
        <v>5864123.96</v>
      </c>
      <c r="H362" s="247">
        <v>200000</v>
      </c>
    </row>
    <row r="363" spans="1:13">
      <c r="A363" s="249" t="s">
        <v>584</v>
      </c>
      <c r="B363" s="250" t="s">
        <v>1262</v>
      </c>
      <c r="C363" s="253" t="s">
        <v>1969</v>
      </c>
      <c r="D363" s="253" t="s">
        <v>1067</v>
      </c>
      <c r="E363" s="247">
        <v>3831215.5896506379</v>
      </c>
      <c r="F363" s="247">
        <v>400000</v>
      </c>
      <c r="G363" s="247">
        <v>5864123.96</v>
      </c>
      <c r="H363" s="247">
        <v>400000</v>
      </c>
    </row>
    <row r="364" spans="1:13">
      <c r="A364" s="249" t="s">
        <v>584</v>
      </c>
      <c r="B364" s="250" t="s">
        <v>1262</v>
      </c>
      <c r="C364" s="253" t="s">
        <v>1970</v>
      </c>
      <c r="D364" s="253" t="s">
        <v>1971</v>
      </c>
      <c r="E364" s="247">
        <v>3831215.5896506379</v>
      </c>
      <c r="F364" s="247">
        <v>1650000</v>
      </c>
      <c r="G364" s="247">
        <v>5864123.96</v>
      </c>
      <c r="H364" s="247">
        <v>1650000</v>
      </c>
    </row>
    <row r="365" spans="1:13">
      <c r="A365" s="249" t="s">
        <v>586</v>
      </c>
      <c r="B365" s="250" t="s">
        <v>1263</v>
      </c>
      <c r="C365" s="253" t="s">
        <v>1972</v>
      </c>
      <c r="D365" s="253" t="s">
        <v>1973</v>
      </c>
      <c r="E365" s="247">
        <v>3520149.3676663754</v>
      </c>
      <c r="F365" s="247">
        <v>3520149.3676663754</v>
      </c>
      <c r="G365" s="247">
        <v>2297322.0436844872</v>
      </c>
      <c r="H365" s="247">
        <v>963726.59</v>
      </c>
    </row>
    <row r="366" spans="1:13">
      <c r="A366" s="249" t="s">
        <v>588</v>
      </c>
      <c r="B366" s="250" t="s">
        <v>1264</v>
      </c>
      <c r="C366" s="253" t="s">
        <v>1974</v>
      </c>
      <c r="D366" s="253" t="s">
        <v>1602</v>
      </c>
      <c r="E366" s="247">
        <v>12338649.072260251</v>
      </c>
      <c r="F366" s="247">
        <v>577000</v>
      </c>
      <c r="G366" s="247">
        <v>6161839.8657178022</v>
      </c>
      <c r="H366" s="247">
        <v>120878.92051054173</v>
      </c>
      <c r="J366" s="242" t="s">
        <v>1759</v>
      </c>
      <c r="K366" s="242">
        <v>0.10527894849999166</v>
      </c>
      <c r="L366" s="242">
        <v>2584891.8199999998</v>
      </c>
      <c r="M366" s="266">
        <v>272134.69279582967</v>
      </c>
    </row>
    <row r="367" spans="1:13">
      <c r="A367" s="249" t="s">
        <v>588</v>
      </c>
      <c r="B367" s="250" t="s">
        <v>1264</v>
      </c>
      <c r="C367" s="253" t="s">
        <v>1975</v>
      </c>
      <c r="D367" s="253" t="s">
        <v>1976</v>
      </c>
      <c r="E367" s="247">
        <v>12338649.072260251</v>
      </c>
      <c r="F367" s="247">
        <v>3464000</v>
      </c>
      <c r="G367" s="247">
        <v>6161839.8657178022</v>
      </c>
      <c r="H367" s="247">
        <v>725692.51412221254</v>
      </c>
      <c r="J367" s="242" t="s">
        <v>1975</v>
      </c>
      <c r="K367" s="242">
        <v>0.28074386266664442</v>
      </c>
      <c r="L367" s="242">
        <v>2584891.8199999998</v>
      </c>
      <c r="M367" s="267">
        <v>725692.51412221254</v>
      </c>
    </row>
    <row r="368" spans="1:13">
      <c r="A368" s="249" t="s">
        <v>588</v>
      </c>
      <c r="B368" s="250" t="s">
        <v>1264</v>
      </c>
      <c r="C368" s="253" t="s">
        <v>1977</v>
      </c>
      <c r="D368" s="253" t="s">
        <v>1065</v>
      </c>
      <c r="E368" s="247">
        <v>12338649.072260251</v>
      </c>
      <c r="F368" s="247">
        <v>1443000</v>
      </c>
      <c r="G368" s="247">
        <v>6161839.8657178022</v>
      </c>
      <c r="H368" s="247">
        <v>302302.04904109484</v>
      </c>
      <c r="J368" s="242" t="s">
        <v>1983</v>
      </c>
      <c r="K368" s="242">
        <v>0.15793050429952782</v>
      </c>
      <c r="L368" s="242">
        <v>2584891.8199999998</v>
      </c>
      <c r="M368" s="267">
        <v>408233.26869232429</v>
      </c>
    </row>
    <row r="369" spans="1:13">
      <c r="A369" s="249" t="s">
        <v>588</v>
      </c>
      <c r="B369" s="250" t="s">
        <v>1264</v>
      </c>
      <c r="C369" s="253" t="s">
        <v>1759</v>
      </c>
      <c r="D369" s="253" t="s">
        <v>1760</v>
      </c>
      <c r="E369" s="247">
        <v>12338649.072260251</v>
      </c>
      <c r="F369" s="247">
        <v>1299000</v>
      </c>
      <c r="G369" s="247">
        <v>6161839.8657178022</v>
      </c>
      <c r="H369" s="247">
        <v>272134.69279582967</v>
      </c>
      <c r="J369" s="242" t="s">
        <v>1979</v>
      </c>
      <c r="K369" s="242">
        <v>0.11694959406119165</v>
      </c>
      <c r="L369" s="242">
        <v>2584891.8199999998</v>
      </c>
      <c r="M369" s="267">
        <v>302302.04904109484</v>
      </c>
    </row>
    <row r="370" spans="1:13">
      <c r="A370" s="249" t="s">
        <v>588</v>
      </c>
      <c r="B370" s="250" t="s">
        <v>1264</v>
      </c>
      <c r="C370" s="253" t="s">
        <v>1978</v>
      </c>
      <c r="D370" s="253" t="s">
        <v>1913</v>
      </c>
      <c r="E370" s="247">
        <v>12338649.072260251</v>
      </c>
      <c r="F370" s="247">
        <v>433000</v>
      </c>
      <c r="G370" s="247">
        <v>6161839.8657178022</v>
      </c>
      <c r="H370" s="247">
        <v>90711.564265276567</v>
      </c>
      <c r="J370" s="242" t="s">
        <v>1978</v>
      </c>
      <c r="K370" s="242">
        <v>3.5092982833330552E-2</v>
      </c>
      <c r="L370" s="242">
        <v>2584891.8199999998</v>
      </c>
      <c r="M370" s="267">
        <v>90711.564265276567</v>
      </c>
    </row>
    <row r="371" spans="1:13">
      <c r="A371" s="249" t="s">
        <v>588</v>
      </c>
      <c r="B371" s="250" t="s">
        <v>1264</v>
      </c>
      <c r="C371" s="253" t="s">
        <v>1979</v>
      </c>
      <c r="D371" s="253" t="s">
        <v>1980</v>
      </c>
      <c r="E371" s="247">
        <v>12338649.072260251</v>
      </c>
      <c r="F371" s="247">
        <v>1443000</v>
      </c>
      <c r="G371" s="247">
        <v>6161839.8657178022</v>
      </c>
      <c r="H371" s="247">
        <v>302302.04904109484</v>
      </c>
      <c r="J371" s="242" t="s">
        <v>1974</v>
      </c>
      <c r="K371" s="242">
        <v>4.6763628394530549E-2</v>
      </c>
      <c r="L371" s="242">
        <v>2584891.8199999998</v>
      </c>
      <c r="M371" s="267">
        <v>120878.92051054173</v>
      </c>
    </row>
    <row r="372" spans="1:13">
      <c r="A372" s="249" t="s">
        <v>588</v>
      </c>
      <c r="B372" s="250" t="s">
        <v>1264</v>
      </c>
      <c r="C372" s="253" t="s">
        <v>1981</v>
      </c>
      <c r="D372" s="253" t="s">
        <v>1982</v>
      </c>
      <c r="E372" s="247">
        <v>12338649.072260251</v>
      </c>
      <c r="F372" s="247">
        <v>1731000</v>
      </c>
      <c r="G372" s="247">
        <v>6161839.8657178022</v>
      </c>
      <c r="H372" s="247">
        <v>362636.76153162523</v>
      </c>
      <c r="J372" s="242" t="s">
        <v>1981</v>
      </c>
      <c r="K372" s="242">
        <v>0.14029088518359165</v>
      </c>
      <c r="L372" s="242">
        <v>2584891.8199999998</v>
      </c>
      <c r="M372" s="267">
        <v>362636.76153162523</v>
      </c>
    </row>
    <row r="373" spans="1:13">
      <c r="A373" s="249" t="s">
        <v>588</v>
      </c>
      <c r="B373" s="250" t="s">
        <v>1264</v>
      </c>
      <c r="C373" s="253" t="s">
        <v>1983</v>
      </c>
      <c r="D373" s="253" t="s">
        <v>1906</v>
      </c>
      <c r="E373" s="247">
        <v>12338649.072260251</v>
      </c>
      <c r="F373" s="247">
        <v>1948649.07</v>
      </c>
      <c r="G373" s="247">
        <v>6161839.8657178022</v>
      </c>
      <c r="H373" s="247">
        <v>408233.26869232429</v>
      </c>
      <c r="J373" s="242" t="s">
        <v>1977</v>
      </c>
      <c r="K373" s="242">
        <v>0.11694959406119165</v>
      </c>
      <c r="L373" s="242">
        <v>2584891.8199999998</v>
      </c>
      <c r="M373" s="267">
        <v>302302.04904109484</v>
      </c>
    </row>
    <row r="374" spans="1:13">
      <c r="A374" s="249" t="s">
        <v>589</v>
      </c>
      <c r="B374" s="250" t="s">
        <v>1265</v>
      </c>
      <c r="C374" s="253" t="s">
        <v>1984</v>
      </c>
      <c r="D374" s="253" t="s">
        <v>1203</v>
      </c>
      <c r="E374" s="247">
        <v>37693742.518009514</v>
      </c>
      <c r="F374" s="247">
        <v>17171286.850000001</v>
      </c>
      <c r="G374" s="247">
        <v>25801015.838912752</v>
      </c>
      <c r="H374" s="247">
        <v>10823526.140000001</v>
      </c>
    </row>
    <row r="375" spans="1:13">
      <c r="A375" s="249" t="s">
        <v>592</v>
      </c>
      <c r="B375" s="250" t="s">
        <v>590</v>
      </c>
      <c r="C375" s="253" t="s">
        <v>1985</v>
      </c>
      <c r="D375" s="253" t="s">
        <v>1055</v>
      </c>
      <c r="E375" s="247">
        <v>8588513.9509391543</v>
      </c>
      <c r="F375" s="247">
        <v>8588513.9509391543</v>
      </c>
      <c r="G375" s="247">
        <v>6016314.0875157956</v>
      </c>
      <c r="H375" s="247">
        <v>2523843.75</v>
      </c>
    </row>
    <row r="376" spans="1:13">
      <c r="A376" s="249" t="s">
        <v>594</v>
      </c>
      <c r="B376" s="250" t="s">
        <v>1080</v>
      </c>
      <c r="C376" s="253" t="s">
        <v>1986</v>
      </c>
      <c r="D376" s="253" t="s">
        <v>1080</v>
      </c>
      <c r="E376" s="247">
        <v>666940.84231031791</v>
      </c>
      <c r="F376" s="247">
        <v>666940.84231031791</v>
      </c>
      <c r="G376" s="247">
        <v>772558.9078578183</v>
      </c>
      <c r="H376" s="247">
        <v>324088.46000000002</v>
      </c>
    </row>
    <row r="377" spans="1:13">
      <c r="A377" s="249" t="s">
        <v>596</v>
      </c>
      <c r="B377" s="250" t="s">
        <v>1266</v>
      </c>
      <c r="C377" s="253" t="s">
        <v>1987</v>
      </c>
      <c r="D377" s="253" t="s">
        <v>1579</v>
      </c>
      <c r="E377" s="247">
        <v>2355392.582068312</v>
      </c>
      <c r="F377" s="247">
        <v>1100000</v>
      </c>
      <c r="G377" s="247">
        <v>2622169.25</v>
      </c>
      <c r="H377" s="247">
        <v>1100000</v>
      </c>
    </row>
    <row r="378" spans="1:13">
      <c r="A378" s="249" t="s">
        <v>598</v>
      </c>
      <c r="B378" s="250" t="s">
        <v>1267</v>
      </c>
      <c r="C378" s="253" t="s">
        <v>1988</v>
      </c>
      <c r="D378" s="253" t="s">
        <v>1502</v>
      </c>
      <c r="E378" s="247">
        <v>2382074.8921035556</v>
      </c>
      <c r="F378" s="247">
        <v>10210.64</v>
      </c>
      <c r="G378" s="247">
        <v>227926.56401799154</v>
      </c>
      <c r="H378" s="247">
        <v>409.84953400083901</v>
      </c>
    </row>
    <row r="379" spans="1:13">
      <c r="A379" s="249" t="s">
        <v>598</v>
      </c>
      <c r="B379" s="250" t="s">
        <v>1267</v>
      </c>
      <c r="C379" s="253" t="s">
        <v>1989</v>
      </c>
      <c r="D379" s="253" t="s">
        <v>1055</v>
      </c>
      <c r="E379" s="247">
        <v>2382074.8921035556</v>
      </c>
      <c r="F379" s="247">
        <v>2371864.25</v>
      </c>
      <c r="G379" s="247">
        <v>227926.56401799154</v>
      </c>
      <c r="H379" s="247">
        <v>95205.34046599915</v>
      </c>
    </row>
    <row r="380" spans="1:13">
      <c r="A380" s="249" t="s">
        <v>600</v>
      </c>
      <c r="B380" s="250" t="s">
        <v>1268</v>
      </c>
      <c r="C380" s="253" t="s">
        <v>1990</v>
      </c>
      <c r="D380" s="253" t="s">
        <v>1502</v>
      </c>
      <c r="E380" s="247">
        <v>3159842.9150937847</v>
      </c>
      <c r="F380" s="247">
        <v>13544.5</v>
      </c>
      <c r="G380" s="247">
        <v>865061.59124397766</v>
      </c>
      <c r="H380" s="247">
        <v>1555.5231170114621</v>
      </c>
    </row>
    <row r="381" spans="1:13">
      <c r="A381" s="249" t="s">
        <v>600</v>
      </c>
      <c r="B381" s="250" t="s">
        <v>1268</v>
      </c>
      <c r="C381" s="253" t="s">
        <v>1991</v>
      </c>
      <c r="D381" s="253" t="s">
        <v>1055</v>
      </c>
      <c r="E381" s="247">
        <v>3159842.9150937847</v>
      </c>
      <c r="F381" s="247">
        <v>3146298.42</v>
      </c>
      <c r="G381" s="247">
        <v>865061.59124397766</v>
      </c>
      <c r="H381" s="247">
        <v>361337.80688298855</v>
      </c>
    </row>
    <row r="382" spans="1:13">
      <c r="A382" s="249" t="s">
        <v>601</v>
      </c>
      <c r="B382" s="250" t="s">
        <v>1270</v>
      </c>
      <c r="C382" s="253" t="s">
        <v>1992</v>
      </c>
      <c r="D382" s="253" t="s">
        <v>1270</v>
      </c>
      <c r="E382" s="247">
        <v>1067692.1857752746</v>
      </c>
      <c r="F382" s="247">
        <v>650000</v>
      </c>
      <c r="G382" s="247">
        <v>1549463.65</v>
      </c>
      <c r="H382" s="247">
        <v>650000</v>
      </c>
    </row>
    <row r="383" spans="1:13">
      <c r="A383" s="249" t="s">
        <v>603</v>
      </c>
      <c r="B383" s="250" t="s">
        <v>1271</v>
      </c>
      <c r="C383" s="253" t="s">
        <v>1993</v>
      </c>
      <c r="D383" s="253" t="s">
        <v>1994</v>
      </c>
      <c r="E383" s="247">
        <v>250541.73143087249</v>
      </c>
      <c r="F383" s="247">
        <v>250541.73143087249</v>
      </c>
      <c r="G383" s="247">
        <v>505023.37009016151</v>
      </c>
      <c r="H383" s="247">
        <v>211857.3</v>
      </c>
    </row>
    <row r="384" spans="1:13">
      <c r="A384" s="249" t="s">
        <v>604</v>
      </c>
      <c r="B384" s="250" t="s">
        <v>1273</v>
      </c>
      <c r="C384" s="253" t="s">
        <v>1995</v>
      </c>
      <c r="D384" s="253" t="s">
        <v>1996</v>
      </c>
      <c r="E384" s="247">
        <v>821180.04132846871</v>
      </c>
      <c r="F384" s="247">
        <v>82973</v>
      </c>
      <c r="G384" s="247">
        <v>197790.23</v>
      </c>
      <c r="H384" s="247">
        <v>82973</v>
      </c>
    </row>
    <row r="385" spans="1:8">
      <c r="A385" s="249" t="s">
        <v>606</v>
      </c>
      <c r="B385" s="250" t="s">
        <v>1274</v>
      </c>
      <c r="C385" s="253" t="s">
        <v>1997</v>
      </c>
      <c r="D385" s="253" t="s">
        <v>1203</v>
      </c>
      <c r="E385" s="247">
        <v>1010839.4218111805</v>
      </c>
      <c r="F385" s="247">
        <v>460485.28</v>
      </c>
      <c r="G385" s="247">
        <v>602865.24380426505</v>
      </c>
      <c r="H385" s="247">
        <v>252901.96</v>
      </c>
    </row>
    <row r="386" spans="1:8">
      <c r="A386" s="249" t="s">
        <v>608</v>
      </c>
      <c r="B386" s="250" t="s">
        <v>1275</v>
      </c>
      <c r="C386" s="253" t="s">
        <v>1998</v>
      </c>
      <c r="D386" s="253" t="s">
        <v>1067</v>
      </c>
      <c r="E386" s="247">
        <v>380773.39366166043</v>
      </c>
      <c r="F386" s="247">
        <v>380773.39366166043</v>
      </c>
      <c r="G386" s="247">
        <v>737914.67082256405</v>
      </c>
      <c r="H386" s="247">
        <v>309555.20000000001</v>
      </c>
    </row>
    <row r="387" spans="1:8">
      <c r="A387" s="249" t="s">
        <v>611</v>
      </c>
      <c r="B387" s="250" t="s">
        <v>609</v>
      </c>
      <c r="C387" s="253" t="s">
        <v>1999</v>
      </c>
      <c r="D387" s="253" t="s">
        <v>1522</v>
      </c>
      <c r="E387" s="247">
        <v>4146935.4741106238</v>
      </c>
      <c r="F387" s="247">
        <v>4146935.4741106238</v>
      </c>
      <c r="G387" s="247">
        <v>2313978.408373965</v>
      </c>
      <c r="H387" s="247">
        <v>970713.94</v>
      </c>
    </row>
    <row r="388" spans="1:8">
      <c r="A388" s="249" t="s">
        <v>614</v>
      </c>
      <c r="B388" s="250" t="s">
        <v>1276</v>
      </c>
      <c r="C388" s="253" t="s">
        <v>2000</v>
      </c>
      <c r="D388" s="253" t="s">
        <v>612</v>
      </c>
      <c r="E388" s="247">
        <v>24755.393427679992</v>
      </c>
      <c r="F388" s="247">
        <v>24755.393427679992</v>
      </c>
      <c r="G388" s="247">
        <v>37633.716887743416</v>
      </c>
      <c r="H388" s="247">
        <v>15787.34</v>
      </c>
    </row>
    <row r="389" spans="1:8">
      <c r="A389" s="249" t="s">
        <v>617</v>
      </c>
      <c r="B389" s="250" t="s">
        <v>615</v>
      </c>
      <c r="C389" s="253" t="s">
        <v>2001</v>
      </c>
      <c r="D389" s="253" t="s">
        <v>1610</v>
      </c>
      <c r="E389" s="247">
        <v>1250196.1603392598</v>
      </c>
      <c r="F389" s="247">
        <v>1250196.16033926</v>
      </c>
      <c r="G389" s="247">
        <v>818088.4671965756</v>
      </c>
      <c r="H389" s="247">
        <v>343188.11</v>
      </c>
    </row>
    <row r="390" spans="1:8">
      <c r="A390" s="249" t="s">
        <v>620</v>
      </c>
      <c r="B390" s="250" t="s">
        <v>618</v>
      </c>
      <c r="C390" s="253" t="s">
        <v>2002</v>
      </c>
      <c r="D390" s="253" t="s">
        <v>1610</v>
      </c>
      <c r="E390" s="247">
        <v>3706055.551205344</v>
      </c>
      <c r="F390" s="247">
        <v>3706055.551205344</v>
      </c>
      <c r="G390" s="247">
        <v>2648293.1927608284</v>
      </c>
      <c r="H390" s="247">
        <v>1110958.99</v>
      </c>
    </row>
    <row r="391" spans="1:8">
      <c r="A391" s="249" t="s">
        <v>622</v>
      </c>
      <c r="B391" s="250" t="s">
        <v>1277</v>
      </c>
      <c r="C391" s="253" t="s">
        <v>2003</v>
      </c>
      <c r="D391" s="253" t="s">
        <v>1510</v>
      </c>
      <c r="E391" s="247">
        <v>16884515.017085459</v>
      </c>
      <c r="F391" s="247">
        <v>16884515.017085459</v>
      </c>
      <c r="G391" s="247">
        <v>13992679.598974101</v>
      </c>
      <c r="H391" s="247">
        <v>5869929.0899999999</v>
      </c>
    </row>
    <row r="392" spans="1:8">
      <c r="A392" s="249" t="s">
        <v>623</v>
      </c>
      <c r="B392" s="250" t="s">
        <v>1279</v>
      </c>
      <c r="C392" s="253" t="s">
        <v>2004</v>
      </c>
      <c r="D392" s="253" t="s">
        <v>1055</v>
      </c>
      <c r="E392" s="247">
        <v>4715980.616289732</v>
      </c>
      <c r="F392" s="247">
        <v>4715980.616289732</v>
      </c>
      <c r="G392" s="247">
        <v>3664969.5202029417</v>
      </c>
      <c r="H392" s="247">
        <v>1537454.71</v>
      </c>
    </row>
    <row r="393" spans="1:8">
      <c r="A393" s="249" t="s">
        <v>625</v>
      </c>
      <c r="B393" s="250" t="s">
        <v>1280</v>
      </c>
      <c r="C393" s="253" t="s">
        <v>2005</v>
      </c>
      <c r="D393" s="253" t="s">
        <v>802</v>
      </c>
      <c r="E393" s="247">
        <v>4225167.7330944967</v>
      </c>
      <c r="F393" s="247">
        <v>4225167.7330944967</v>
      </c>
      <c r="G393" s="247">
        <v>2133793.1449158648</v>
      </c>
      <c r="H393" s="247">
        <v>895126.22</v>
      </c>
    </row>
    <row r="394" spans="1:8">
      <c r="A394" s="249" t="s">
        <v>627</v>
      </c>
      <c r="B394" s="250" t="s">
        <v>1281</v>
      </c>
      <c r="C394" s="253" t="s">
        <v>2006</v>
      </c>
      <c r="D394" s="253" t="s">
        <v>1633</v>
      </c>
      <c r="E394" s="247">
        <v>4677418.8499940475</v>
      </c>
      <c r="F394" s="247">
        <v>2338709.42</v>
      </c>
      <c r="G394" s="247">
        <v>3545066.1539698439</v>
      </c>
      <c r="H394" s="247">
        <v>743577.625</v>
      </c>
    </row>
    <row r="395" spans="1:8">
      <c r="A395" s="249" t="s">
        <v>627</v>
      </c>
      <c r="B395" s="250" t="s">
        <v>1281</v>
      </c>
      <c r="C395" s="253" t="s">
        <v>2007</v>
      </c>
      <c r="D395" s="253" t="s">
        <v>1635</v>
      </c>
      <c r="E395" s="247">
        <v>4677418.8499940475</v>
      </c>
      <c r="F395" s="247">
        <v>2338709.42</v>
      </c>
      <c r="G395" s="247">
        <v>3545066.1539698439</v>
      </c>
      <c r="H395" s="247">
        <v>743577.625</v>
      </c>
    </row>
    <row r="396" spans="1:8">
      <c r="A396" s="249" t="s">
        <v>629</v>
      </c>
      <c r="B396" s="250" t="s">
        <v>1282</v>
      </c>
      <c r="C396" s="253" t="s">
        <v>2008</v>
      </c>
      <c r="D396" s="253" t="s">
        <v>2009</v>
      </c>
      <c r="E396" s="247">
        <v>1701079.8858665114</v>
      </c>
      <c r="F396" s="247">
        <v>261777.41</v>
      </c>
      <c r="G396" s="247">
        <v>624022.43999999994</v>
      </c>
      <c r="H396" s="247">
        <v>261777.41</v>
      </c>
    </row>
    <row r="397" spans="1:8">
      <c r="A397" s="249" t="s">
        <v>632</v>
      </c>
      <c r="B397" s="250" t="s">
        <v>630</v>
      </c>
      <c r="C397" s="253" t="s">
        <v>2010</v>
      </c>
      <c r="D397" s="253" t="s">
        <v>1604</v>
      </c>
      <c r="E397" s="247">
        <v>2737999.6902334718</v>
      </c>
      <c r="F397" s="247">
        <v>28661</v>
      </c>
      <c r="G397" s="247">
        <v>2128816.9381518075</v>
      </c>
      <c r="H397" s="247">
        <v>9348.2049228062551</v>
      </c>
    </row>
    <row r="398" spans="1:8">
      <c r="A398" s="249" t="s">
        <v>632</v>
      </c>
      <c r="B398" s="250" t="s">
        <v>630</v>
      </c>
      <c r="C398" s="253" t="s">
        <v>2011</v>
      </c>
      <c r="D398" s="253" t="s">
        <v>1517</v>
      </c>
      <c r="E398" s="247">
        <v>2737999.6902334718</v>
      </c>
      <c r="F398" s="247">
        <v>2128008.69</v>
      </c>
      <c r="G398" s="247">
        <v>2128816.9381518075</v>
      </c>
      <c r="H398" s="247">
        <v>694081.20134093333</v>
      </c>
    </row>
    <row r="399" spans="1:8">
      <c r="A399" s="249" t="s">
        <v>632</v>
      </c>
      <c r="B399" s="250" t="s">
        <v>630</v>
      </c>
      <c r="C399" s="253" t="s">
        <v>2012</v>
      </c>
      <c r="D399" s="253" t="s">
        <v>1606</v>
      </c>
      <c r="E399" s="247">
        <v>2737999.6902334718</v>
      </c>
      <c r="F399" s="247">
        <v>192851</v>
      </c>
      <c r="G399" s="247">
        <v>2128816.9381518075</v>
      </c>
      <c r="H399" s="247">
        <v>62901.178171316744</v>
      </c>
    </row>
    <row r="400" spans="1:8">
      <c r="A400" s="249" t="s">
        <v>632</v>
      </c>
      <c r="B400" s="250" t="s">
        <v>630</v>
      </c>
      <c r="C400" s="253" t="s">
        <v>2013</v>
      </c>
      <c r="D400" s="253" t="s">
        <v>2014</v>
      </c>
      <c r="E400" s="247">
        <v>2737999.6902334718</v>
      </c>
      <c r="F400" s="247">
        <v>388479</v>
      </c>
      <c r="G400" s="247">
        <v>2128816.9381518075</v>
      </c>
      <c r="H400" s="247">
        <v>126708.11556494368</v>
      </c>
    </row>
    <row r="401" spans="1:8">
      <c r="A401" s="249" t="s">
        <v>635</v>
      </c>
      <c r="B401" s="250" t="s">
        <v>633</v>
      </c>
      <c r="C401" s="253" t="s">
        <v>2015</v>
      </c>
      <c r="D401" s="253" t="s">
        <v>2016</v>
      </c>
      <c r="E401" s="247">
        <v>3089054.7270455118</v>
      </c>
      <c r="F401" s="247">
        <v>165500</v>
      </c>
      <c r="G401" s="247">
        <v>3452679.4394936422</v>
      </c>
      <c r="H401" s="247">
        <v>77599.802775265169</v>
      </c>
    </row>
    <row r="402" spans="1:8">
      <c r="A402" s="249" t="s">
        <v>635</v>
      </c>
      <c r="B402" s="250" t="s">
        <v>633</v>
      </c>
      <c r="C402" s="253" t="s">
        <v>2017</v>
      </c>
      <c r="D402" s="253" t="s">
        <v>1522</v>
      </c>
      <c r="E402" s="247">
        <v>3089054.7270455118</v>
      </c>
      <c r="F402" s="247">
        <v>2923554.73</v>
      </c>
      <c r="G402" s="247">
        <v>3452679.4394936422</v>
      </c>
      <c r="H402" s="247">
        <v>1370799.2172247348</v>
      </c>
    </row>
    <row r="403" spans="1:8">
      <c r="A403" s="249" t="s">
        <v>966</v>
      </c>
      <c r="B403" s="250" t="s">
        <v>1360</v>
      </c>
      <c r="C403" s="253"/>
      <c r="D403" s="253"/>
      <c r="E403" s="247">
        <v>0</v>
      </c>
      <c r="F403" s="247"/>
      <c r="G403" s="247">
        <v>-29333.045857377692</v>
      </c>
      <c r="H403" s="247">
        <v>0</v>
      </c>
    </row>
    <row r="404" spans="1:8">
      <c r="A404" s="249" t="s">
        <v>637</v>
      </c>
      <c r="B404" s="250" t="s">
        <v>1286</v>
      </c>
      <c r="C404" s="253" t="s">
        <v>2018</v>
      </c>
      <c r="D404" s="253" t="s">
        <v>2019</v>
      </c>
      <c r="E404" s="247">
        <v>14425780.609337246</v>
      </c>
      <c r="F404" s="247">
        <v>14425780.609337246</v>
      </c>
      <c r="G404" s="247">
        <v>12631613.638610562</v>
      </c>
      <c r="H404" s="247">
        <v>5298961.92</v>
      </c>
    </row>
    <row r="405" spans="1:8">
      <c r="A405" s="249" t="s">
        <v>639</v>
      </c>
      <c r="B405" s="250" t="s">
        <v>1287</v>
      </c>
      <c r="C405" s="253" t="s">
        <v>2020</v>
      </c>
      <c r="D405" s="253" t="s">
        <v>2021</v>
      </c>
      <c r="E405" s="247">
        <v>4353368.5768763339</v>
      </c>
      <c r="F405" s="247">
        <v>4353368.5768763339</v>
      </c>
      <c r="G405" s="247">
        <v>4463881.6676338548</v>
      </c>
      <c r="H405" s="247">
        <v>1872598.35</v>
      </c>
    </row>
    <row r="406" spans="1:8">
      <c r="A406" s="249" t="s">
        <v>643</v>
      </c>
      <c r="B406" s="250" t="s">
        <v>1288</v>
      </c>
      <c r="C406" s="253" t="s">
        <v>2022</v>
      </c>
      <c r="D406" s="253" t="s">
        <v>2023</v>
      </c>
      <c r="E406" s="247">
        <v>71623.158380450695</v>
      </c>
      <c r="F406" s="247">
        <v>71623.158380450695</v>
      </c>
      <c r="G406" s="247">
        <v>104360.23143604526</v>
      </c>
      <c r="H406" s="247">
        <v>43779.11</v>
      </c>
    </row>
    <row r="407" spans="1:8">
      <c r="A407" s="249" t="s">
        <v>645</v>
      </c>
      <c r="B407" s="250" t="s">
        <v>1289</v>
      </c>
      <c r="C407" s="253" t="s">
        <v>2024</v>
      </c>
      <c r="D407" s="253" t="s">
        <v>2025</v>
      </c>
      <c r="E407" s="247">
        <v>620105.92810231727</v>
      </c>
      <c r="F407" s="247">
        <v>25000</v>
      </c>
      <c r="G407" s="247">
        <v>59594.75</v>
      </c>
      <c r="H407" s="247">
        <v>24999.99</v>
      </c>
    </row>
    <row r="408" spans="1:8">
      <c r="A408" s="249" t="s">
        <v>647</v>
      </c>
      <c r="B408" s="250" t="s">
        <v>1291</v>
      </c>
      <c r="C408" s="253" t="s">
        <v>2026</v>
      </c>
      <c r="D408" s="253" t="s">
        <v>2027</v>
      </c>
      <c r="E408" s="247">
        <v>193401.52073034033</v>
      </c>
      <c r="F408" s="247">
        <v>193401.52073034033</v>
      </c>
      <c r="G408" s="247">
        <v>370693.69426757097</v>
      </c>
      <c r="H408" s="247">
        <v>155506</v>
      </c>
    </row>
    <row r="409" spans="1:8">
      <c r="A409" s="249" t="s">
        <v>650</v>
      </c>
      <c r="B409" s="250" t="s">
        <v>648</v>
      </c>
      <c r="C409" s="253" t="s">
        <v>2028</v>
      </c>
      <c r="D409" s="253" t="s">
        <v>1517</v>
      </c>
      <c r="E409" s="247">
        <v>8424881.4516604394</v>
      </c>
      <c r="F409" s="247">
        <v>6117690.4534871299</v>
      </c>
      <c r="G409" s="247">
        <v>7128060.6891744044</v>
      </c>
      <c r="H409" s="247">
        <v>2171336.0976617318</v>
      </c>
    </row>
    <row r="410" spans="1:8">
      <c r="A410" s="249" t="s">
        <v>650</v>
      </c>
      <c r="B410" s="250" t="s">
        <v>648</v>
      </c>
      <c r="C410" s="253" t="s">
        <v>2029</v>
      </c>
      <c r="D410" s="253" t="s">
        <v>1055</v>
      </c>
      <c r="E410" s="247">
        <v>8424881.4516604394</v>
      </c>
      <c r="F410" s="247">
        <v>1295670</v>
      </c>
      <c r="G410" s="247">
        <v>7128060.6891744044</v>
      </c>
      <c r="H410" s="247">
        <v>459868.81210273626</v>
      </c>
    </row>
    <row r="411" spans="1:8">
      <c r="A411" s="249" t="s">
        <v>650</v>
      </c>
      <c r="B411" s="250" t="s">
        <v>648</v>
      </c>
      <c r="C411" s="253" t="s">
        <v>2030</v>
      </c>
      <c r="D411" s="253" t="s">
        <v>2014</v>
      </c>
      <c r="E411" s="247">
        <v>8424881.4516604394</v>
      </c>
      <c r="F411" s="247">
        <v>1011521</v>
      </c>
      <c r="G411" s="247">
        <v>7128060.6891744044</v>
      </c>
      <c r="H411" s="247">
        <v>359016.5402355321</v>
      </c>
    </row>
    <row r="412" spans="1:8">
      <c r="A412" s="249" t="s">
        <v>652</v>
      </c>
      <c r="B412" s="250" t="s">
        <v>1292</v>
      </c>
      <c r="C412" s="253" t="s">
        <v>2031</v>
      </c>
      <c r="D412" s="253" t="s">
        <v>2032</v>
      </c>
      <c r="E412" s="247">
        <v>416463.01331677625</v>
      </c>
      <c r="F412" s="247">
        <v>416463.01331677625</v>
      </c>
      <c r="G412" s="247">
        <v>225547.91624331533</v>
      </c>
      <c r="H412" s="247">
        <v>94617.35</v>
      </c>
    </row>
    <row r="413" spans="1:8">
      <c r="A413" s="249" t="s">
        <v>655</v>
      </c>
      <c r="B413" s="250" t="s">
        <v>653</v>
      </c>
      <c r="C413" s="253" t="s">
        <v>2033</v>
      </c>
      <c r="D413" s="253" t="s">
        <v>1517</v>
      </c>
      <c r="E413" s="247">
        <v>4616217.8912902856</v>
      </c>
      <c r="F413" s="247">
        <v>4616217.8941893363</v>
      </c>
      <c r="G413" s="247">
        <v>4334399.5389243141</v>
      </c>
      <c r="H413" s="247">
        <v>1818280.6</v>
      </c>
    </row>
    <row r="414" spans="1:8">
      <c r="A414" s="249" t="s">
        <v>658</v>
      </c>
      <c r="B414" s="250" t="s">
        <v>656</v>
      </c>
      <c r="C414" s="253" t="s">
        <v>2034</v>
      </c>
      <c r="D414" s="253" t="s">
        <v>1057</v>
      </c>
      <c r="E414" s="247">
        <v>4086973.27806539</v>
      </c>
      <c r="F414" s="247">
        <v>1249099.3580077107</v>
      </c>
      <c r="G414" s="247">
        <v>2155755.806781285</v>
      </c>
      <c r="H414" s="247">
        <v>904339.56</v>
      </c>
    </row>
    <row r="415" spans="1:8">
      <c r="A415" s="249" t="s">
        <v>659</v>
      </c>
      <c r="B415" s="250" t="s">
        <v>1296</v>
      </c>
      <c r="C415" s="253"/>
      <c r="D415" s="253"/>
      <c r="E415" s="247">
        <v>0</v>
      </c>
      <c r="F415" s="247"/>
      <c r="G415" s="247">
        <v>0</v>
      </c>
      <c r="H415" s="247">
        <v>0</v>
      </c>
    </row>
    <row r="416" spans="1:8">
      <c r="A416" s="249" t="s">
        <v>662</v>
      </c>
      <c r="B416" s="250" t="s">
        <v>660</v>
      </c>
      <c r="C416" s="253" t="s">
        <v>2035</v>
      </c>
      <c r="D416" s="253" t="s">
        <v>2036</v>
      </c>
      <c r="E416" s="247">
        <v>2798201.0787613331</v>
      </c>
      <c r="F416" s="247">
        <v>2798201.0787613331</v>
      </c>
      <c r="G416" s="247">
        <v>2183419.9835719871</v>
      </c>
      <c r="H416" s="247">
        <v>915944.68</v>
      </c>
    </row>
    <row r="417" spans="1:8">
      <c r="A417" s="249" t="s">
        <v>664</v>
      </c>
      <c r="B417" s="250" t="s">
        <v>1079</v>
      </c>
      <c r="C417" s="253" t="s">
        <v>2037</v>
      </c>
      <c r="D417" s="253" t="s">
        <v>1079</v>
      </c>
      <c r="E417" s="247">
        <v>551796.68643960706</v>
      </c>
      <c r="F417" s="247">
        <v>551796.68999999994</v>
      </c>
      <c r="G417" s="247">
        <v>1112995.5093158551</v>
      </c>
      <c r="H417" s="247">
        <v>466901.61</v>
      </c>
    </row>
    <row r="418" spans="1:8">
      <c r="A418" s="249" t="s">
        <v>666</v>
      </c>
      <c r="B418" s="250" t="s">
        <v>1297</v>
      </c>
      <c r="C418" s="253"/>
      <c r="D418" s="253"/>
      <c r="E418" s="247">
        <v>5767775.91364404</v>
      </c>
      <c r="F418" s="247">
        <v>0</v>
      </c>
      <c r="G418" s="247">
        <v>0</v>
      </c>
      <c r="H418" s="247">
        <v>0</v>
      </c>
    </row>
    <row r="419" spans="1:8">
      <c r="A419" s="249" t="s">
        <v>668</v>
      </c>
      <c r="B419" s="250" t="s">
        <v>1298</v>
      </c>
      <c r="C419" s="253" t="s">
        <v>2038</v>
      </c>
      <c r="D419" s="253" t="s">
        <v>2039</v>
      </c>
      <c r="E419" s="247">
        <v>2889230.1322713895</v>
      </c>
      <c r="F419" s="247">
        <v>74070.5</v>
      </c>
      <c r="G419" s="247">
        <v>1965652.64</v>
      </c>
      <c r="H419" s="247">
        <v>74070.5</v>
      </c>
    </row>
    <row r="420" spans="1:8">
      <c r="A420" s="249" t="s">
        <v>668</v>
      </c>
      <c r="B420" s="250" t="s">
        <v>1298</v>
      </c>
      <c r="C420" s="253" t="s">
        <v>2040</v>
      </c>
      <c r="D420" s="253" t="s">
        <v>63</v>
      </c>
      <c r="E420" s="247">
        <v>2889230.1322713895</v>
      </c>
      <c r="F420" s="247">
        <v>306404.78000000003</v>
      </c>
      <c r="G420" s="247">
        <v>1965652.64</v>
      </c>
      <c r="H420" s="247">
        <v>306404.78000000003</v>
      </c>
    </row>
    <row r="421" spans="1:8">
      <c r="A421" s="249" t="s">
        <v>668</v>
      </c>
      <c r="B421" s="250" t="s">
        <v>1298</v>
      </c>
      <c r="C421" s="253" t="s">
        <v>2041</v>
      </c>
      <c r="D421" s="253" t="s">
        <v>1956</v>
      </c>
      <c r="E421" s="247">
        <v>2889230.1322713895</v>
      </c>
      <c r="F421" s="247">
        <v>444116</v>
      </c>
      <c r="G421" s="247">
        <v>1965652.64</v>
      </c>
      <c r="H421" s="247">
        <v>444116.00000000006</v>
      </c>
    </row>
    <row r="422" spans="1:8">
      <c r="A422" s="249" t="s">
        <v>670</v>
      </c>
      <c r="B422" s="250" t="s">
        <v>1299</v>
      </c>
      <c r="C422" s="253" t="s">
        <v>2042</v>
      </c>
      <c r="D422" s="253" t="s">
        <v>1502</v>
      </c>
      <c r="E422" s="247">
        <v>8433687.4863054249</v>
      </c>
      <c r="F422" s="247">
        <v>36150.550000000003</v>
      </c>
      <c r="G422" s="247">
        <v>5078484.8190952688</v>
      </c>
      <c r="H422" s="247">
        <v>9131.9500706812414</v>
      </c>
    </row>
    <row r="423" spans="1:8">
      <c r="A423" s="249" t="s">
        <v>670</v>
      </c>
      <c r="B423" s="250" t="s">
        <v>1299</v>
      </c>
      <c r="C423" s="253" t="s">
        <v>2043</v>
      </c>
      <c r="D423" s="253" t="s">
        <v>1055</v>
      </c>
      <c r="E423" s="247">
        <v>8433687.4863054249</v>
      </c>
      <c r="F423" s="247">
        <v>8397536.9399999995</v>
      </c>
      <c r="G423" s="247">
        <v>5078484.8190952688</v>
      </c>
      <c r="H423" s="247">
        <v>2121292.4299293184</v>
      </c>
    </row>
    <row r="424" spans="1:8">
      <c r="A424" s="249" t="s">
        <v>672</v>
      </c>
      <c r="B424" s="250" t="s">
        <v>1300</v>
      </c>
      <c r="C424" s="253" t="s">
        <v>2044</v>
      </c>
      <c r="D424" s="253" t="s">
        <v>1522</v>
      </c>
      <c r="E424" s="247">
        <v>11123442.56459585</v>
      </c>
      <c r="F424" s="247">
        <v>11123442.56459585</v>
      </c>
      <c r="G424" s="247">
        <v>7846404.484142404</v>
      </c>
      <c r="H424" s="247">
        <v>3291566.68</v>
      </c>
    </row>
    <row r="425" spans="1:8">
      <c r="A425" s="249" t="s">
        <v>675</v>
      </c>
      <c r="B425" s="250" t="s">
        <v>673</v>
      </c>
      <c r="C425" s="253" t="s">
        <v>2045</v>
      </c>
      <c r="D425" s="253" t="s">
        <v>1610</v>
      </c>
      <c r="E425" s="247">
        <v>8275766.3945315266</v>
      </c>
      <c r="F425" s="247">
        <v>8275766.3945315266</v>
      </c>
      <c r="G425" s="247">
        <v>7135474.5773471827</v>
      </c>
      <c r="H425" s="247">
        <v>2993331.58</v>
      </c>
    </row>
    <row r="426" spans="1:8">
      <c r="A426" s="249" t="s">
        <v>676</v>
      </c>
      <c r="B426" s="250" t="s">
        <v>1302</v>
      </c>
      <c r="C426" s="253"/>
      <c r="D426" s="253"/>
      <c r="E426" s="247">
        <v>7174551.7292648647</v>
      </c>
      <c r="F426" s="247">
        <v>0</v>
      </c>
      <c r="G426" s="247">
        <v>0</v>
      </c>
      <c r="H426" s="247">
        <v>0</v>
      </c>
    </row>
    <row r="427" spans="1:8">
      <c r="A427" s="249" t="s">
        <v>680</v>
      </c>
      <c r="B427" s="250" t="s">
        <v>1303</v>
      </c>
      <c r="C427" s="253" t="s">
        <v>2046</v>
      </c>
      <c r="D427" s="253" t="s">
        <v>1526</v>
      </c>
      <c r="E427" s="247">
        <v>3524019.3669904093</v>
      </c>
      <c r="F427" s="247">
        <v>3524019.3669904093</v>
      </c>
      <c r="G427" s="247">
        <v>2218588.1399733289</v>
      </c>
      <c r="H427" s="247">
        <v>930697.72</v>
      </c>
    </row>
    <row r="428" spans="1:8">
      <c r="A428" s="249" t="s">
        <v>683</v>
      </c>
      <c r="B428" s="250" t="s">
        <v>681</v>
      </c>
      <c r="C428" s="253" t="s">
        <v>2047</v>
      </c>
      <c r="D428" s="253" t="s">
        <v>2048</v>
      </c>
      <c r="E428" s="247">
        <v>1685835.4106524398</v>
      </c>
      <c r="F428" s="247">
        <v>1685835.4106524398</v>
      </c>
      <c r="G428" s="247">
        <v>2349557.2475818461</v>
      </c>
      <c r="H428" s="247">
        <v>985639.26</v>
      </c>
    </row>
    <row r="429" spans="1:8">
      <c r="A429" s="249" t="s">
        <v>967</v>
      </c>
      <c r="B429" s="250" t="s">
        <v>1361</v>
      </c>
      <c r="C429" s="253" t="s">
        <v>2049</v>
      </c>
      <c r="D429" s="253" t="s">
        <v>1733</v>
      </c>
      <c r="E429" s="247">
        <v>487127.21659775625</v>
      </c>
      <c r="F429" s="247">
        <v>487127.21659775625</v>
      </c>
      <c r="G429" s="247">
        <v>309458.5061621191</v>
      </c>
      <c r="H429" s="247">
        <v>129817.84</v>
      </c>
    </row>
    <row r="430" spans="1:8">
      <c r="A430" s="249" t="s">
        <v>685</v>
      </c>
      <c r="B430" s="250" t="s">
        <v>1081</v>
      </c>
      <c r="C430" s="253" t="s">
        <v>2050</v>
      </c>
      <c r="D430" s="253" t="s">
        <v>1081</v>
      </c>
      <c r="E430" s="247">
        <v>107634.88531841192</v>
      </c>
      <c r="F430" s="247">
        <v>107634.88531841192</v>
      </c>
      <c r="G430" s="247">
        <v>143036.14021345889</v>
      </c>
      <c r="H430" s="247">
        <v>60003.66</v>
      </c>
    </row>
    <row r="431" spans="1:8">
      <c r="A431" s="249" t="s">
        <v>687</v>
      </c>
      <c r="B431" s="250" t="s">
        <v>1304</v>
      </c>
      <c r="C431" s="253"/>
      <c r="D431" s="253"/>
      <c r="E431" s="247">
        <v>447011.01450359117</v>
      </c>
      <c r="F431" s="247">
        <v>0</v>
      </c>
      <c r="G431" s="247">
        <v>0</v>
      </c>
      <c r="H431" s="247">
        <v>0</v>
      </c>
    </row>
    <row r="432" spans="1:8">
      <c r="A432" s="249" t="s">
        <v>689</v>
      </c>
      <c r="B432" s="250" t="s">
        <v>1305</v>
      </c>
      <c r="C432" s="253" t="s">
        <v>2051</v>
      </c>
      <c r="D432" s="253" t="s">
        <v>1510</v>
      </c>
      <c r="E432" s="247">
        <v>3241296.1584410742</v>
      </c>
      <c r="F432" s="247">
        <v>3241296.1584410742</v>
      </c>
      <c r="G432" s="247">
        <v>2354453.9988213694</v>
      </c>
      <c r="H432" s="247">
        <v>987693.45</v>
      </c>
    </row>
    <row r="433" spans="1:8">
      <c r="A433" s="249" t="s">
        <v>691</v>
      </c>
      <c r="B433" s="250" t="s">
        <v>1306</v>
      </c>
      <c r="C433" s="253" t="s">
        <v>2052</v>
      </c>
      <c r="D433" s="253" t="s">
        <v>1899</v>
      </c>
      <c r="E433" s="247">
        <v>451376.42132498941</v>
      </c>
      <c r="F433" s="247">
        <v>451376.42132498941</v>
      </c>
      <c r="G433" s="247">
        <v>841748.31194740126</v>
      </c>
      <c r="H433" s="247">
        <v>353113.41</v>
      </c>
    </row>
    <row r="434" spans="1:8">
      <c r="A434" s="249" t="s">
        <v>694</v>
      </c>
      <c r="B434" s="250" t="s">
        <v>692</v>
      </c>
      <c r="C434" s="253" t="s">
        <v>2053</v>
      </c>
      <c r="D434" s="253" t="s">
        <v>1533</v>
      </c>
      <c r="E434" s="247">
        <v>2807229.9469152656</v>
      </c>
      <c r="F434" s="247">
        <v>23120.27</v>
      </c>
      <c r="G434" s="247">
        <v>1633172.8293067208</v>
      </c>
      <c r="H434" s="247">
        <v>5642.5968600541619</v>
      </c>
    </row>
    <row r="435" spans="1:8">
      <c r="A435" s="249" t="s">
        <v>694</v>
      </c>
      <c r="B435" s="250" t="s">
        <v>692</v>
      </c>
      <c r="C435" s="253" t="s">
        <v>2054</v>
      </c>
      <c r="D435" s="253" t="s">
        <v>1539</v>
      </c>
      <c r="E435" s="247">
        <v>2807229.9469152656</v>
      </c>
      <c r="F435" s="247">
        <v>102885.22</v>
      </c>
      <c r="G435" s="247">
        <v>1633172.8293067208</v>
      </c>
      <c r="H435" s="247">
        <v>25109.560542242005</v>
      </c>
    </row>
    <row r="436" spans="1:8">
      <c r="A436" s="249" t="s">
        <v>694</v>
      </c>
      <c r="B436" s="250" t="s">
        <v>692</v>
      </c>
      <c r="C436" s="253" t="s">
        <v>2055</v>
      </c>
      <c r="D436" s="253" t="s">
        <v>1537</v>
      </c>
      <c r="E436" s="247">
        <v>2807229.9469152656</v>
      </c>
      <c r="F436" s="247">
        <v>2681224.46</v>
      </c>
      <c r="G436" s="247">
        <v>1633172.8293067208</v>
      </c>
      <c r="H436" s="247">
        <v>654363.8425977038</v>
      </c>
    </row>
    <row r="437" spans="1:8">
      <c r="A437" s="249" t="s">
        <v>697</v>
      </c>
      <c r="B437" s="250" t="s">
        <v>695</v>
      </c>
      <c r="C437" s="253" t="s">
        <v>2056</v>
      </c>
      <c r="D437" s="253" t="s">
        <v>2057</v>
      </c>
      <c r="E437" s="247">
        <v>5072552.9942712784</v>
      </c>
      <c r="F437" s="247">
        <v>160000</v>
      </c>
      <c r="G437" s="247">
        <v>3568211.7070659269</v>
      </c>
      <c r="H437" s="247">
        <v>47214.562385478406</v>
      </c>
    </row>
    <row r="438" spans="1:8">
      <c r="A438" s="249" t="s">
        <v>697</v>
      </c>
      <c r="B438" s="250" t="s">
        <v>695</v>
      </c>
      <c r="C438" s="253" t="s">
        <v>2058</v>
      </c>
      <c r="D438" s="253" t="s">
        <v>1743</v>
      </c>
      <c r="E438" s="247">
        <v>5072552.9942712784</v>
      </c>
      <c r="F438" s="247">
        <v>4912552.99</v>
      </c>
      <c r="G438" s="247">
        <v>3568211.7070659269</v>
      </c>
      <c r="H438" s="247">
        <v>1449650.2476145218</v>
      </c>
    </row>
    <row r="439" spans="1:8">
      <c r="A439" s="249" t="s">
        <v>699</v>
      </c>
      <c r="B439" s="250" t="s">
        <v>1307</v>
      </c>
      <c r="C439" s="253" t="s">
        <v>2059</v>
      </c>
      <c r="D439" s="253" t="s">
        <v>1494</v>
      </c>
      <c r="E439" s="247">
        <v>837176.95889469644</v>
      </c>
      <c r="F439" s="247">
        <v>837176.96</v>
      </c>
      <c r="G439" s="247">
        <v>1094299.9126928039</v>
      </c>
      <c r="H439" s="247">
        <v>459058.81</v>
      </c>
    </row>
    <row r="440" spans="1:8">
      <c r="A440" s="249" t="s">
        <v>702</v>
      </c>
      <c r="B440" s="250" t="s">
        <v>700</v>
      </c>
      <c r="C440" s="253" t="s">
        <v>2060</v>
      </c>
      <c r="D440" s="253" t="s">
        <v>1203</v>
      </c>
      <c r="E440" s="247">
        <v>3986915.2863969402</v>
      </c>
      <c r="F440" s="247">
        <v>1816228.94</v>
      </c>
      <c r="G440" s="247">
        <v>2748113.858774534</v>
      </c>
      <c r="H440" s="247">
        <v>1152833.76</v>
      </c>
    </row>
    <row r="441" spans="1:8">
      <c r="A441" s="249" t="s">
        <v>703</v>
      </c>
      <c r="B441" s="250" t="s">
        <v>1309</v>
      </c>
      <c r="C441" s="253" t="s">
        <v>2061</v>
      </c>
      <c r="D441" s="253" t="s">
        <v>1055</v>
      </c>
      <c r="E441" s="247">
        <v>200921.99540416905</v>
      </c>
      <c r="F441" s="247">
        <v>200921.99540416905</v>
      </c>
      <c r="G441" s="247">
        <v>180329.29952529474</v>
      </c>
      <c r="H441" s="247">
        <v>75648.14</v>
      </c>
    </row>
    <row r="442" spans="1:8">
      <c r="A442" s="249" t="s">
        <v>706</v>
      </c>
      <c r="B442" s="250" t="s">
        <v>704</v>
      </c>
      <c r="C442" s="253" t="s">
        <v>2062</v>
      </c>
      <c r="D442" s="253" t="s">
        <v>2048</v>
      </c>
      <c r="E442" s="247">
        <v>307407.50265263353</v>
      </c>
      <c r="F442" s="247">
        <v>307407.50265263353</v>
      </c>
      <c r="G442" s="247">
        <v>594641.20259545627</v>
      </c>
      <c r="H442" s="247">
        <v>249451.98</v>
      </c>
    </row>
    <row r="443" spans="1:8">
      <c r="A443" s="249" t="s">
        <v>708</v>
      </c>
      <c r="B443" s="250" t="s">
        <v>1310</v>
      </c>
      <c r="C443" s="253" t="s">
        <v>2063</v>
      </c>
      <c r="D443" s="253" t="s">
        <v>1310</v>
      </c>
      <c r="E443" s="247">
        <v>1021203.3447117343</v>
      </c>
      <c r="F443" s="247">
        <v>1021203.3447117343</v>
      </c>
      <c r="G443" s="247">
        <v>1172834.063486977</v>
      </c>
      <c r="H443" s="247">
        <v>492003.88</v>
      </c>
    </row>
    <row r="444" spans="1:8">
      <c r="A444" s="249" t="s">
        <v>710</v>
      </c>
      <c r="B444" s="250" t="s">
        <v>1082</v>
      </c>
      <c r="C444" s="253" t="s">
        <v>2064</v>
      </c>
      <c r="D444" s="253" t="s">
        <v>1082</v>
      </c>
      <c r="E444" s="247">
        <v>887486.77871236741</v>
      </c>
      <c r="F444" s="247">
        <v>887486.77871236741</v>
      </c>
      <c r="G444" s="247">
        <v>1331165.5913500725</v>
      </c>
      <c r="H444" s="247">
        <v>558423.96</v>
      </c>
    </row>
    <row r="445" spans="1:8">
      <c r="A445" s="249" t="s">
        <v>713</v>
      </c>
      <c r="B445" s="250" t="s">
        <v>711</v>
      </c>
      <c r="C445" s="253" t="s">
        <v>2065</v>
      </c>
      <c r="D445" s="253" t="s">
        <v>2066</v>
      </c>
      <c r="E445" s="247">
        <v>208977.51090436248</v>
      </c>
      <c r="F445" s="247">
        <v>208977.51090436248</v>
      </c>
      <c r="G445" s="247">
        <v>177303.88899886288</v>
      </c>
      <c r="H445" s="247">
        <v>74378.98</v>
      </c>
    </row>
    <row r="446" spans="1:8">
      <c r="A446" s="249" t="s">
        <v>716</v>
      </c>
      <c r="B446" s="250" t="s">
        <v>1312</v>
      </c>
      <c r="C446" s="253"/>
      <c r="D446" s="253"/>
      <c r="E446" s="247">
        <v>2257391.3983148187</v>
      </c>
      <c r="F446" s="247">
        <v>0</v>
      </c>
      <c r="G446" s="247">
        <v>0</v>
      </c>
      <c r="H446" s="247">
        <v>0</v>
      </c>
    </row>
    <row r="447" spans="1:8">
      <c r="A447" s="249" t="s">
        <v>719</v>
      </c>
      <c r="B447" s="250" t="s">
        <v>717</v>
      </c>
      <c r="C447" s="253" t="s">
        <v>2067</v>
      </c>
      <c r="D447" s="253" t="s">
        <v>1055</v>
      </c>
      <c r="E447" s="247">
        <v>6192990.4031330682</v>
      </c>
      <c r="F447" s="247">
        <v>6192990.4031330682</v>
      </c>
      <c r="G447" s="247">
        <v>5288112.4869831391</v>
      </c>
      <c r="H447" s="247">
        <v>2218363.1800000002</v>
      </c>
    </row>
    <row r="448" spans="1:8">
      <c r="A448" s="249" t="s">
        <v>720</v>
      </c>
      <c r="B448" s="250" t="s">
        <v>1314</v>
      </c>
      <c r="C448" s="253" t="s">
        <v>2068</v>
      </c>
      <c r="D448" s="253" t="s">
        <v>1055</v>
      </c>
      <c r="E448" s="247">
        <v>1036460.2465705466</v>
      </c>
      <c r="F448" s="247">
        <v>666460.25</v>
      </c>
      <c r="G448" s="247">
        <v>939179.8275460673</v>
      </c>
      <c r="H448" s="247">
        <v>253339.15256690499</v>
      </c>
    </row>
    <row r="449" spans="1:8">
      <c r="A449" s="249" t="s">
        <v>720</v>
      </c>
      <c r="B449" s="250" t="s">
        <v>1314</v>
      </c>
      <c r="C449" s="253" t="s">
        <v>2069</v>
      </c>
      <c r="D449" s="253" t="s">
        <v>2070</v>
      </c>
      <c r="E449" s="247">
        <v>1036460.2465705466</v>
      </c>
      <c r="F449" s="247">
        <v>370000</v>
      </c>
      <c r="G449" s="247">
        <v>939179.8275460673</v>
      </c>
      <c r="H449" s="247">
        <v>140646.77743309501</v>
      </c>
    </row>
    <row r="450" spans="1:8">
      <c r="A450" s="249" t="s">
        <v>1315</v>
      </c>
      <c r="B450" s="250" t="s">
        <v>1316</v>
      </c>
      <c r="C450" s="253" t="s">
        <v>2071</v>
      </c>
      <c r="D450" s="253" t="s">
        <v>2072</v>
      </c>
      <c r="E450" s="247">
        <v>578116.22400990361</v>
      </c>
      <c r="F450" s="247">
        <v>578116.22400990361</v>
      </c>
      <c r="G450" s="247">
        <v>1088086.8165323439</v>
      </c>
      <c r="H450" s="247">
        <v>456452.41</v>
      </c>
    </row>
    <row r="451" spans="1:8">
      <c r="A451" s="249" t="s">
        <v>723</v>
      </c>
      <c r="B451" s="250" t="s">
        <v>1317</v>
      </c>
      <c r="C451" s="253" t="s">
        <v>2073</v>
      </c>
      <c r="D451" s="253" t="s">
        <v>1078</v>
      </c>
      <c r="E451" s="247">
        <v>609714.88743558794</v>
      </c>
      <c r="F451" s="247">
        <v>609714.88743558794</v>
      </c>
      <c r="G451" s="247">
        <v>355973.24328770931</v>
      </c>
      <c r="H451" s="247">
        <v>149330.76999999999</v>
      </c>
    </row>
    <row r="452" spans="1:8">
      <c r="A452" s="249" t="s">
        <v>725</v>
      </c>
      <c r="B452" s="250" t="s">
        <v>1318</v>
      </c>
      <c r="C452" s="253" t="s">
        <v>2074</v>
      </c>
      <c r="D452" s="253" t="s">
        <v>1318</v>
      </c>
      <c r="E452" s="247">
        <v>455989.86145073437</v>
      </c>
      <c r="F452" s="247">
        <v>455989.86145073437</v>
      </c>
      <c r="G452" s="247">
        <v>210016.78306345805</v>
      </c>
      <c r="H452" s="247">
        <v>88102.04</v>
      </c>
    </row>
    <row r="453" spans="1:8">
      <c r="A453" s="249" t="s">
        <v>728</v>
      </c>
      <c r="B453" s="250" t="s">
        <v>726</v>
      </c>
      <c r="C453" s="253" t="s">
        <v>2075</v>
      </c>
      <c r="D453" s="253" t="s">
        <v>1610</v>
      </c>
      <c r="E453" s="247">
        <v>1537236.685086966</v>
      </c>
      <c r="F453" s="247">
        <v>1537236.685086966</v>
      </c>
      <c r="G453" s="247">
        <v>1817161.6179096983</v>
      </c>
      <c r="H453" s="247">
        <v>762299.29</v>
      </c>
    </row>
    <row r="454" spans="1:8">
      <c r="A454" s="249" t="s">
        <v>731</v>
      </c>
      <c r="B454" s="250" t="s">
        <v>729</v>
      </c>
      <c r="C454" s="253" t="s">
        <v>2076</v>
      </c>
      <c r="D454" s="253" t="s">
        <v>2077</v>
      </c>
      <c r="E454" s="247">
        <v>4676698.1744282739</v>
      </c>
      <c r="F454" s="247">
        <v>4676698.1744282739</v>
      </c>
      <c r="G454" s="247">
        <v>3442291.176058122</v>
      </c>
      <c r="H454" s="247">
        <v>1444041.14</v>
      </c>
    </row>
    <row r="455" spans="1:8">
      <c r="A455" s="249" t="s">
        <v>732</v>
      </c>
      <c r="B455" s="250" t="s">
        <v>1320</v>
      </c>
      <c r="C455" s="253" t="s">
        <v>2078</v>
      </c>
      <c r="D455" s="253" t="s">
        <v>1526</v>
      </c>
      <c r="E455" s="247">
        <v>6175600.8366802996</v>
      </c>
      <c r="F455" s="247">
        <v>6175600.8366802996</v>
      </c>
      <c r="G455" s="247">
        <v>7300154.1759207407</v>
      </c>
      <c r="H455" s="247">
        <v>3062414.67</v>
      </c>
    </row>
    <row r="456" spans="1:8">
      <c r="A456" s="249" t="s">
        <v>734</v>
      </c>
      <c r="B456" s="250" t="s">
        <v>1321</v>
      </c>
      <c r="C456" s="253" t="s">
        <v>2079</v>
      </c>
      <c r="D456" s="253" t="s">
        <v>1510</v>
      </c>
      <c r="E456" s="247">
        <v>10927871.426038336</v>
      </c>
      <c r="F456" s="247">
        <v>440657.9</v>
      </c>
      <c r="G456" s="247">
        <v>9208588.2582113072</v>
      </c>
      <c r="H456" s="247">
        <v>155772.57650096485</v>
      </c>
    </row>
    <row r="457" spans="1:8">
      <c r="A457" s="249" t="s">
        <v>734</v>
      </c>
      <c r="B457" s="250" t="s">
        <v>1321</v>
      </c>
      <c r="C457" s="253" t="s">
        <v>2080</v>
      </c>
      <c r="D457" s="253" t="s">
        <v>2081</v>
      </c>
      <c r="E457" s="247">
        <v>10927871.426038336</v>
      </c>
      <c r="F457" s="247">
        <v>783992.75</v>
      </c>
      <c r="G457" s="247">
        <v>9208588.2582113072</v>
      </c>
      <c r="H457" s="247">
        <v>277141.45287211874</v>
      </c>
    </row>
    <row r="458" spans="1:8">
      <c r="A458" s="249" t="s">
        <v>734</v>
      </c>
      <c r="B458" s="250" t="s">
        <v>1321</v>
      </c>
      <c r="C458" s="253" t="s">
        <v>2082</v>
      </c>
      <c r="D458" s="253" t="s">
        <v>1522</v>
      </c>
      <c r="E458" s="247">
        <v>10927871.426038336</v>
      </c>
      <c r="F458" s="247">
        <v>9703220.7799999993</v>
      </c>
      <c r="G458" s="247">
        <v>9208588.2582113072</v>
      </c>
      <c r="H458" s="247">
        <v>3430088.7406269163</v>
      </c>
    </row>
    <row r="459" spans="1:8">
      <c r="A459" s="249" t="s">
        <v>737</v>
      </c>
      <c r="B459" s="250" t="s">
        <v>735</v>
      </c>
      <c r="C459" s="253" t="s">
        <v>2083</v>
      </c>
      <c r="D459" s="253" t="s">
        <v>1510</v>
      </c>
      <c r="E459" s="247">
        <v>6176353.3293815898</v>
      </c>
      <c r="F459" s="247">
        <v>249056.63</v>
      </c>
      <c r="G459" s="247">
        <v>4816955.461925216</v>
      </c>
      <c r="H459" s="247">
        <v>81483.680284516144</v>
      </c>
    </row>
    <row r="460" spans="1:8">
      <c r="A460" s="249" t="s">
        <v>737</v>
      </c>
      <c r="B460" s="250" t="s">
        <v>735</v>
      </c>
      <c r="C460" s="253" t="s">
        <v>2084</v>
      </c>
      <c r="D460" s="253" t="s">
        <v>2085</v>
      </c>
      <c r="E460" s="247">
        <v>6176353.3293815898</v>
      </c>
      <c r="F460" s="247">
        <v>783992.75</v>
      </c>
      <c r="G460" s="247">
        <v>4816955.461925216</v>
      </c>
      <c r="H460" s="247">
        <v>256498.34973828477</v>
      </c>
    </row>
    <row r="461" spans="1:8">
      <c r="A461" s="249" t="s">
        <v>737</v>
      </c>
      <c r="B461" s="250" t="s">
        <v>735</v>
      </c>
      <c r="C461" s="253" t="s">
        <v>2086</v>
      </c>
      <c r="D461" s="253" t="s">
        <v>1522</v>
      </c>
      <c r="E461" s="247">
        <v>6176353.3293815898</v>
      </c>
      <c r="F461" s="247">
        <v>5143303</v>
      </c>
      <c r="G461" s="247">
        <v>4816955.461925216</v>
      </c>
      <c r="H461" s="247">
        <v>1682730.7799771992</v>
      </c>
    </row>
    <row r="462" spans="1:8">
      <c r="A462" s="249" t="s">
        <v>739</v>
      </c>
      <c r="B462" s="250" t="s">
        <v>1322</v>
      </c>
      <c r="C462" s="253" t="s">
        <v>2087</v>
      </c>
      <c r="D462" s="253" t="s">
        <v>2088</v>
      </c>
      <c r="E462" s="247">
        <v>4157299.2805294013</v>
      </c>
      <c r="F462" s="247">
        <v>897000</v>
      </c>
      <c r="G462" s="247">
        <v>2913507.0259126839</v>
      </c>
      <c r="H462" s="247">
        <v>263711.57056318544</v>
      </c>
    </row>
    <row r="463" spans="1:8">
      <c r="A463" s="249" t="s">
        <v>739</v>
      </c>
      <c r="B463" s="250" t="s">
        <v>1322</v>
      </c>
      <c r="C463" s="253" t="s">
        <v>2089</v>
      </c>
      <c r="D463" s="253"/>
      <c r="E463" s="247">
        <v>4157299.2805294013</v>
      </c>
      <c r="F463" s="247">
        <v>1465299.28</v>
      </c>
      <c r="G463" s="247">
        <v>2913507.0259126839</v>
      </c>
      <c r="H463" s="247">
        <v>430787.48547815473</v>
      </c>
    </row>
    <row r="464" spans="1:8">
      <c r="A464" s="249" t="s">
        <v>739</v>
      </c>
      <c r="B464" s="250" t="s">
        <v>1322</v>
      </c>
      <c r="C464" s="253" t="s">
        <v>2090</v>
      </c>
      <c r="D464" s="253"/>
      <c r="E464" s="247">
        <v>4157299.2805294013</v>
      </c>
      <c r="F464" s="247">
        <v>513000</v>
      </c>
      <c r="G464" s="247">
        <v>2913507.0259126839</v>
      </c>
      <c r="H464" s="247">
        <v>150818.32296422977</v>
      </c>
    </row>
    <row r="465" spans="1:8">
      <c r="A465" s="249" t="s">
        <v>739</v>
      </c>
      <c r="B465" s="250" t="s">
        <v>1322</v>
      </c>
      <c r="C465" s="253" t="s">
        <v>2091</v>
      </c>
      <c r="D465" s="253"/>
      <c r="E465" s="247">
        <v>4157299.2805294013</v>
      </c>
      <c r="F465" s="247">
        <v>1282000</v>
      </c>
      <c r="G465" s="247">
        <v>2913507.0259126839</v>
      </c>
      <c r="H465" s="247">
        <v>376898.81099442998</v>
      </c>
    </row>
    <row r="466" spans="1:8">
      <c r="A466" s="249" t="s">
        <v>740</v>
      </c>
      <c r="B466" s="250" t="s">
        <v>1324</v>
      </c>
      <c r="C466" s="253" t="s">
        <v>2092</v>
      </c>
      <c r="D466" s="253" t="s">
        <v>1055</v>
      </c>
      <c r="E466" s="247">
        <v>3603085.200765375</v>
      </c>
      <c r="F466" s="247">
        <v>3603085.200765375</v>
      </c>
      <c r="G466" s="247">
        <v>2560385.3342535505</v>
      </c>
      <c r="H466" s="247">
        <v>1074081.6399999999</v>
      </c>
    </row>
    <row r="467" spans="1:8">
      <c r="A467" s="249" t="s">
        <v>741</v>
      </c>
      <c r="B467" s="250" t="s">
        <v>1326</v>
      </c>
      <c r="C467" s="253" t="s">
        <v>2093</v>
      </c>
      <c r="D467" s="253" t="s">
        <v>1062</v>
      </c>
      <c r="E467" s="247">
        <v>1637140.2811751976</v>
      </c>
      <c r="F467" s="247">
        <v>1637140.28</v>
      </c>
      <c r="G467" s="247">
        <v>3103486.3897337737</v>
      </c>
      <c r="H467" s="247">
        <v>1301912.54</v>
      </c>
    </row>
    <row r="468" spans="1:8">
      <c r="A468" s="249" t="s">
        <v>744</v>
      </c>
      <c r="B468" s="250" t="s">
        <v>742</v>
      </c>
      <c r="C468" s="253" t="s">
        <v>2094</v>
      </c>
      <c r="D468" s="253" t="s">
        <v>1692</v>
      </c>
      <c r="E468" s="247">
        <v>676977.12858868483</v>
      </c>
      <c r="F468" s="247">
        <v>676977.12858868483</v>
      </c>
      <c r="G468" s="247">
        <v>1338048.3939069365</v>
      </c>
      <c r="H468" s="247">
        <v>561311.30000000005</v>
      </c>
    </row>
    <row r="469" spans="1:8">
      <c r="A469" s="249" t="s">
        <v>747</v>
      </c>
      <c r="B469" s="250" t="s">
        <v>745</v>
      </c>
      <c r="C469" s="253" t="s">
        <v>2095</v>
      </c>
      <c r="D469" s="253" t="s">
        <v>1591</v>
      </c>
      <c r="E469" s="247">
        <v>2961380.6472191699</v>
      </c>
      <c r="F469" s="247">
        <v>2961380.6472191699</v>
      </c>
      <c r="G469" s="247">
        <v>129984.24840729963</v>
      </c>
      <c r="H469" s="247">
        <v>54528.39</v>
      </c>
    </row>
    <row r="470" spans="1:8">
      <c r="A470" s="249" t="s">
        <v>748</v>
      </c>
      <c r="B470" s="250" t="s">
        <v>1328</v>
      </c>
      <c r="C470" s="253" t="s">
        <v>2096</v>
      </c>
      <c r="D470" s="253" t="s">
        <v>1057</v>
      </c>
      <c r="E470" s="247">
        <v>6988145.2064522086</v>
      </c>
      <c r="F470" s="247">
        <v>1024039.1083414492</v>
      </c>
      <c r="G470" s="247">
        <v>2441094.42</v>
      </c>
      <c r="H470" s="247">
        <v>1024039.1</v>
      </c>
    </row>
    <row r="471" spans="1:8">
      <c r="A471" s="249" t="s">
        <v>1331</v>
      </c>
      <c r="B471" s="250" t="s">
        <v>1332</v>
      </c>
      <c r="C471" s="253" t="s">
        <v>2097</v>
      </c>
      <c r="D471" s="253" t="s">
        <v>1982</v>
      </c>
      <c r="E471" s="247">
        <v>191966.14099238225</v>
      </c>
      <c r="F471" s="247">
        <v>191966.14</v>
      </c>
      <c r="G471" s="247">
        <v>197272.68438179686</v>
      </c>
      <c r="H471" s="247">
        <v>82755.89</v>
      </c>
    </row>
    <row r="472" spans="1:8">
      <c r="A472" s="249" t="s">
        <v>751</v>
      </c>
      <c r="B472" s="250" t="s">
        <v>749</v>
      </c>
      <c r="C472" s="253" t="s">
        <v>2098</v>
      </c>
      <c r="D472" s="253" t="s">
        <v>1057</v>
      </c>
      <c r="E472" s="247">
        <v>1603885.6256546238</v>
      </c>
      <c r="F472" s="247">
        <v>331684.81019195216</v>
      </c>
      <c r="G472" s="247">
        <v>790667.01</v>
      </c>
      <c r="H472" s="247">
        <v>331684.81</v>
      </c>
    </row>
    <row r="473" spans="1:8">
      <c r="A473" s="249" t="s">
        <v>754</v>
      </c>
      <c r="B473" s="250" t="s">
        <v>1333</v>
      </c>
      <c r="C473" s="253" t="s">
        <v>2099</v>
      </c>
      <c r="D473" s="253" t="s">
        <v>2100</v>
      </c>
      <c r="E473" s="247">
        <v>180293.45716552899</v>
      </c>
      <c r="F473" s="247">
        <v>180293.45716552899</v>
      </c>
      <c r="G473" s="247">
        <v>316042.43219372956</v>
      </c>
      <c r="H473" s="247">
        <v>132579.79999999999</v>
      </c>
    </row>
    <row r="474" spans="1:8">
      <c r="A474" s="249" t="s">
        <v>1362</v>
      </c>
      <c r="B474" s="250" t="s">
        <v>1363</v>
      </c>
      <c r="C474" s="253" t="s">
        <v>2101</v>
      </c>
      <c r="D474" s="253" t="s">
        <v>1057</v>
      </c>
      <c r="E474" s="247">
        <v>55706.298304046628</v>
      </c>
      <c r="F474" s="247">
        <v>55706.298304046628</v>
      </c>
      <c r="G474" s="247">
        <v>-38534.755594573508</v>
      </c>
      <c r="H474" s="247">
        <v>0</v>
      </c>
    </row>
    <row r="475" spans="1:8">
      <c r="A475" s="249" t="s">
        <v>756</v>
      </c>
      <c r="B475" s="250" t="s">
        <v>1334</v>
      </c>
      <c r="C475" s="253" t="s">
        <v>2102</v>
      </c>
      <c r="D475" s="253" t="s">
        <v>1078</v>
      </c>
      <c r="E475" s="247">
        <v>10488511.518372888</v>
      </c>
      <c r="F475" s="247">
        <v>10488511.518372888</v>
      </c>
      <c r="G475" s="247">
        <v>8717187.4508077577</v>
      </c>
      <c r="H475" s="247">
        <v>3656860.13</v>
      </c>
    </row>
    <row r="476" spans="1:8">
      <c r="A476" s="249" t="s">
        <v>758</v>
      </c>
      <c r="B476" s="250" t="s">
        <v>1335</v>
      </c>
      <c r="C476" s="253" t="s">
        <v>2103</v>
      </c>
      <c r="D476" s="253" t="s">
        <v>1892</v>
      </c>
      <c r="E476" s="247">
        <v>568975.36129671603</v>
      </c>
      <c r="F476" s="247">
        <v>568975.36129671603</v>
      </c>
      <c r="G476" s="247">
        <v>1105880.0630328357</v>
      </c>
      <c r="H476" s="247">
        <v>463916.68</v>
      </c>
    </row>
    <row r="477" spans="1:8">
      <c r="A477" s="249" t="s">
        <v>761</v>
      </c>
      <c r="B477" s="250" t="s">
        <v>759</v>
      </c>
      <c r="C477" s="253" t="s">
        <v>2104</v>
      </c>
      <c r="D477" s="253" t="s">
        <v>1513</v>
      </c>
      <c r="E477" s="247">
        <v>4607043.4674135288</v>
      </c>
      <c r="F477" s="247">
        <v>4607043.4674135288</v>
      </c>
      <c r="G477" s="247">
        <v>3940635.2069033994</v>
      </c>
      <c r="H477" s="247">
        <v>1653096.46</v>
      </c>
    </row>
    <row r="478" spans="1:8">
      <c r="A478" s="249" t="s">
        <v>763</v>
      </c>
      <c r="B478" s="250" t="s">
        <v>1336</v>
      </c>
      <c r="C478" s="253" t="s">
        <v>2105</v>
      </c>
      <c r="D478" s="253" t="s">
        <v>2106</v>
      </c>
      <c r="E478" s="247">
        <v>708280.80425376736</v>
      </c>
      <c r="F478" s="247">
        <v>708280.80425376736</v>
      </c>
      <c r="G478" s="247">
        <v>1371814.627005124</v>
      </c>
      <c r="H478" s="247">
        <v>575476.23</v>
      </c>
    </row>
    <row r="479" spans="1:8">
      <c r="A479" s="249" t="s">
        <v>765</v>
      </c>
      <c r="B479" s="250" t="s">
        <v>1340</v>
      </c>
      <c r="C479" s="253" t="s">
        <v>2107</v>
      </c>
      <c r="D479" s="253" t="s">
        <v>1069</v>
      </c>
      <c r="E479" s="247">
        <v>1029392.5140455734</v>
      </c>
      <c r="F479" s="247">
        <v>620000</v>
      </c>
      <c r="G479" s="247">
        <v>972261.76269073167</v>
      </c>
      <c r="H479" s="247">
        <v>245655.1349883049</v>
      </c>
    </row>
    <row r="480" spans="1:8">
      <c r="A480" s="249" t="s">
        <v>765</v>
      </c>
      <c r="B480" s="250" t="s">
        <v>1340</v>
      </c>
      <c r="C480" s="253" t="s">
        <v>2108</v>
      </c>
      <c r="D480" s="253" t="s">
        <v>2109</v>
      </c>
      <c r="E480" s="247">
        <v>1029392.5140455734</v>
      </c>
      <c r="F480" s="247">
        <v>409392.51</v>
      </c>
      <c r="G480" s="247">
        <v>972261.76269073167</v>
      </c>
      <c r="H480" s="247">
        <v>162208.66501169509</v>
      </c>
    </row>
    <row r="481" spans="1:13">
      <c r="A481" s="249" t="s">
        <v>1342</v>
      </c>
      <c r="B481" s="250" t="s">
        <v>1343</v>
      </c>
      <c r="C481" s="253" t="s">
        <v>2110</v>
      </c>
      <c r="D481" s="253" t="s">
        <v>1055</v>
      </c>
      <c r="E481" s="247">
        <v>6901390.6634309515</v>
      </c>
      <c r="F481" s="247">
        <v>6901390.6634309515</v>
      </c>
      <c r="G481" s="247">
        <v>8158107.5591752455</v>
      </c>
      <c r="H481" s="247">
        <v>3422326.12</v>
      </c>
    </row>
    <row r="482" spans="1:13">
      <c r="A482" s="249" t="s">
        <v>1344</v>
      </c>
      <c r="B482" s="250" t="s">
        <v>1345</v>
      </c>
      <c r="C482" s="253" t="s">
        <v>2111</v>
      </c>
      <c r="D482" s="253" t="s">
        <v>1851</v>
      </c>
      <c r="E482" s="247">
        <v>578882.35316205316</v>
      </c>
      <c r="F482" s="247">
        <v>450000</v>
      </c>
      <c r="G482" s="247">
        <v>886922.87880269822</v>
      </c>
      <c r="H482" s="247">
        <v>372064.14</v>
      </c>
    </row>
    <row r="483" spans="1:13" ht="15">
      <c r="A483" s="249" t="s">
        <v>1364</v>
      </c>
      <c r="B483" s="254" t="s">
        <v>1365</v>
      </c>
      <c r="C483" s="253" t="s">
        <v>2112</v>
      </c>
      <c r="D483" s="262" t="s">
        <v>1057</v>
      </c>
      <c r="E483" s="247">
        <v>128211.36745493588</v>
      </c>
      <c r="F483" s="252">
        <v>128211.37</v>
      </c>
      <c r="G483" s="247">
        <v>152317.45415098645</v>
      </c>
      <c r="H483" s="247">
        <v>63897.17</v>
      </c>
    </row>
    <row r="484" spans="1:13">
      <c r="A484" s="263" t="s">
        <v>1482</v>
      </c>
      <c r="B484" s="250" t="s">
        <v>1347</v>
      </c>
      <c r="C484" s="253" t="s">
        <v>2113</v>
      </c>
      <c r="D484" s="253" t="s">
        <v>1055</v>
      </c>
      <c r="E484" s="247">
        <v>4270640.2881723484</v>
      </c>
      <c r="F484" s="247">
        <v>4270640.29</v>
      </c>
      <c r="G484" s="247">
        <v>3530078.0191502133</v>
      </c>
      <c r="H484" s="247">
        <v>1480867.72</v>
      </c>
    </row>
    <row r="485" spans="1:13">
      <c r="A485" s="249" t="s">
        <v>1348</v>
      </c>
      <c r="B485" s="250" t="s">
        <v>677</v>
      </c>
      <c r="C485" s="253" t="s">
        <v>2114</v>
      </c>
      <c r="D485" s="253" t="s">
        <v>1203</v>
      </c>
      <c r="E485" s="247">
        <v>7962613.7932774946</v>
      </c>
      <c r="F485" s="247">
        <v>3627348.1</v>
      </c>
      <c r="G485" s="247">
        <v>5181145.075536849</v>
      </c>
      <c r="H485" s="247">
        <v>2173490.35</v>
      </c>
    </row>
    <row r="486" spans="1:13">
      <c r="A486" s="249" t="s">
        <v>1484</v>
      </c>
      <c r="B486" s="250" t="s">
        <v>1225</v>
      </c>
      <c r="C486" s="253" t="s">
        <v>2115</v>
      </c>
      <c r="D486" s="253" t="s">
        <v>403</v>
      </c>
      <c r="E486" s="247">
        <v>347078.6082702619</v>
      </c>
      <c r="F486" s="247">
        <v>347078.6082702619</v>
      </c>
      <c r="G486" s="247">
        <v>661435.25761241827</v>
      </c>
      <c r="H486" s="247">
        <v>277472.09000000003</v>
      </c>
    </row>
    <row r="487" spans="1:13">
      <c r="F487" s="248">
        <f>SUM(F2:F486)</f>
        <v>1742898231.7941105</v>
      </c>
      <c r="H487" s="248">
        <f>SUM(H2:H486)</f>
        <v>612522188.44999933</v>
      </c>
    </row>
    <row r="488" spans="1:13">
      <c r="H488" s="266">
        <v>612894002.03999996</v>
      </c>
    </row>
    <row r="489" spans="1:13">
      <c r="F489" s="247">
        <v>1742897733.0904808</v>
      </c>
      <c r="H489" s="266">
        <v>2.9999375343322754E-2</v>
      </c>
    </row>
    <row r="490" spans="1:13">
      <c r="F490" s="248">
        <f>F487-F489</f>
        <v>498.70362973213196</v>
      </c>
    </row>
    <row r="493" spans="1:13">
      <c r="H493" s="266">
        <v>2584891.8199999998</v>
      </c>
      <c r="M493" s="248">
        <f>M366-H369</f>
        <v>0</v>
      </c>
    </row>
    <row r="494" spans="1:13">
      <c r="H494" s="266">
        <v>2584891.8199999998</v>
      </c>
    </row>
    <row r="496" spans="1:13">
      <c r="H496" s="248">
        <v>0</v>
      </c>
    </row>
    <row r="498" spans="8:8">
      <c r="H498" s="266">
        <v>2584891.8199999998</v>
      </c>
    </row>
  </sheetData>
  <conditionalFormatting sqref="F1">
    <cfRule type="duplicateValues" dxfId="2" priority="3"/>
  </conditionalFormatting>
  <conditionalFormatting sqref="G1">
    <cfRule type="duplicateValues" dxfId="1" priority="2"/>
  </conditionalFormatting>
  <conditionalFormatting sqref="H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workbookViewId="0">
      <selection activeCell="I19" sqref="I19"/>
    </sheetView>
  </sheetViews>
  <sheetFormatPr defaultRowHeight="12.75"/>
  <cols>
    <col min="1" max="1" width="11.7109375" bestFit="1" customWidth="1"/>
    <col min="2" max="2" width="70" bestFit="1" customWidth="1"/>
    <col min="3" max="3" width="15.28515625" bestFit="1" customWidth="1"/>
    <col min="4" max="5" width="14.140625" bestFit="1" customWidth="1"/>
    <col min="6" max="6" width="12.42578125" bestFit="1" customWidth="1"/>
  </cols>
  <sheetData>
    <row r="1" spans="1:6" ht="39" thickBot="1">
      <c r="A1" s="114" t="s">
        <v>1084</v>
      </c>
      <c r="B1" s="114" t="s">
        <v>1054</v>
      </c>
      <c r="C1" s="113" t="s">
        <v>1376</v>
      </c>
      <c r="D1" s="113" t="s">
        <v>1378</v>
      </c>
      <c r="E1" s="113" t="s">
        <v>1039</v>
      </c>
    </row>
    <row r="2" spans="1:6" s="8" customFormat="1">
      <c r="A2" s="118" t="s">
        <v>77</v>
      </c>
      <c r="B2" s="130" t="s">
        <v>1120</v>
      </c>
      <c r="C2" s="110">
        <v>-287215.17166558793</v>
      </c>
      <c r="D2" s="110">
        <v>-120486.76</v>
      </c>
      <c r="E2" s="265"/>
      <c r="F2" s="111"/>
    </row>
    <row r="3" spans="1:6" s="8" customFormat="1">
      <c r="A3" s="118" t="s">
        <v>78</v>
      </c>
      <c r="B3" s="121" t="s">
        <v>1121</v>
      </c>
      <c r="C3" s="110">
        <v>-1119840.5958027816</v>
      </c>
      <c r="D3" s="110">
        <v>-469773.12</v>
      </c>
      <c r="E3" s="265"/>
      <c r="F3" s="111"/>
    </row>
    <row r="4" spans="1:6" s="8" customFormat="1">
      <c r="A4" s="118" t="s">
        <v>79</v>
      </c>
      <c r="B4" s="121" t="s">
        <v>1122</v>
      </c>
      <c r="C4" s="110">
        <v>-2668407.926435804</v>
      </c>
      <c r="D4" s="110">
        <v>-1119397.1200000001</v>
      </c>
      <c r="E4" s="265"/>
      <c r="F4" s="111"/>
    </row>
    <row r="5" spans="1:6" s="8" customFormat="1">
      <c r="A5" s="118" t="s">
        <v>83</v>
      </c>
      <c r="B5" s="121" t="s">
        <v>1124</v>
      </c>
      <c r="C5" s="110">
        <v>-152299.18152104795</v>
      </c>
      <c r="D5" s="110">
        <v>-63889.5</v>
      </c>
      <c r="E5" s="265"/>
      <c r="F5" s="111"/>
    </row>
    <row r="6" spans="1:6" s="8" customFormat="1">
      <c r="A6" s="118" t="s">
        <v>187</v>
      </c>
      <c r="B6" s="121" t="s">
        <v>186</v>
      </c>
      <c r="C6" s="110">
        <v>-1443.4820400914177</v>
      </c>
      <c r="D6" s="110">
        <v>-605.54</v>
      </c>
      <c r="E6" s="265"/>
      <c r="F6" s="111"/>
    </row>
    <row r="7" spans="1:6" s="8" customFormat="1">
      <c r="A7" s="118" t="s">
        <v>238</v>
      </c>
      <c r="B7" s="121" t="s">
        <v>1166</v>
      </c>
      <c r="C7" s="110">
        <v>-1673.6615424724805</v>
      </c>
      <c r="D7" s="110">
        <v>-702.1</v>
      </c>
      <c r="E7" s="265"/>
      <c r="F7" s="111"/>
    </row>
    <row r="8" spans="1:6" s="8" customFormat="1">
      <c r="A8" s="118" t="s">
        <v>271</v>
      </c>
      <c r="B8" s="121" t="s">
        <v>1176</v>
      </c>
      <c r="C8" s="110">
        <v>-230128.34081377971</v>
      </c>
      <c r="D8" s="110">
        <v>-96538.83</v>
      </c>
      <c r="E8" s="265"/>
      <c r="F8" s="111"/>
    </row>
    <row r="9" spans="1:6" s="8" customFormat="1">
      <c r="A9" s="118" t="s">
        <v>352</v>
      </c>
      <c r="B9" s="121" t="s">
        <v>1201</v>
      </c>
      <c r="C9" s="110">
        <v>-195001.71782565975</v>
      </c>
      <c r="D9" s="110">
        <v>-81803.22</v>
      </c>
      <c r="E9" s="265"/>
      <c r="F9" s="111"/>
    </row>
    <row r="10" spans="1:6" s="8" customFormat="1">
      <c r="A10" s="118" t="s">
        <v>419</v>
      </c>
      <c r="B10" s="121" t="s">
        <v>418</v>
      </c>
      <c r="C10" s="110">
        <v>-1741119.2716939342</v>
      </c>
      <c r="D10" s="110">
        <v>-730399.53</v>
      </c>
      <c r="E10" s="265"/>
      <c r="F10" s="111"/>
    </row>
    <row r="11" spans="1:6" s="8" customFormat="1">
      <c r="A11" s="118" t="s">
        <v>430</v>
      </c>
      <c r="B11" s="121" t="s">
        <v>1230</v>
      </c>
      <c r="C11" s="110">
        <v>-535097.59999999998</v>
      </c>
      <c r="D11" s="110">
        <v>-224473.44</v>
      </c>
      <c r="E11" s="265"/>
      <c r="F11" s="111"/>
    </row>
    <row r="12" spans="1:6" s="8" customFormat="1">
      <c r="A12" s="118" t="s">
        <v>433</v>
      </c>
      <c r="B12" s="121" t="s">
        <v>1232</v>
      </c>
      <c r="C12" s="110">
        <v>-1281629.8609543876</v>
      </c>
      <c r="D12" s="110">
        <v>-537643.72</v>
      </c>
      <c r="E12" s="265"/>
      <c r="F12" s="111"/>
    </row>
    <row r="13" spans="1:6" s="8" customFormat="1">
      <c r="A13" s="118" t="s">
        <v>453</v>
      </c>
      <c r="B13" s="121" t="s">
        <v>451</v>
      </c>
      <c r="C13" s="110">
        <v>-633970.93977420591</v>
      </c>
      <c r="D13" s="110">
        <v>-265950.8</v>
      </c>
      <c r="E13" s="265"/>
      <c r="F13" s="111"/>
    </row>
    <row r="14" spans="1:6" s="8" customFormat="1">
      <c r="A14" s="118" t="s">
        <v>518</v>
      </c>
      <c r="B14" s="121" t="s">
        <v>1066</v>
      </c>
      <c r="C14" s="110">
        <v>-100859.76888335531</v>
      </c>
      <c r="D14" s="110">
        <v>-42310.67</v>
      </c>
      <c r="E14" s="265"/>
      <c r="F14" s="111"/>
    </row>
    <row r="15" spans="1:6" s="8" customFormat="1">
      <c r="A15" s="118" t="s">
        <v>543</v>
      </c>
      <c r="B15" s="121" t="s">
        <v>1059</v>
      </c>
      <c r="C15" s="110">
        <v>-16125.45405852799</v>
      </c>
      <c r="D15" s="110">
        <v>-6764.62</v>
      </c>
      <c r="E15" s="265"/>
      <c r="F15" s="111"/>
    </row>
    <row r="16" spans="1:6" s="8" customFormat="1">
      <c r="A16" s="118" t="s">
        <v>544</v>
      </c>
      <c r="B16" s="121" t="s">
        <v>1252</v>
      </c>
      <c r="C16" s="110">
        <v>-668971.93999999994</v>
      </c>
      <c r="D16" s="110">
        <v>-280633.71999999997</v>
      </c>
      <c r="E16" s="265"/>
      <c r="F16" s="111"/>
    </row>
    <row r="17" spans="1:6" s="8" customFormat="1">
      <c r="A17" s="118" t="s">
        <v>564</v>
      </c>
      <c r="B17" s="121" t="s">
        <v>1257</v>
      </c>
      <c r="C17" s="110">
        <v>-1258445.819955528</v>
      </c>
      <c r="D17" s="110">
        <v>-527918.02</v>
      </c>
      <c r="E17" s="265"/>
      <c r="F17" s="111"/>
    </row>
    <row r="18" spans="1:6" s="8" customFormat="1">
      <c r="A18" s="115" t="s">
        <v>961</v>
      </c>
      <c r="B18" s="148" t="s">
        <v>962</v>
      </c>
      <c r="C18" s="110">
        <v>-14394.29987591108</v>
      </c>
      <c r="D18" s="110">
        <v>-6038.4</v>
      </c>
      <c r="E18" s="265"/>
      <c r="F18" s="111"/>
    </row>
    <row r="19" spans="1:6" s="8" customFormat="1">
      <c r="A19" s="115" t="s">
        <v>966</v>
      </c>
      <c r="B19" s="148" t="s">
        <v>1360</v>
      </c>
      <c r="C19" s="110">
        <v>-29333.045857377692</v>
      </c>
      <c r="D19" s="110">
        <v>-12305.21</v>
      </c>
      <c r="E19" s="265"/>
      <c r="F19" s="111"/>
    </row>
    <row r="20" spans="1:6" s="8" customFormat="1">
      <c r="A20" s="115" t="s">
        <v>1362</v>
      </c>
      <c r="B20" s="148" t="s">
        <v>1363</v>
      </c>
      <c r="C20" s="110">
        <v>-38534.755594573508</v>
      </c>
      <c r="D20" s="110">
        <v>-16165.32</v>
      </c>
      <c r="E20" s="265"/>
      <c r="F20" s="111"/>
    </row>
    <row r="21" spans="1:6" s="8" customFormat="1">
      <c r="A21" s="118"/>
      <c r="B21" s="121"/>
      <c r="C21" s="110"/>
      <c r="D21" s="264"/>
      <c r="E21" s="265"/>
      <c r="F21" s="111"/>
    </row>
    <row r="22" spans="1:6">
      <c r="A22" s="41"/>
      <c r="B22" s="42"/>
      <c r="C22" s="110"/>
      <c r="D22" s="110"/>
      <c r="E22" s="110"/>
      <c r="F22" s="111"/>
    </row>
    <row r="23" spans="1:6">
      <c r="A23" s="41"/>
      <c r="B23" s="42"/>
      <c r="C23" s="110"/>
      <c r="D23" s="110"/>
      <c r="E23" s="110"/>
      <c r="F23" s="111"/>
    </row>
    <row r="24" spans="1:6">
      <c r="A24" s="41"/>
      <c r="B24" s="42"/>
      <c r="C24" s="110"/>
      <c r="D24" s="110"/>
      <c r="E24" s="110"/>
      <c r="F24" s="111"/>
    </row>
    <row r="25" spans="1:6">
      <c r="A25" s="41"/>
      <c r="B25" s="42"/>
      <c r="C25" s="110"/>
      <c r="D25" s="110"/>
      <c r="E25" s="110"/>
      <c r="F25" s="111"/>
    </row>
    <row r="26" spans="1:6">
      <c r="A26" s="45"/>
      <c r="B26" s="45"/>
      <c r="C26" s="110"/>
      <c r="D26" s="110"/>
      <c r="E26" s="110"/>
      <c r="F26" s="111"/>
    </row>
    <row r="27" spans="1:6">
      <c r="C27" s="112">
        <f>SUM(C2:C26)</f>
        <v>-10974492.834295023</v>
      </c>
      <c r="D27" s="112">
        <f>SUM(D2:D26)</f>
        <v>-4603799.6399999997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5" sqref="A5"/>
    </sheetView>
  </sheetViews>
  <sheetFormatPr defaultRowHeight="12.75"/>
  <cols>
    <col min="1" max="1" width="10" bestFit="1" customWidth="1"/>
    <col min="2" max="2" width="58" customWidth="1"/>
    <col min="3" max="3" width="14.42578125" style="8" bestFit="1" customWidth="1"/>
    <col min="4" max="4" width="14.140625" style="7" bestFit="1" customWidth="1"/>
    <col min="5" max="5" width="22" style="7" bestFit="1" customWidth="1"/>
    <col min="6" max="6" width="22" style="7" customWidth="1"/>
    <col min="7" max="7" width="10" bestFit="1" customWidth="1"/>
    <col min="8" max="8" width="14.7109375" style="11" customWidth="1"/>
    <col min="9" max="9" width="32.85546875" style="89" bestFit="1" customWidth="1"/>
  </cols>
  <sheetData>
    <row r="1" spans="1:10" s="8" customFormat="1">
      <c r="A1" s="109" t="s">
        <v>1030</v>
      </c>
      <c r="D1" s="7"/>
      <c r="E1" s="7"/>
      <c r="F1" s="7"/>
      <c r="H1" s="11"/>
      <c r="I1" s="89"/>
    </row>
    <row r="2" spans="1:10" ht="25.5">
      <c r="A2" s="45" t="s">
        <v>2</v>
      </c>
      <c r="B2" s="45" t="s">
        <v>1018</v>
      </c>
      <c r="C2" s="120" t="s">
        <v>1377</v>
      </c>
      <c r="D2" s="85" t="s">
        <v>1016</v>
      </c>
      <c r="E2" s="85" t="s">
        <v>1017</v>
      </c>
      <c r="F2" s="85" t="s">
        <v>1031</v>
      </c>
      <c r="G2" s="86" t="s">
        <v>1019</v>
      </c>
      <c r="H2" s="91" t="s">
        <v>1022</v>
      </c>
      <c r="I2" s="90" t="s">
        <v>1023</v>
      </c>
    </row>
    <row r="3" spans="1:10">
      <c r="A3" s="118" t="s">
        <v>81</v>
      </c>
      <c r="B3" s="121" t="s">
        <v>80</v>
      </c>
      <c r="C3" s="120" t="s">
        <v>953</v>
      </c>
      <c r="D3" s="123">
        <v>-288811.86279267003</v>
      </c>
      <c r="E3" s="70">
        <v>0</v>
      </c>
      <c r="F3" s="72">
        <f>D3+E3</f>
        <v>-288811.86279267003</v>
      </c>
      <c r="G3" s="123">
        <v>0</v>
      </c>
      <c r="H3" s="44">
        <v>0</v>
      </c>
      <c r="I3" s="90"/>
    </row>
    <row r="4" spans="1:10">
      <c r="A4" s="118" t="s">
        <v>82</v>
      </c>
      <c r="B4" s="121" t="s">
        <v>1123</v>
      </c>
      <c r="C4" s="120" t="s">
        <v>953</v>
      </c>
      <c r="D4" s="123">
        <v>-191306.92511867994</v>
      </c>
      <c r="E4" s="70">
        <v>0</v>
      </c>
      <c r="F4" s="72">
        <f t="shared" ref="F4:F8" si="0">D4+E4</f>
        <v>-191306.92511867994</v>
      </c>
      <c r="G4" s="123">
        <v>414600.57615054492</v>
      </c>
      <c r="H4" s="44">
        <v>0</v>
      </c>
      <c r="I4" s="90"/>
      <c r="J4" s="8"/>
    </row>
    <row r="5" spans="1:10">
      <c r="A5" s="118" t="s">
        <v>1169</v>
      </c>
      <c r="B5" s="121" t="s">
        <v>1170</v>
      </c>
      <c r="C5" s="120" t="s">
        <v>949</v>
      </c>
      <c r="D5" s="123">
        <v>-7660691.830269644</v>
      </c>
      <c r="E5" s="70">
        <v>0</v>
      </c>
      <c r="F5" s="72">
        <f t="shared" si="0"/>
        <v>-7660691.830269644</v>
      </c>
      <c r="G5" s="123">
        <v>0</v>
      </c>
      <c r="H5" s="44">
        <v>0</v>
      </c>
      <c r="I5" s="90"/>
    </row>
    <row r="6" spans="1:10">
      <c r="A6" s="118" t="s">
        <v>269</v>
      </c>
      <c r="B6" s="121" t="s">
        <v>268</v>
      </c>
      <c r="C6" s="120" t="s">
        <v>953</v>
      </c>
      <c r="D6" s="123">
        <v>-372268.31102348992</v>
      </c>
      <c r="E6" s="70">
        <v>0</v>
      </c>
      <c r="F6" s="72">
        <f t="shared" si="0"/>
        <v>-372268.31102348992</v>
      </c>
      <c r="G6" s="123">
        <v>0</v>
      </c>
      <c r="H6" s="44">
        <v>0</v>
      </c>
      <c r="I6" s="90"/>
    </row>
    <row r="7" spans="1:10">
      <c r="A7" s="118" t="s">
        <v>332</v>
      </c>
      <c r="B7" s="121" t="s">
        <v>331</v>
      </c>
      <c r="C7" s="120" t="s">
        <v>953</v>
      </c>
      <c r="D7" s="123">
        <v>-857743.16657156916</v>
      </c>
      <c r="E7" s="70">
        <v>0</v>
      </c>
      <c r="F7" s="72">
        <f t="shared" si="0"/>
        <v>-857743.16657156916</v>
      </c>
      <c r="G7" s="123">
        <v>0</v>
      </c>
      <c r="H7" s="44">
        <v>0</v>
      </c>
      <c r="I7" s="90"/>
      <c r="J7" s="8"/>
    </row>
    <row r="8" spans="1:10">
      <c r="A8" s="118" t="s">
        <v>641</v>
      </c>
      <c r="B8" s="121" t="s">
        <v>640</v>
      </c>
      <c r="C8" s="120" t="s">
        <v>953</v>
      </c>
      <c r="D8" s="123">
        <v>-1120972.9720788903</v>
      </c>
      <c r="E8" s="70">
        <v>0</v>
      </c>
      <c r="F8" s="72">
        <f t="shared" si="0"/>
        <v>-1120972.9720788903</v>
      </c>
      <c r="G8" s="123">
        <v>0</v>
      </c>
      <c r="H8" s="44">
        <v>0</v>
      </c>
      <c r="I8" s="90"/>
    </row>
    <row r="15" spans="1:10">
      <c r="B15" s="8"/>
      <c r="D15" s="8"/>
      <c r="E15" s="8"/>
    </row>
    <row r="16" spans="1:10">
      <c r="B16" s="8"/>
      <c r="D16" s="8"/>
      <c r="E16" s="8"/>
    </row>
    <row r="17" spans="2:5">
      <c r="B17" s="8"/>
      <c r="D17" s="8"/>
      <c r="E17" s="8"/>
    </row>
    <row r="18" spans="2:5">
      <c r="B18" s="8"/>
      <c r="D18" s="8"/>
      <c r="E18" s="8"/>
    </row>
    <row r="19" spans="2:5">
      <c r="B19" s="8"/>
      <c r="D19" s="8"/>
      <c r="E19" s="8"/>
    </row>
    <row r="20" spans="2:5">
      <c r="B20" s="8"/>
      <c r="D20" s="8"/>
      <c r="E20" s="8"/>
    </row>
    <row r="21" spans="2:5">
      <c r="B21" s="8"/>
      <c r="D21" s="8"/>
      <c r="E21" s="8"/>
    </row>
    <row r="22" spans="2:5">
      <c r="B22" s="8"/>
      <c r="D22" s="8"/>
      <c r="E22" s="8"/>
    </row>
    <row r="23" spans="2:5">
      <c r="B23" s="8"/>
      <c r="D23" s="8"/>
      <c r="E23" s="8"/>
    </row>
    <row r="24" spans="2:5">
      <c r="B24" s="8"/>
      <c r="D24" s="8"/>
      <c r="E24" s="8"/>
    </row>
    <row r="25" spans="2:5">
      <c r="B25" s="8"/>
      <c r="D25" s="8"/>
      <c r="E25" s="8"/>
    </row>
    <row r="26" spans="2:5">
      <c r="B26" s="8"/>
      <c r="D26" s="8"/>
      <c r="E26" s="8"/>
    </row>
    <row r="27" spans="2:5">
      <c r="B27" s="8"/>
      <c r="D27" s="8"/>
      <c r="E27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43" sqref="B343"/>
    </sheetView>
  </sheetViews>
  <sheetFormatPr defaultRowHeight="12.75"/>
  <cols>
    <col min="2" max="2" width="10" bestFit="1" customWidth="1"/>
    <col min="4" max="4" width="14.85546875" bestFit="1" customWidth="1"/>
    <col min="6" max="6" width="47" bestFit="1" customWidth="1"/>
    <col min="8" max="8" width="11.140625" style="8" bestFit="1" customWidth="1"/>
    <col min="9" max="9" width="37.5703125" style="8" bestFit="1" customWidth="1"/>
  </cols>
  <sheetData>
    <row r="1" spans="1:9">
      <c r="A1" s="109" t="s">
        <v>1038</v>
      </c>
    </row>
    <row r="2" spans="1:9" s="8" customFormat="1" ht="51">
      <c r="A2" s="1" t="s">
        <v>1</v>
      </c>
      <c r="B2" s="1" t="s">
        <v>2</v>
      </c>
      <c r="C2" s="2" t="s">
        <v>971</v>
      </c>
      <c r="D2" s="5" t="s">
        <v>944</v>
      </c>
      <c r="E2" s="5" t="s">
        <v>951</v>
      </c>
      <c r="F2" s="1" t="s">
        <v>0</v>
      </c>
      <c r="G2" s="1" t="s">
        <v>766</v>
      </c>
      <c r="H2" s="2" t="s">
        <v>1464</v>
      </c>
      <c r="I2" s="2" t="s">
        <v>1469</v>
      </c>
    </row>
    <row r="3" spans="1:9">
      <c r="A3" s="118" t="s">
        <v>1149</v>
      </c>
      <c r="B3" s="118" t="s">
        <v>185</v>
      </c>
      <c r="C3" s="119" t="s">
        <v>949</v>
      </c>
      <c r="D3" s="119"/>
      <c r="E3" s="120"/>
      <c r="F3" s="121" t="s">
        <v>1150</v>
      </c>
      <c r="G3" s="121" t="s">
        <v>775</v>
      </c>
      <c r="H3" s="44">
        <v>732228.66999999993</v>
      </c>
      <c r="I3" s="43" t="s">
        <v>1467</v>
      </c>
    </row>
    <row r="4" spans="1:9">
      <c r="A4" s="118" t="s">
        <v>1241</v>
      </c>
      <c r="B4" s="118" t="s">
        <v>1242</v>
      </c>
      <c r="C4" s="119" t="s">
        <v>949</v>
      </c>
      <c r="D4" s="119"/>
      <c r="E4" s="120"/>
      <c r="F4" s="121" t="s">
        <v>1243</v>
      </c>
      <c r="G4" s="121" t="s">
        <v>780</v>
      </c>
      <c r="H4" s="44">
        <v>0</v>
      </c>
      <c r="I4" s="43" t="s">
        <v>1468</v>
      </c>
    </row>
    <row r="5" spans="1:9">
      <c r="A5" s="118" t="s">
        <v>1293</v>
      </c>
      <c r="B5" s="118" t="s">
        <v>1294</v>
      </c>
      <c r="C5" s="119" t="s">
        <v>949</v>
      </c>
      <c r="D5" s="119"/>
      <c r="E5" s="120"/>
      <c r="F5" s="121" t="s">
        <v>1295</v>
      </c>
      <c r="G5" s="121" t="s">
        <v>775</v>
      </c>
      <c r="H5" s="44">
        <v>0</v>
      </c>
      <c r="I5" s="43" t="s">
        <v>1468</v>
      </c>
    </row>
    <row r="6" spans="1:9">
      <c r="A6" s="115" t="s">
        <v>1337</v>
      </c>
      <c r="B6" s="115" t="s">
        <v>1338</v>
      </c>
      <c r="C6" s="138" t="s">
        <v>949</v>
      </c>
      <c r="D6" s="137"/>
      <c r="E6" s="137"/>
      <c r="F6" s="148" t="s">
        <v>1339</v>
      </c>
      <c r="G6" s="115" t="s">
        <v>775</v>
      </c>
      <c r="H6" s="44">
        <v>0</v>
      </c>
      <c r="I6" s="43" t="s">
        <v>1468</v>
      </c>
    </row>
    <row r="7" spans="1:9">
      <c r="A7" s="41"/>
      <c r="B7" s="118" t="s">
        <v>714</v>
      </c>
      <c r="C7" s="119" t="s">
        <v>949</v>
      </c>
      <c r="D7" s="119"/>
      <c r="E7" s="120"/>
      <c r="F7" s="121" t="s">
        <v>1311</v>
      </c>
      <c r="G7" s="121" t="s">
        <v>927</v>
      </c>
      <c r="H7" s="44">
        <v>0</v>
      </c>
      <c r="I7" s="43" t="s">
        <v>1477</v>
      </c>
    </row>
    <row r="8" spans="1:9">
      <c r="A8" s="41"/>
      <c r="B8" s="41"/>
      <c r="C8" s="38"/>
      <c r="D8" s="38"/>
      <c r="E8" s="39"/>
      <c r="F8" s="42"/>
      <c r="G8" s="42"/>
      <c r="H8" s="44"/>
      <c r="I8" s="43"/>
    </row>
    <row r="9" spans="1:9">
      <c r="A9" s="41"/>
      <c r="B9" s="41"/>
      <c r="C9" s="38"/>
      <c r="D9" s="38"/>
      <c r="E9" s="39"/>
      <c r="F9" s="42"/>
      <c r="G9" s="42"/>
      <c r="H9" s="44"/>
      <c r="I9" s="43"/>
    </row>
    <row r="10" spans="1:9">
      <c r="A10" s="41"/>
      <c r="B10" s="41"/>
      <c r="C10" s="38"/>
      <c r="D10" s="38"/>
      <c r="E10" s="39"/>
      <c r="F10" s="42"/>
      <c r="G10" s="42"/>
      <c r="H10" s="44"/>
      <c r="I10" s="43"/>
    </row>
    <row r="11" spans="1:9">
      <c r="A11" s="41"/>
      <c r="B11" s="41"/>
      <c r="C11" s="38"/>
      <c r="D11" s="39"/>
      <c r="E11" s="39"/>
      <c r="F11" s="42"/>
      <c r="G11" s="42"/>
      <c r="H11" s="44"/>
      <c r="I11" s="43"/>
    </row>
    <row r="12" spans="1:9">
      <c r="A12" s="41"/>
      <c r="B12" s="41"/>
      <c r="C12" s="38"/>
      <c r="D12" s="38"/>
      <c r="E12" s="39"/>
      <c r="F12" s="42"/>
      <c r="G12" s="42"/>
      <c r="H12" s="44"/>
      <c r="I12" s="43"/>
    </row>
    <row r="13" spans="1:9">
      <c r="A13" s="41"/>
      <c r="B13" s="41"/>
      <c r="C13" s="38"/>
      <c r="D13" s="38"/>
      <c r="E13" s="39"/>
      <c r="F13" s="42"/>
      <c r="G13" s="42"/>
      <c r="H13" s="44"/>
      <c r="I13" s="43"/>
    </row>
    <row r="14" spans="1:9">
      <c r="A14" s="41"/>
      <c r="B14" s="41"/>
      <c r="C14" s="38"/>
      <c r="D14" s="38"/>
      <c r="E14" s="39"/>
      <c r="F14" s="42"/>
      <c r="G14" s="42"/>
      <c r="H14" s="44"/>
      <c r="I14" s="43"/>
    </row>
    <row r="15" spans="1:9">
      <c r="A15" s="41"/>
      <c r="B15" s="41"/>
      <c r="C15" s="38"/>
      <c r="D15" s="38"/>
      <c r="E15" s="39"/>
      <c r="F15" s="42"/>
      <c r="G15" s="42"/>
      <c r="H15" s="44"/>
      <c r="I15" s="43"/>
    </row>
    <row r="16" spans="1:9">
      <c r="A16" s="41"/>
      <c r="B16" s="41"/>
      <c r="C16" s="38"/>
      <c r="D16" s="39"/>
      <c r="E16" s="39"/>
      <c r="F16" s="42"/>
      <c r="G16" s="42"/>
      <c r="H16" s="44"/>
      <c r="I16" s="43"/>
    </row>
    <row r="17" spans="1:9">
      <c r="A17" s="41"/>
      <c r="B17" s="41"/>
      <c r="C17" s="38"/>
      <c r="D17" s="38"/>
      <c r="E17" s="39"/>
      <c r="F17" s="42"/>
      <c r="G17" s="42"/>
      <c r="H17" s="44"/>
      <c r="I17" s="43"/>
    </row>
    <row r="18" spans="1:9">
      <c r="A18" s="41"/>
      <c r="B18" s="41"/>
      <c r="C18" s="38"/>
      <c r="D18" s="39"/>
      <c r="E18" s="39"/>
      <c r="F18" s="42"/>
      <c r="G18" s="42"/>
      <c r="H18" s="44"/>
      <c r="I18" s="43"/>
    </row>
    <row r="19" spans="1:9">
      <c r="A19" s="41"/>
      <c r="B19" s="41"/>
      <c r="C19" s="38"/>
      <c r="D19" s="38"/>
      <c r="E19" s="39"/>
      <c r="F19" s="79"/>
      <c r="G19" s="42"/>
      <c r="H19" s="44"/>
      <c r="I19" s="43"/>
    </row>
    <row r="20" spans="1:9">
      <c r="A20" s="41"/>
      <c r="B20" s="41"/>
      <c r="C20" s="38"/>
      <c r="D20" s="38"/>
      <c r="E20" s="39"/>
      <c r="F20" s="42"/>
      <c r="G20" s="42"/>
      <c r="H20" s="44"/>
      <c r="I20" s="43"/>
    </row>
    <row r="21" spans="1:9">
      <c r="A21" s="41"/>
      <c r="B21" s="41"/>
      <c r="C21" s="38"/>
      <c r="D21" s="38"/>
      <c r="E21" s="39"/>
      <c r="F21" s="42"/>
      <c r="G21" s="42"/>
      <c r="H21" s="44"/>
      <c r="I21" s="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930FC1BDB874A9416BCD463C99321" ma:contentTypeVersion="0" ma:contentTypeDescription="Create a new document." ma:contentTypeScope="" ma:versionID="3424641858992d51ca91e3bb48ec4e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033FA-41B3-4DCA-9E24-6B475D725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057B34-5C41-4369-B522-4CE0C67FDF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71D2CE-7F11-49EE-A1B0-A4BC06DD3322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 UC Assumptions</vt:lpstr>
      <vt:lpstr>2. UC Pool Allocations by Type</vt:lpstr>
      <vt:lpstr>3.  UC Calculations by Hospital</vt:lpstr>
      <vt:lpstr>YTD State Payments</vt:lpstr>
      <vt:lpstr>IGT Commitments By TPI</vt:lpstr>
      <vt:lpstr>IGT Commitment by Affiliation</vt:lpstr>
      <vt:lpstr>Recoupments</vt:lpstr>
      <vt:lpstr>Removed from UC-Negative Costs</vt:lpstr>
      <vt:lpstr>Removed from UC-Missing Docs</vt:lpstr>
      <vt:lpstr>Removed at provider's request</vt:lpstr>
      <vt:lpstr>2015 DSH Assumptions</vt:lpstr>
      <vt:lpstr>Total DSH IGT Paid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Fine,Mance (HHSC)</cp:lastModifiedBy>
  <dcterms:created xsi:type="dcterms:W3CDTF">2015-04-19T21:33:27Z</dcterms:created>
  <dcterms:modified xsi:type="dcterms:W3CDTF">2019-03-12T19:32:34Z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0x01010058B930FC1BDB874A9416BCD463C99321</vt:lpwstr>
  </property>
</Properties>
</file>